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AAT\DownloadFiles\"/>
    </mc:Choice>
  </mc:AlternateContent>
  <bookViews>
    <workbookView xWindow="0" yWindow="0" windowWidth="21600" windowHeight="9735"/>
  </bookViews>
  <sheets>
    <sheet name="Topics" sheetId="22" r:id="rId1"/>
    <sheet name="E(1)" sheetId="1" r:id="rId2"/>
    <sheet name="E(1an)" sheetId="12" r:id="rId3"/>
    <sheet name="E(2)" sheetId="3" r:id="rId4"/>
    <sheet name="E(2an)" sheetId="13" r:id="rId5"/>
    <sheet name="E(3)" sheetId="4" r:id="rId6"/>
    <sheet name="E(3an)" sheetId="14" r:id="rId7"/>
    <sheet name="E(4)" sheetId="5" r:id="rId8"/>
    <sheet name="E(4an)" sheetId="15" r:id="rId9"/>
    <sheet name="E(5)" sheetId="6" r:id="rId10"/>
    <sheet name="E(5an)" sheetId="16" r:id="rId11"/>
    <sheet name="E(6)" sheetId="7" r:id="rId12"/>
    <sheet name="E(6an)" sheetId="17" r:id="rId13"/>
    <sheet name="E(7)" sheetId="8" r:id="rId14"/>
    <sheet name="E(7an)" sheetId="18" r:id="rId15"/>
    <sheet name="E(8)" sheetId="9" r:id="rId16"/>
    <sheet name="E(8an)" sheetId="19" r:id="rId17"/>
    <sheet name="E(9)" sheetId="10" r:id="rId18"/>
    <sheet name="E(9an)" sheetId="20" r:id="rId19"/>
    <sheet name="E(10)" sheetId="11" r:id="rId20"/>
    <sheet name="E(10an)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21" l="1"/>
  <c r="C184" i="21"/>
  <c r="D183" i="21"/>
  <c r="C183" i="21"/>
  <c r="D182" i="21"/>
  <c r="C182" i="21"/>
  <c r="D181" i="21"/>
  <c r="C181" i="21"/>
  <c r="D180" i="21"/>
  <c r="C180" i="21"/>
  <c r="D179" i="21"/>
  <c r="C179" i="21"/>
  <c r="D178" i="21"/>
  <c r="C178" i="21"/>
  <c r="D177" i="21"/>
  <c r="C177" i="21"/>
  <c r="D176" i="21"/>
  <c r="C176" i="21"/>
  <c r="D175" i="21"/>
  <c r="C175" i="21"/>
  <c r="D174" i="21"/>
  <c r="C174" i="21"/>
  <c r="D173" i="21"/>
  <c r="C173" i="21"/>
  <c r="D172" i="21"/>
  <c r="C172" i="21"/>
  <c r="D171" i="21"/>
  <c r="C171" i="21"/>
  <c r="D170" i="21"/>
  <c r="C170" i="21"/>
  <c r="D169" i="21"/>
  <c r="C169" i="21"/>
  <c r="D168" i="21"/>
  <c r="C168" i="21"/>
  <c r="D167" i="21"/>
  <c r="C167" i="21"/>
  <c r="D166" i="21"/>
  <c r="C166" i="21"/>
  <c r="D165" i="21"/>
  <c r="C165" i="21"/>
  <c r="D164" i="21"/>
  <c r="C164" i="21"/>
  <c r="D163" i="21"/>
  <c r="C163" i="21"/>
  <c r="D162" i="21"/>
  <c r="C162" i="21"/>
  <c r="D161" i="21"/>
  <c r="C161" i="21"/>
  <c r="D160" i="21"/>
  <c r="C160" i="21"/>
  <c r="D159" i="21"/>
  <c r="C159" i="21"/>
  <c r="D158" i="21"/>
  <c r="C158" i="21"/>
  <c r="D157" i="21"/>
  <c r="C157" i="21"/>
  <c r="D156" i="21"/>
  <c r="C156" i="21"/>
  <c r="D155" i="21"/>
  <c r="C155" i="21"/>
  <c r="D154" i="21"/>
  <c r="C154" i="21"/>
  <c r="D153" i="21"/>
  <c r="C153" i="21"/>
  <c r="D152" i="21"/>
  <c r="C152" i="21"/>
  <c r="D151" i="21"/>
  <c r="C151" i="21"/>
  <c r="D150" i="21"/>
  <c r="C150" i="21"/>
  <c r="D149" i="21"/>
  <c r="C149" i="21"/>
  <c r="D148" i="21"/>
  <c r="C148" i="21"/>
  <c r="D147" i="21"/>
  <c r="C147" i="21"/>
  <c r="D146" i="21"/>
  <c r="C146" i="21"/>
  <c r="D145" i="21"/>
  <c r="C145" i="21"/>
  <c r="D144" i="21"/>
  <c r="C144" i="21"/>
  <c r="D143" i="21"/>
  <c r="C143" i="21"/>
  <c r="D142" i="21"/>
  <c r="C142" i="21"/>
  <c r="D141" i="21"/>
  <c r="C141" i="21"/>
  <c r="D140" i="21"/>
  <c r="C140" i="21"/>
  <c r="D139" i="21"/>
  <c r="C139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2" i="21"/>
  <c r="C132" i="21"/>
  <c r="D131" i="21"/>
  <c r="C131" i="21"/>
  <c r="D130" i="21"/>
  <c r="C130" i="21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20" i="21"/>
  <c r="C120" i="21"/>
  <c r="D119" i="21"/>
  <c r="C119" i="21"/>
  <c r="D118" i="21"/>
  <c r="C118" i="21"/>
  <c r="D117" i="21"/>
  <c r="C117" i="21"/>
  <c r="D116" i="21"/>
  <c r="C116" i="21"/>
  <c r="D115" i="21"/>
  <c r="C115" i="21"/>
  <c r="D114" i="21"/>
  <c r="C114" i="21"/>
  <c r="D113" i="21"/>
  <c r="C113" i="21"/>
  <c r="D112" i="21"/>
  <c r="C112" i="21"/>
  <c r="D111" i="21"/>
  <c r="C111" i="21"/>
  <c r="D110" i="21"/>
  <c r="C110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3" i="21"/>
  <c r="C103" i="21"/>
  <c r="D102" i="21"/>
  <c r="C102" i="21"/>
  <c r="D101" i="21"/>
  <c r="C101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H13" i="21"/>
  <c r="D13" i="21"/>
  <c r="G13" i="21" s="1"/>
  <c r="C13" i="21"/>
  <c r="A14" i="20"/>
  <c r="B11" i="20"/>
  <c r="A11" i="20"/>
  <c r="B10" i="20"/>
  <c r="A10" i="20"/>
  <c r="B9" i="20"/>
  <c r="A9" i="20"/>
  <c r="B8" i="20"/>
  <c r="A8" i="20"/>
  <c r="B7" i="20"/>
  <c r="A7" i="20"/>
  <c r="E6" i="20"/>
  <c r="E7" i="20" s="1"/>
  <c r="E8" i="20" s="1"/>
  <c r="E9" i="20" s="1"/>
  <c r="E10" i="20" s="1"/>
  <c r="E11" i="20" s="1"/>
  <c r="B6" i="20"/>
  <c r="F6" i="20" s="1"/>
  <c r="A6" i="20"/>
  <c r="F5" i="20"/>
  <c r="D26" i="19"/>
  <c r="D25" i="19"/>
  <c r="D24" i="19"/>
  <c r="D23" i="19"/>
  <c r="D22" i="19"/>
  <c r="C18" i="19"/>
  <c r="D18" i="19" s="1"/>
  <c r="C17" i="19"/>
  <c r="D17" i="19" s="1"/>
  <c r="C16" i="19"/>
  <c r="D16" i="19" s="1"/>
  <c r="C15" i="19"/>
  <c r="D15" i="19" s="1"/>
  <c r="C14" i="19"/>
  <c r="D14" i="19" s="1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I21" i="17"/>
  <c r="E21" i="17"/>
  <c r="C21" i="17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D18" i="15"/>
  <c r="C18" i="15"/>
  <c r="D17" i="15"/>
  <c r="C17" i="15"/>
  <c r="D16" i="15"/>
  <c r="C16" i="15"/>
  <c r="D15" i="15"/>
  <c r="C15" i="15"/>
  <c r="D13" i="15"/>
  <c r="C13" i="15"/>
  <c r="D15" i="14"/>
  <c r="C15" i="14"/>
  <c r="D14" i="14"/>
  <c r="C14" i="14"/>
  <c r="D13" i="14"/>
  <c r="C13" i="14"/>
  <c r="D12" i="14"/>
  <c r="C12" i="14"/>
  <c r="C9" i="13"/>
  <c r="C6" i="13"/>
  <c r="B6" i="13"/>
  <c r="C5" i="13"/>
  <c r="B5" i="13"/>
  <c r="C4" i="13"/>
  <c r="B4" i="13"/>
  <c r="G21" i="12"/>
  <c r="F21" i="12"/>
  <c r="C21" i="12"/>
  <c r="D21" i="12" s="1"/>
  <c r="G20" i="12"/>
  <c r="F20" i="12"/>
  <c r="C20" i="12"/>
  <c r="D20" i="12" s="1"/>
  <c r="G19" i="12"/>
  <c r="F19" i="12"/>
  <c r="C19" i="12"/>
  <c r="D19" i="12" s="1"/>
  <c r="G18" i="12"/>
  <c r="F18" i="12"/>
  <c r="C18" i="12"/>
  <c r="D18" i="12" s="1"/>
  <c r="G17" i="12"/>
  <c r="F17" i="12"/>
  <c r="C17" i="12"/>
  <c r="D17" i="12" s="1"/>
  <c r="G16" i="12"/>
  <c r="F16" i="12"/>
  <c r="C16" i="12"/>
  <c r="D16" i="12" s="1"/>
  <c r="D22" i="12" s="1"/>
  <c r="A7" i="10"/>
  <c r="A8" i="10"/>
  <c r="A9" i="10"/>
  <c r="A10" i="10"/>
  <c r="A11" i="10"/>
  <c r="A6" i="10"/>
  <c r="A12" i="22"/>
  <c r="A11" i="22"/>
  <c r="A10" i="22"/>
  <c r="A9" i="22"/>
  <c r="A8" i="22"/>
  <c r="A7" i="22"/>
  <c r="A6" i="22"/>
  <c r="A5" i="22"/>
  <c r="A4" i="22"/>
  <c r="A3" i="22"/>
  <c r="F7" i="20" l="1"/>
  <c r="F8" i="20"/>
  <c r="F9" i="20"/>
  <c r="F10" i="20"/>
  <c r="F11" i="20"/>
  <c r="B20" i="20"/>
  <c r="B14" i="20"/>
  <c r="B15" i="20"/>
  <c r="B16" i="20"/>
  <c r="B17" i="20" s="1"/>
  <c r="B18" i="20" l="1"/>
  <c r="A14" i="10"/>
  <c r="B11" i="10"/>
  <c r="B10" i="10"/>
  <c r="B9" i="10"/>
  <c r="B8" i="10"/>
  <c r="B7" i="10"/>
  <c r="E6" i="10"/>
  <c r="E7" i="10" s="1"/>
  <c r="E8" i="10" s="1"/>
  <c r="E9" i="10" s="1"/>
  <c r="E10" i="10" s="1"/>
  <c r="E11" i="10" s="1"/>
  <c r="B6" i="10"/>
  <c r="F5" i="10"/>
  <c r="F16" i="8"/>
  <c r="F15" i="8"/>
  <c r="F14" i="8"/>
  <c r="F13" i="8"/>
  <c r="F12" i="8"/>
  <c r="F11" i="8"/>
  <c r="F10" i="8"/>
  <c r="F9" i="8"/>
  <c r="F8" i="8"/>
  <c r="F7" i="8"/>
  <c r="F6" i="8"/>
  <c r="F5" i="8"/>
  <c r="I21" i="7"/>
  <c r="E21" i="7"/>
  <c r="F16" i="1"/>
  <c r="G16" i="1"/>
  <c r="F17" i="1"/>
  <c r="G17" i="1"/>
  <c r="F18" i="1"/>
  <c r="G18" i="1"/>
  <c r="F19" i="1"/>
  <c r="G19" i="1"/>
  <c r="F20" i="1"/>
  <c r="G20" i="1"/>
  <c r="F21" i="1"/>
  <c r="G21" i="1"/>
  <c r="F6" i="10" l="1"/>
  <c r="F7" i="10"/>
  <c r="F8" i="10"/>
  <c r="F9" i="10"/>
  <c r="F10" i="10"/>
  <c r="F11" i="10"/>
</calcChain>
</file>

<file path=xl/sharedStrings.xml><?xml version="1.0" encoding="utf-8"?>
<sst xmlns="http://schemas.openxmlformats.org/spreadsheetml/2006/main" count="506" uniqueCount="191">
  <si>
    <t>ID</t>
  </si>
  <si>
    <t>This method is dynamic: 1) columns can be in any order and 2) If you change input formula updates.</t>
  </si>
  <si>
    <t>MATCH function  returns the relative position of an item in a list.</t>
  </si>
  <si>
    <t>MATCH function is a lookup function.</t>
  </si>
  <si>
    <t>Franny</t>
  </si>
  <si>
    <t>Gigi</t>
  </si>
  <si>
    <t>Kim</t>
  </si>
  <si>
    <t>Sioux</t>
  </si>
  <si>
    <t>Commission Paid</t>
  </si>
  <si>
    <t>Rating</t>
  </si>
  <si>
    <t>Sales</t>
  </si>
  <si>
    <t>Employee</t>
  </si>
  <si>
    <r>
      <rPr>
        <b/>
        <sz val="11"/>
        <color theme="1"/>
        <rFont val="Calibri"/>
        <family val="2"/>
        <scheme val="minor"/>
      </rPr>
      <t>Example 3:</t>
    </r>
    <r>
      <rPr>
        <sz val="11"/>
        <color theme="1"/>
        <rFont val="Calibri"/>
        <family val="2"/>
        <scheme val="minor"/>
      </rPr>
      <t xml:space="preserve"> VLOOKUP with Approximate Match Lookup. Cell Reference for Column Index Number. </t>
    </r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Get Rating and Commission.</t>
    </r>
  </si>
  <si>
    <t>Excellent</t>
  </si>
  <si>
    <t>Very Good</t>
  </si>
  <si>
    <t>Above Par</t>
  </si>
  <si>
    <t>https://www.youtube.com/watch?v=wojchNbrCqA</t>
  </si>
  <si>
    <t>Par</t>
  </si>
  <si>
    <t xml:space="preserve">Approximate Match &amp; Sorting To Reduce Exact Match Calculation Time VLOOKUP WEEK #4 </t>
  </si>
  <si>
    <t>Sub Par</t>
  </si>
  <si>
    <t>07:08 minute mark explains how Bianary Search Works:</t>
  </si>
  <si>
    <t>Sales Amount</t>
  </si>
  <si>
    <t>Subtotal</t>
  </si>
  <si>
    <t>Quad</t>
  </si>
  <si>
    <t>Sunshine</t>
  </si>
  <si>
    <t>Bellen</t>
  </si>
  <si>
    <t>Price</t>
  </si>
  <si>
    <t>Total</t>
  </si>
  <si>
    <t>Units</t>
  </si>
  <si>
    <t>Product</t>
  </si>
  <si>
    <t>Invoice Example:</t>
  </si>
  <si>
    <t>1007-634-O107</t>
  </si>
  <si>
    <t>Outdoor Tri-Fly</t>
  </si>
  <si>
    <t>1006-552-T106</t>
  </si>
  <si>
    <t>Tri-Fly</t>
  </si>
  <si>
    <t>1005-155-S105</t>
  </si>
  <si>
    <t>Sunset</t>
  </si>
  <si>
    <t>1004-848-S104</t>
  </si>
  <si>
    <t>1003-307-Q103</t>
  </si>
  <si>
    <t>1002-394-M102</t>
  </si>
  <si>
    <t>Majestic Beaut</t>
  </si>
  <si>
    <t>1001-540-C101</t>
  </si>
  <si>
    <t>Carlota</t>
  </si>
  <si>
    <t>1000-165-B100</t>
  </si>
  <si>
    <t>Flight Range (meters)</t>
  </si>
  <si>
    <t>Part Number</t>
  </si>
  <si>
    <t>Boomerang</t>
  </si>
  <si>
    <r>
      <rPr>
        <b/>
        <sz val="11"/>
        <color theme="1"/>
        <rFont val="Calibri"/>
        <family val="2"/>
        <scheme val="minor"/>
      </rPr>
      <t>Example 1:</t>
    </r>
    <r>
      <rPr>
        <sz val="11"/>
        <color theme="1"/>
        <rFont val="Calibri"/>
        <family val="2"/>
        <scheme val="minor"/>
      </rPr>
      <t xml:space="preserve"> Data Validation List. VLOOKUP, Exact Match. IF &amp; ISBLANK functions. </t>
    </r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Create Invoice. </t>
    </r>
  </si>
  <si>
    <t>and up</t>
  </si>
  <si>
    <t>Price per Roll (100 feet)</t>
  </si>
  <si>
    <t>Units To</t>
  </si>
  <si>
    <t>Units From</t>
  </si>
  <si>
    <t>Total Revenue
Single Cell Formula</t>
  </si>
  <si>
    <t>Total Revenue
Helper Column</t>
  </si>
  <si>
    <t>Revenue</t>
  </si>
  <si>
    <t>Number of Rolls</t>
  </si>
  <si>
    <t>Date</t>
  </si>
  <si>
    <t>Pricing Table:</t>
  </si>
  <si>
    <t>Data set with number of rolls of fence sold for each transaction:</t>
  </si>
  <si>
    <t>calculate total revenue and count the number of transactions that fell into each pricing category.</t>
  </si>
  <si>
    <t>Given the transactional data table with the number of rolls of fence sold for each transaction and the pricing table,</t>
  </si>
  <si>
    <t>A company that sells rolls of fence needs to calculate total revenue from a list of customer transactions and a pricing table.</t>
  </si>
  <si>
    <t>Notes:</t>
  </si>
  <si>
    <t>MATCH: reports relative position of item in a list</t>
  </si>
  <si>
    <t>F4 key adds $ signs to lock range (make absolute).</t>
  </si>
  <si>
    <t>ISNUMBER: reports TRUE when it sees a number</t>
  </si>
  <si>
    <t>Has prospective customer made it into our master list due to our sales phone calls?</t>
  </si>
  <si>
    <t>Playlist of videos about these topics:</t>
  </si>
  <si>
    <t>List 2 = Customers we have made sales calls to.</t>
  </si>
  <si>
    <t>Excel Compare / Merge Two Lists</t>
  </si>
  <si>
    <t>Master Customer List</t>
  </si>
  <si>
    <t>Prospective Customers</t>
  </si>
  <si>
    <t>http://www.youtube.com/playlist?list=PL83E0D7B674B73A06</t>
  </si>
  <si>
    <t>List 1</t>
  </si>
  <si>
    <t>List 2</t>
  </si>
  <si>
    <t>Is item in List 2 in List 1?</t>
  </si>
  <si>
    <t>Fran's  Produce</t>
  </si>
  <si>
    <t>Julie's Produce</t>
  </si>
  <si>
    <t>Produce Fast And Fresh</t>
  </si>
  <si>
    <t>Health Choice Fruit</t>
  </si>
  <si>
    <t>Veggies And Fruit Delight</t>
  </si>
  <si>
    <t>Fresh Delights</t>
  </si>
  <si>
    <t>Fruit &amp; Veggie Delights</t>
  </si>
  <si>
    <t>Healthy Garden Produce</t>
  </si>
  <si>
    <t>Clean &amp; Neat  Produce</t>
  </si>
  <si>
    <t>CA Produce</t>
  </si>
  <si>
    <t>Best For U</t>
  </si>
  <si>
    <t>Fruits And Nuts R Us</t>
  </si>
  <si>
    <t>Gigi's Produce</t>
  </si>
  <si>
    <t>Table Ready Produce</t>
  </si>
  <si>
    <t>Fruit &amp; Veggie Inc.</t>
  </si>
  <si>
    <t>Freshy Produce</t>
  </si>
  <si>
    <t>Veggie Are THE Way</t>
  </si>
  <si>
    <t>Delight &amp; Health</t>
  </si>
  <si>
    <t>Greens Delight</t>
  </si>
  <si>
    <t>Garden Fresh</t>
  </si>
  <si>
    <t>Garden Health</t>
  </si>
  <si>
    <t>Garden Ready</t>
  </si>
  <si>
    <t>Best Garden Produce</t>
  </si>
  <si>
    <t>** Is Item In List use: ISNUMBER &amp; MATCH</t>
  </si>
  <si>
    <t>Fresh Produce Inc.</t>
  </si>
  <si>
    <t>Down To Earth</t>
  </si>
  <si>
    <t>Fruit &amp; Veggie Health</t>
  </si>
  <si>
    <t>Garden Fresh Produce</t>
  </si>
  <si>
    <r>
      <rPr>
        <b/>
        <sz val="11"/>
        <color theme="1"/>
        <rFont val="Calibri"/>
        <family val="2"/>
        <scheme val="minor"/>
      </rPr>
      <t>Example 5</t>
    </r>
    <r>
      <rPr>
        <sz val="11"/>
        <color theme="1"/>
        <rFont val="Calibri"/>
        <family val="2"/>
        <scheme val="minor"/>
      </rPr>
      <t xml:space="preserve">: Use MATCH to Compare Two Lists. </t>
    </r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Is an item in List 1 also in List 2?</t>
    </r>
  </si>
  <si>
    <t>Quad-765-Q20L</t>
  </si>
  <si>
    <t>Carlota-345-C20R</t>
  </si>
  <si>
    <t>Bellen-234-B25R</t>
  </si>
  <si>
    <t>Price "Data Mismatch"</t>
  </si>
  <si>
    <r>
      <rPr>
        <b/>
        <sz val="11"/>
        <color theme="1"/>
        <rFont val="Calibri"/>
        <family val="2"/>
        <scheme val="minor"/>
      </rPr>
      <t>Example 2:</t>
    </r>
    <r>
      <rPr>
        <sz val="11"/>
        <color theme="1"/>
        <rFont val="Calibri"/>
        <family val="2"/>
        <scheme val="minor"/>
      </rPr>
      <t xml:space="preserve"> How to use VLOOKUP Exact Match, LEFT, MID and SEARCH to do a "Partial Text Lookup. Learn about Data Mismatch. Goal: Lookup Product Price.</t>
    </r>
  </si>
  <si>
    <t>INDEX function: Can do many looks that VLOOKUP cannot</t>
  </si>
  <si>
    <r>
      <rPr>
        <b/>
        <sz val="11"/>
        <color theme="1"/>
        <rFont val="Calibri"/>
        <family val="2"/>
        <scheme val="minor"/>
      </rPr>
      <t>array</t>
    </r>
    <r>
      <rPr>
        <sz val="11"/>
        <color theme="1"/>
        <rFont val="Calibri"/>
        <family val="2"/>
        <scheme val="minor"/>
      </rPr>
      <t xml:space="preserve"> argument = values that you want to retrieve. </t>
    </r>
    <r>
      <rPr>
        <b/>
        <sz val="11"/>
        <color theme="1"/>
        <rFont val="Calibri"/>
        <family val="2"/>
        <scheme val="minor"/>
      </rPr>
      <t>array</t>
    </r>
    <r>
      <rPr>
        <sz val="11"/>
        <color theme="1"/>
        <rFont val="Calibri"/>
        <family val="2"/>
        <scheme val="minor"/>
      </rPr>
      <t xml:space="preserve"> can be a table, a column, or a row.</t>
    </r>
  </si>
  <si>
    <r>
      <rPr>
        <b/>
        <sz val="11"/>
        <color theme="1"/>
        <rFont val="Calibri"/>
        <family val="2"/>
        <scheme val="minor"/>
      </rPr>
      <t>column_num</t>
    </r>
    <r>
      <rPr>
        <sz val="11"/>
        <color theme="1"/>
        <rFont val="Calibri"/>
        <family val="2"/>
        <scheme val="minor"/>
      </rPr>
      <t xml:space="preserve"> argument tells INDEX what column to look at to retrieve a value. If you put 0 or omitted, it will get "all the columns" (whole row).</t>
    </r>
  </si>
  <si>
    <t>Use INDEX as a substitute for VLOOKUP when the value you want to return is to the left of the lookup column.</t>
  </si>
  <si>
    <t>Description</t>
  </si>
  <si>
    <t>V Range</t>
  </si>
  <si>
    <t>Flying Range is 10</t>
  </si>
  <si>
    <t>Flying Range is 20</t>
  </si>
  <si>
    <t>Weighted Sunset</t>
  </si>
  <si>
    <t>Flying Range is 50</t>
  </si>
  <si>
    <t>Weighted MB</t>
  </si>
  <si>
    <t>Flying Range is 60</t>
  </si>
  <si>
    <t>S Rang</t>
  </si>
  <si>
    <t>Flying Range is 70</t>
  </si>
  <si>
    <t>Long D</t>
  </si>
  <si>
    <t>Flying Range is 80</t>
  </si>
  <si>
    <t>Long D Squared</t>
  </si>
  <si>
    <t>Flying Range is 85</t>
  </si>
  <si>
    <t>Dan's Special</t>
  </si>
  <si>
    <t>Flying Range is 110</t>
  </si>
  <si>
    <t>Manu Magic</t>
  </si>
  <si>
    <t>Flying Range is 160</t>
  </si>
  <si>
    <t>1-Way Lookup Vertical: Lookup Column to Left</t>
  </si>
  <si>
    <t>Technically there is a way to do it with VLOOKUP, it's just harder...</t>
  </si>
  <si>
    <t>Venders and bids:</t>
  </si>
  <si>
    <t>Crank'ys</t>
  </si>
  <si>
    <t>Bay Air</t>
  </si>
  <si>
    <t>Compressor R Us</t>
  </si>
  <si>
    <t>Mech-Aid</t>
  </si>
  <si>
    <t>Han's Shop</t>
  </si>
  <si>
    <t>Low Bid</t>
  </si>
  <si>
    <t>Vendor for Low Bid</t>
  </si>
  <si>
    <r>
      <rPr>
        <b/>
        <sz val="11"/>
        <color theme="1"/>
        <rFont val="Calibri"/>
        <family val="2"/>
        <scheme val="minor"/>
      </rPr>
      <t>Example 7:</t>
    </r>
    <r>
      <rPr>
        <sz val="11"/>
        <color theme="1"/>
        <rFont val="Calibri"/>
        <family val="2"/>
        <scheme val="minor"/>
      </rPr>
      <t xml:space="preserve"> INDEX and MATCH to find Vendor for Low Bid.  INDEX </t>
    </r>
    <r>
      <rPr>
        <b/>
        <sz val="11"/>
        <color theme="1"/>
        <rFont val="Calibri"/>
        <family val="2"/>
        <scheme val="minor"/>
      </rPr>
      <t>array</t>
    </r>
    <r>
      <rPr>
        <sz val="11"/>
        <color theme="1"/>
        <rFont val="Calibri"/>
        <family val="2"/>
        <scheme val="minor"/>
      </rPr>
      <t xml:space="preserve"> argument is a row. Goal: lookup vendor name for lowest bid.</t>
    </r>
  </si>
  <si>
    <t>CHOOSE functions allows you to lookup things like different lookup tables.</t>
  </si>
  <si>
    <r>
      <t xml:space="preserve"> =CHOOSE(</t>
    </r>
    <r>
      <rPr>
        <b/>
        <sz val="11"/>
        <color theme="1"/>
        <rFont val="Calibri"/>
        <family val="2"/>
        <scheme val="minor"/>
      </rPr>
      <t>index_num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value1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>value2</t>
    </r>
    <r>
      <rPr>
        <sz val="11"/>
        <color theme="1"/>
        <rFont val="Calibri"/>
        <family val="2"/>
        <scheme val="minor"/>
      </rPr>
      <t>, …)</t>
    </r>
  </si>
  <si>
    <r>
      <rPr>
        <b/>
        <sz val="11"/>
        <color theme="1"/>
        <rFont val="Calibri"/>
        <family val="2"/>
        <scheme val="minor"/>
      </rPr>
      <t>index_num</t>
    </r>
    <r>
      <rPr>
        <sz val="11"/>
        <color theme="1"/>
        <rFont val="Calibri"/>
        <family val="2"/>
        <scheme val="minor"/>
      </rPr>
      <t xml:space="preserve"> is a number like 1, 2, 3, 4</t>
    </r>
  </si>
  <si>
    <t>value1 = lookup table 1</t>
  </si>
  <si>
    <t>value2 = lookup table 2</t>
  </si>
  <si>
    <t>value3 = lookup table 3</t>
  </si>
  <si>
    <t>If index_num is 2, then the lookup table 2 will be returned by CHOOSE to the VLOOKUP function</t>
  </si>
  <si>
    <t>VLOOKUP &amp; CHOOSE with 3 lookup tables</t>
  </si>
  <si>
    <t>ABC</t>
  </si>
  <si>
    <t>Units Sold</t>
  </si>
  <si>
    <t>Commission Rate</t>
  </si>
  <si>
    <t>Table</t>
  </si>
  <si>
    <t>EDR</t>
  </si>
  <si>
    <t>EDS</t>
  </si>
  <si>
    <t>Reference video:</t>
  </si>
  <si>
    <t xml:space="preserve">CHOOSE Function Beginner to Advanced 12 Examples (Excel VLOOKUP WEEK Video #5) </t>
  </si>
  <si>
    <t>http://www.youtube.com/watch?v=M4X2SXdXWmE</t>
  </si>
  <si>
    <t>Tax Example:</t>
  </si>
  <si>
    <t>Married</t>
  </si>
  <si>
    <t>Lookup Value</t>
  </si>
  <si>
    <t>Over --</t>
  </si>
  <si>
    <t>But not over --</t>
  </si>
  <si>
    <t>Rate</t>
  </si>
  <si>
    <t>Tax from Previous brackets</t>
  </si>
  <si>
    <t>Rule</t>
  </si>
  <si>
    <t>Taxable Earnings</t>
  </si>
  <si>
    <t>Tax Rate</t>
  </si>
  <si>
    <t>Amount already taxed</t>
  </si>
  <si>
    <t>Amount to tax in this bracket</t>
  </si>
  <si>
    <t>Total Tax</t>
  </si>
  <si>
    <r>
      <t xml:space="preserve">Example 4: </t>
    </r>
    <r>
      <rPr>
        <sz val="11"/>
        <color theme="1"/>
        <rFont val="Calibri"/>
        <family val="2"/>
        <scheme val="minor"/>
      </rPr>
      <t>VLOOKUP with Approximate Match and MATCH functions with Exact Match. MATCH for Column Index Number. Goal: Retrieve Rating &amp; Commission.</t>
    </r>
  </si>
  <si>
    <r>
      <t xml:space="preserve">row_num </t>
    </r>
    <r>
      <rPr>
        <sz val="11"/>
        <color theme="1"/>
        <rFont val="Calibri"/>
        <family val="2"/>
        <scheme val="minor"/>
      </rPr>
      <t>argument = tells INDEX what row to look at to retrieve a value. If the array in a one-way array, row_num tells INDEX what relative position to look at to retrieve a value. If you put 0 or omitted, it will get "all the rows" (whole column).</t>
    </r>
  </si>
  <si>
    <r>
      <rPr>
        <b/>
        <sz val="11"/>
        <color theme="1"/>
        <rFont val="Calibri"/>
        <family val="2"/>
        <scheme val="minor"/>
      </rPr>
      <t xml:space="preserve">Example 6: </t>
    </r>
    <r>
      <rPr>
        <sz val="11"/>
        <color theme="1"/>
        <rFont val="Calibri"/>
        <family val="2"/>
        <scheme val="minor"/>
      </rPr>
      <t xml:space="preserve">INDEX and MATCH functions to do a "Lookup Left". </t>
    </r>
    <r>
      <rPr>
        <sz val="11"/>
        <color theme="1"/>
        <rFont val="Calibri"/>
        <family val="2"/>
        <scheme val="minor"/>
      </rPr>
      <t>Goal: Given a flight range, lookup boomerang name in first column.</t>
    </r>
  </si>
  <si>
    <t xml:space="preserve">INDEX &amp; MATCH functions Beginner to Advanced 19 Examples (Excel VLOOKUP WEEK Video #3) </t>
  </si>
  <si>
    <t>https://www.youtube.com/watch?v=u-8D2G0y9EM</t>
  </si>
  <si>
    <t xml:space="preserve">VLOOKUP Function Beginner to Advanced 26 Examples: How To Use Excel VLOOKUP Function </t>
  </si>
  <si>
    <t>https://www.youtube.com/watch?v=-hJxIMBbmZY</t>
  </si>
  <si>
    <t xml:space="preserve">Highline Excel 2016 Class 11: Lookup Functions &amp; Formulas, Comprehensive Lessons, 20 Examples </t>
  </si>
  <si>
    <t>https://www.youtube.com/watch?v=HqXEcu22EaY</t>
  </si>
  <si>
    <r>
      <t xml:space="preserve">Reason we use LOOKUP: </t>
    </r>
    <r>
      <rPr>
        <sz val="11"/>
        <color theme="1"/>
        <rFont val="Calibri"/>
        <family val="2"/>
        <scheme val="minor"/>
      </rPr>
      <t>LOOKUP lookup_value argument can do a function argument array operation, but VLOOKUP lookup_value can NOT.</t>
    </r>
  </si>
  <si>
    <t>LOOKUP: 1) Only does Approximate Match, 2) If Rows taller or equal to columns in lookup table it does Vertical Lookup, 3) It always lookup item in last column.</t>
  </si>
  <si>
    <t>Lookup Formula Topics:</t>
  </si>
  <si>
    <t>WAAT 08-26-2016 Accounting Seminar</t>
  </si>
  <si>
    <t>Is item NOT in List 2 in List 1?</t>
  </si>
  <si>
    <r>
      <rPr>
        <b/>
        <sz val="11"/>
        <color theme="1"/>
        <rFont val="Calibri"/>
        <family val="2"/>
        <scheme val="minor"/>
      </rPr>
      <t>Example 8:</t>
    </r>
    <r>
      <rPr>
        <sz val="11"/>
        <color theme="1"/>
        <rFont val="Calibri"/>
        <family val="2"/>
        <scheme val="minor"/>
      </rPr>
      <t xml:space="preserve"> How to use VLOOKUP &amp; CHOOSE to do a lookup to multiple tables. </t>
    </r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Lookup Commission rate from Multiple Lookup Tables.</t>
    </r>
  </si>
  <si>
    <t>SUMPRODUCT: takes arrays of same dimensions, 1) Multiplies them, then 2) Adds.</t>
  </si>
  <si>
    <r>
      <rPr>
        <b/>
        <sz val="11"/>
        <color theme="1"/>
        <rFont val="Calibri"/>
        <family val="2"/>
        <scheme val="minor"/>
      </rPr>
      <t>Example 10:</t>
    </r>
    <r>
      <rPr>
        <sz val="11"/>
        <color theme="1"/>
        <rFont val="Calibri"/>
        <family val="2"/>
        <scheme val="minor"/>
      </rPr>
      <t xml:space="preserve"> SUMPRODUCT &amp; LOOKUP functions with Approximate Match. Goal: "Lookup Adding" to get total revenue</t>
    </r>
  </si>
  <si>
    <r>
      <rPr>
        <b/>
        <sz val="11"/>
        <color theme="1"/>
        <rFont val="Calibri"/>
        <family val="2"/>
        <scheme val="minor"/>
      </rPr>
      <t>Example 9:</t>
    </r>
    <r>
      <rPr>
        <sz val="11"/>
        <color theme="1"/>
        <rFont val="Calibri"/>
        <family val="2"/>
        <scheme val="minor"/>
      </rPr>
      <t xml:space="preserve"> Multiple VLOOKUP functions. Goal: Calculate taxes from complex tax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</si>
</sst>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9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3" fillId="0" borderId="0" xfId="0" applyFon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4" xfId="0" applyFont="1" applyFill="1" applyBorder="1"/>
    <xf numFmtId="8" fontId="0" fillId="2" borderId="1" xfId="0" applyNumberFormat="1" applyFill="1" applyBorder="1"/>
    <xf numFmtId="8" fontId="0" fillId="0" borderId="1" xfId="0" applyNumberFormat="1" applyBorder="1"/>
    <xf numFmtId="8" fontId="0" fillId="0" borderId="0" xfId="0" applyNumberFormat="1" applyBorder="1"/>
    <xf numFmtId="0" fontId="0" fillId="0" borderId="0" xfId="0" applyBorder="1"/>
    <xf numFmtId="0" fontId="5" fillId="0" borderId="0" xfId="2"/>
    <xf numFmtId="0" fontId="0" fillId="2" borderId="1" xfId="0" applyFont="1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2" xfId="0" applyFill="1" applyBorder="1"/>
    <xf numFmtId="0" fontId="3" fillId="4" borderId="4" xfId="0" applyFont="1" applyFill="1" applyBorder="1"/>
    <xf numFmtId="0" fontId="1" fillId="0" borderId="0" xfId="0" applyFont="1"/>
    <xf numFmtId="0" fontId="7" fillId="0" borderId="0" xfId="3" applyFont="1"/>
    <xf numFmtId="164" fontId="0" fillId="2" borderId="1" xfId="0" applyNumberFormat="1" applyFill="1" applyBorder="1"/>
    <xf numFmtId="0" fontId="7" fillId="0" borderId="1" xfId="3" applyFont="1" applyBorder="1"/>
    <xf numFmtId="14" fontId="7" fillId="0" borderId="1" xfId="3" applyNumberFormat="1" applyFont="1" applyBorder="1"/>
    <xf numFmtId="0" fontId="7" fillId="0" borderId="0" xfId="3" applyNumberFormat="1" applyFont="1"/>
    <xf numFmtId="164" fontId="7" fillId="0" borderId="1" xfId="3" applyNumberFormat="1" applyFont="1" applyBorder="1"/>
    <xf numFmtId="0" fontId="7" fillId="0" borderId="1" xfId="3" applyNumberFormat="1" applyFont="1" applyBorder="1"/>
    <xf numFmtId="0" fontId="8" fillId="3" borderId="1" xfId="3" applyFont="1" applyFill="1" applyBorder="1" applyAlignment="1">
      <alignment wrapText="1"/>
    </xf>
    <xf numFmtId="0" fontId="8" fillId="3" borderId="1" xfId="3" applyFont="1" applyFill="1" applyBorder="1"/>
    <xf numFmtId="0" fontId="9" fillId="0" borderId="0" xfId="3" applyFont="1"/>
    <xf numFmtId="0" fontId="7" fillId="5" borderId="12" xfId="3" applyFont="1" applyFill="1" applyBorder="1"/>
    <xf numFmtId="0" fontId="7" fillId="5" borderId="11" xfId="3" applyFont="1" applyFill="1" applyBorder="1"/>
    <xf numFmtId="0" fontId="0" fillId="5" borderId="11" xfId="0" applyFill="1" applyBorder="1"/>
    <xf numFmtId="0" fontId="7" fillId="5" borderId="10" xfId="3" applyFont="1" applyFill="1" applyBorder="1"/>
    <xf numFmtId="0" fontId="7" fillId="5" borderId="9" xfId="3" applyFont="1" applyFill="1" applyBorder="1"/>
    <xf numFmtId="0" fontId="7" fillId="5" borderId="0" xfId="3" applyFont="1" applyFill="1" applyBorder="1"/>
    <xf numFmtId="0" fontId="0" fillId="5" borderId="0" xfId="0" applyFill="1" applyBorder="1"/>
    <xf numFmtId="0" fontId="7" fillId="5" borderId="8" xfId="3" applyFont="1" applyFill="1" applyBorder="1"/>
    <xf numFmtId="0" fontId="7" fillId="5" borderId="7" xfId="3" applyFont="1" applyFill="1" applyBorder="1"/>
    <xf numFmtId="0" fontId="7" fillId="5" borderId="6" xfId="3" applyFont="1" applyFill="1" applyBorder="1"/>
    <xf numFmtId="0" fontId="0" fillId="5" borderId="6" xfId="0" applyFill="1" applyBorder="1"/>
    <xf numFmtId="0" fontId="7" fillId="5" borderId="5" xfId="3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0" fillId="4" borderId="10" xfId="0" applyFill="1" applyBorder="1"/>
    <xf numFmtId="0" fontId="0" fillId="6" borderId="1" xfId="0" applyFill="1" applyBorder="1" applyAlignment="1">
      <alignment wrapText="1"/>
    </xf>
    <xf numFmtId="0" fontId="4" fillId="7" borderId="4" xfId="0" applyFont="1" applyFill="1" applyBorder="1" applyAlignment="1">
      <alignment horizontal="centerContinuous" wrapText="1"/>
    </xf>
    <xf numFmtId="0" fontId="4" fillId="7" borderId="3" xfId="0" applyFont="1" applyFill="1" applyBorder="1" applyAlignment="1">
      <alignment horizontal="centerContinuous" wrapText="1"/>
    </xf>
    <xf numFmtId="0" fontId="2" fillId="8" borderId="2" xfId="0" applyFont="1" applyFill="1" applyBorder="1"/>
    <xf numFmtId="0" fontId="2" fillId="8" borderId="1" xfId="0" applyFon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4" fillId="7" borderId="1" xfId="0" applyFont="1" applyFill="1" applyBorder="1" applyAlignment="1">
      <alignment horizontal="centerContinuous" wrapText="1"/>
    </xf>
    <xf numFmtId="0" fontId="4" fillId="9" borderId="1" xfId="0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wrapText="1"/>
    </xf>
    <xf numFmtId="0" fontId="0" fillId="4" borderId="5" xfId="0" applyFill="1" applyBorder="1"/>
    <xf numFmtId="10" fontId="0" fillId="0" borderId="1" xfId="0" applyNumberFormat="1" applyBorder="1"/>
    <xf numFmtId="0" fontId="1" fillId="2" borderId="1" xfId="1" applyNumberFormat="1" applyFont="1" applyFill="1" applyBorder="1"/>
    <xf numFmtId="10" fontId="1" fillId="2" borderId="1" xfId="1" applyNumberFormat="1" applyFont="1" applyFill="1" applyBorder="1"/>
    <xf numFmtId="0" fontId="10" fillId="10" borderId="10" xfId="0" applyFont="1" applyFill="1" applyBorder="1"/>
    <xf numFmtId="0" fontId="11" fillId="10" borderId="11" xfId="0" applyFont="1" applyFill="1" applyBorder="1"/>
    <xf numFmtId="0" fontId="11" fillId="10" borderId="12" xfId="0" applyFont="1" applyFill="1" applyBorder="1"/>
    <xf numFmtId="0" fontId="3" fillId="0" borderId="1" xfId="0" applyFont="1" applyBorder="1"/>
    <xf numFmtId="0" fontId="12" fillId="11" borderId="1" xfId="0" applyFont="1" applyFill="1" applyBorder="1"/>
    <xf numFmtId="0" fontId="12" fillId="11" borderId="1" xfId="0" applyFont="1" applyFill="1" applyBorder="1" applyAlignment="1">
      <alignment wrapText="1"/>
    </xf>
    <xf numFmtId="165" fontId="0" fillId="2" borderId="1" xfId="0" applyNumberFormat="1" applyFill="1" applyBorder="1"/>
    <xf numFmtId="165" fontId="0" fillId="0" borderId="1" xfId="0" applyNumberFormat="1" applyBorder="1"/>
    <xf numFmtId="9" fontId="1" fillId="0" borderId="1" xfId="1" applyNumberFormat="1" applyFont="1" applyBorder="1"/>
    <xf numFmtId="9" fontId="13" fillId="0" borderId="1" xfId="1" applyNumberFormat="1" applyFont="1" applyFill="1" applyBorder="1"/>
    <xf numFmtId="165" fontId="0" fillId="0" borderId="1" xfId="0" applyNumberFormat="1" applyFill="1" applyBorder="1"/>
    <xf numFmtId="0" fontId="4" fillId="3" borderId="1" xfId="0" applyFont="1" applyFill="1" applyBorder="1" applyAlignment="1">
      <alignment wrapText="1"/>
    </xf>
    <xf numFmtId="10" fontId="0" fillId="2" borderId="1" xfId="0" applyNumberFormat="1" applyFill="1" applyBorder="1"/>
    <xf numFmtId="0" fontId="14" fillId="0" borderId="0" xfId="0" applyFont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15" fillId="3" borderId="0" xfId="0" applyFont="1" applyFill="1"/>
    <xf numFmtId="0" fontId="16" fillId="3" borderId="0" xfId="0" applyFont="1" applyFill="1"/>
    <xf numFmtId="0" fontId="15" fillId="7" borderId="0" xfId="0" applyFont="1" applyFill="1"/>
    <xf numFmtId="0" fontId="16" fillId="7" borderId="0" xfId="0" applyFont="1" applyFill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u-8D2G0y9EM" TargetMode="External"/><Relationship Id="rId1" Type="http://schemas.openxmlformats.org/officeDocument/2006/relationships/hyperlink" Target="https://www.youtube.com/watch?v=u-8D2G0y9E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u-8D2G0y9EM" TargetMode="External"/><Relationship Id="rId1" Type="http://schemas.openxmlformats.org/officeDocument/2006/relationships/hyperlink" Target="https://www.youtube.com/watch?v=u-8D2G0y9E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watch?v=M4X2SXdXWmE" TargetMode="External"/><Relationship Id="rId1" Type="http://schemas.openxmlformats.org/officeDocument/2006/relationships/hyperlink" Target="http://www.youtube.com/watch?v=M4X2SXdXWm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watch?v=M4X2SXdXWmE" TargetMode="External"/><Relationship Id="rId1" Type="http://schemas.openxmlformats.org/officeDocument/2006/relationships/hyperlink" Target="http://www.youtube.com/watch?v=M4X2SXdXWmE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HqXEcu22EaY" TargetMode="External"/><Relationship Id="rId1" Type="http://schemas.openxmlformats.org/officeDocument/2006/relationships/hyperlink" Target="https://www.youtube.com/watch?v=HqXEcu22EaY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HqXEcu22EaY" TargetMode="External"/><Relationship Id="rId1" Type="http://schemas.openxmlformats.org/officeDocument/2006/relationships/hyperlink" Target="https://www.youtube.com/watch?v=HqXEcu22Ea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-hJxIMBbmZY" TargetMode="External"/><Relationship Id="rId2" Type="http://schemas.openxmlformats.org/officeDocument/2006/relationships/hyperlink" Target="https://www.youtube.com/watch?v=wojchNbrCqA" TargetMode="External"/><Relationship Id="rId1" Type="http://schemas.openxmlformats.org/officeDocument/2006/relationships/hyperlink" Target="https://www.youtube.com/watch?v=wojchNbrCqA" TargetMode="External"/><Relationship Id="rId4" Type="http://schemas.openxmlformats.org/officeDocument/2006/relationships/hyperlink" Target="https://www.youtube.com/watch?v=-hJxIMBbmZY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-hJxIMBbmZY" TargetMode="External"/><Relationship Id="rId2" Type="http://schemas.openxmlformats.org/officeDocument/2006/relationships/hyperlink" Target="https://www.youtube.com/watch?v=wojchNbrCqA" TargetMode="External"/><Relationship Id="rId1" Type="http://schemas.openxmlformats.org/officeDocument/2006/relationships/hyperlink" Target="https://www.youtube.com/watch?v=wojchNbrCqA" TargetMode="External"/><Relationship Id="rId4" Type="http://schemas.openxmlformats.org/officeDocument/2006/relationships/hyperlink" Target="https://www.youtube.com/watch?v=-hJxIMBbmZ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"/>
  <sheetViews>
    <sheetView tabSelected="1" zoomScale="130" zoomScaleNormal="130" workbookViewId="0">
      <selection activeCell="A14" sqref="A14"/>
    </sheetView>
  </sheetViews>
  <sheetFormatPr defaultRowHeight="15" x14ac:dyDescent="0.25"/>
  <sheetData>
    <row r="1" spans="1:15" ht="23.25" x14ac:dyDescent="0.35">
      <c r="A1" s="89" t="s">
        <v>185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24" thickBot="1" x14ac:dyDescent="0.4">
      <c r="A2" s="87" t="s">
        <v>184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79" t="str">
        <f>'E(1)'!A1</f>
        <v xml:space="preserve">Example 1: Data Validation List. VLOOKUP, Exact Match. IF &amp; ISBLANK functions. Goal: Create Invoice. 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15" x14ac:dyDescent="0.25">
      <c r="A4" s="82" t="str">
        <f>'E(2)'!A1</f>
        <v>Example 2: How to use VLOOKUP Exact Match, LEFT, MID and SEARCH to do a "Partial Text Lookup. Learn about Data Mismatch. Goal: Lookup Product Price.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83"/>
    </row>
    <row r="5" spans="1:15" x14ac:dyDescent="0.25">
      <c r="A5" s="82" t="str">
        <f>'E(3)'!A1</f>
        <v>Example 3: VLOOKUP with Approximate Match Lookup. Cell Reference for Column Index Number. Goal: Get Rating and Commission.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3"/>
    </row>
    <row r="6" spans="1:15" x14ac:dyDescent="0.25">
      <c r="A6" s="82" t="str">
        <f>'E(4)'!A1</f>
        <v>Example 4: VLOOKUP with Approximate Match and MATCH functions with Exact Match. MATCH for Column Index Number. Goal: Retrieve Rating &amp; Commission.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83"/>
    </row>
    <row r="7" spans="1:15" x14ac:dyDescent="0.25">
      <c r="A7" s="82" t="str">
        <f>'E(5)'!A1</f>
        <v>Example 5: Use MATCH to Compare Two Lists. Goal: Is an item in List 1 also in List 2?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83"/>
    </row>
    <row r="8" spans="1:15" x14ac:dyDescent="0.25">
      <c r="A8" s="82" t="str">
        <f>'E(6)'!A1</f>
        <v>Example 6: INDEX and MATCH functions to do a "Lookup Left". Goal: Given a flight range, lookup boomerang name in first column.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83"/>
    </row>
    <row r="9" spans="1:15" x14ac:dyDescent="0.25">
      <c r="A9" s="82" t="str">
        <f>'E(7)'!A1</f>
        <v>Example 7: INDEX and MATCH to find Vendor for Low Bid.  INDEX array argument is a row. Goal: lookup vendor name for lowest bid.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83"/>
    </row>
    <row r="10" spans="1:15" x14ac:dyDescent="0.25">
      <c r="A10" s="82" t="str">
        <f>'E(8)'!A1</f>
        <v>Example 8: How to use VLOOKUP &amp; CHOOSE to do a lookup to multiple tables. Goal: Lookup Commission rate from Multiple Lookup Tables.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83"/>
    </row>
    <row r="11" spans="1:15" x14ac:dyDescent="0.25">
      <c r="A11" s="82" t="str">
        <f>'E(9)'!A1</f>
        <v>Example 9: Multiple VLOOKUP functions. Goal: Calculate taxes from complex tax table.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83"/>
    </row>
    <row r="12" spans="1:15" ht="15.75" thickBot="1" x14ac:dyDescent="0.3">
      <c r="A12" s="84" t="str">
        <f>'E(10)'!A1</f>
        <v>Example 10: SUMPRODUCT &amp; LOOKUP functions with Approximate Match. Goal: "Lookup Adding" to get total revenue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9"/>
  <sheetViews>
    <sheetView zoomScale="115" zoomScaleNormal="115" workbookViewId="0">
      <selection activeCell="D11" sqref="D11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3.28515625" customWidth="1"/>
    <col min="5" max="5" width="28.140625" customWidth="1"/>
    <col min="6" max="6" width="16.28515625" customWidth="1"/>
    <col min="7" max="7" width="18.85546875" customWidth="1"/>
  </cols>
  <sheetData>
    <row r="1" spans="1:6" x14ac:dyDescent="0.25">
      <c r="A1" s="7" t="s">
        <v>104</v>
      </c>
      <c r="B1" s="6"/>
      <c r="C1" s="6"/>
      <c r="D1" s="5"/>
    </row>
    <row r="2" spans="1:6" x14ac:dyDescent="0.25">
      <c r="A2" s="15" t="s">
        <v>62</v>
      </c>
      <c r="B2" s="16"/>
      <c r="C2" s="16"/>
      <c r="D2" s="17"/>
    </row>
    <row r="3" spans="1:6" x14ac:dyDescent="0.25">
      <c r="A3" s="18" t="s">
        <v>63</v>
      </c>
      <c r="B3" s="19"/>
      <c r="C3" s="19"/>
      <c r="D3" s="20"/>
    </row>
    <row r="4" spans="1:6" x14ac:dyDescent="0.25">
      <c r="A4" s="18" t="s">
        <v>64</v>
      </c>
      <c r="B4" s="19"/>
      <c r="C4" s="19"/>
      <c r="D4" s="20"/>
    </row>
    <row r="5" spans="1:6" x14ac:dyDescent="0.25">
      <c r="A5" s="49" t="s">
        <v>65</v>
      </c>
      <c r="B5" s="21"/>
      <c r="C5" s="21"/>
      <c r="D5" s="22"/>
    </row>
    <row r="7" spans="1:6" x14ac:dyDescent="0.25">
      <c r="A7" s="4" t="s">
        <v>66</v>
      </c>
    </row>
    <row r="8" spans="1:6" x14ac:dyDescent="0.25">
      <c r="C8" s="4" t="s">
        <v>68</v>
      </c>
    </row>
    <row r="9" spans="1:6" x14ac:dyDescent="0.25">
      <c r="A9" s="50" t="s">
        <v>70</v>
      </c>
      <c r="C9" s="50" t="s">
        <v>71</v>
      </c>
    </row>
    <row r="10" spans="1:6" x14ac:dyDescent="0.25">
      <c r="A10" s="3" t="s">
        <v>73</v>
      </c>
      <c r="C10" s="3" t="s">
        <v>74</v>
      </c>
      <c r="D10" s="3" t="s">
        <v>75</v>
      </c>
      <c r="F10" t="s">
        <v>67</v>
      </c>
    </row>
    <row r="11" spans="1:6" x14ac:dyDescent="0.25">
      <c r="A11" s="2" t="s">
        <v>76</v>
      </c>
      <c r="C11" s="2" t="s">
        <v>77</v>
      </c>
      <c r="D11" s="1"/>
      <c r="F11" s="13" t="s">
        <v>69</v>
      </c>
    </row>
    <row r="12" spans="1:6" x14ac:dyDescent="0.25">
      <c r="A12" s="2" t="s">
        <v>78</v>
      </c>
      <c r="C12" s="2" t="s">
        <v>79</v>
      </c>
      <c r="D12" s="1"/>
      <c r="F12" s="13" t="s">
        <v>72</v>
      </c>
    </row>
    <row r="13" spans="1:6" x14ac:dyDescent="0.25">
      <c r="A13" s="2" t="s">
        <v>80</v>
      </c>
      <c r="C13" s="2" t="s">
        <v>81</v>
      </c>
      <c r="D13" s="1"/>
    </row>
    <row r="14" spans="1:6" x14ac:dyDescent="0.25">
      <c r="A14" s="2" t="s">
        <v>82</v>
      </c>
      <c r="C14" s="2" t="s">
        <v>83</v>
      </c>
      <c r="D14" s="1"/>
    </row>
    <row r="15" spans="1:6" x14ac:dyDescent="0.25">
      <c r="A15" s="2" t="s">
        <v>84</v>
      </c>
      <c r="C15" s="2" t="s">
        <v>85</v>
      </c>
      <c r="D15" s="1"/>
    </row>
    <row r="16" spans="1:6" x14ac:dyDescent="0.25">
      <c r="A16" s="2" t="s">
        <v>77</v>
      </c>
      <c r="C16" s="2" t="s">
        <v>86</v>
      </c>
      <c r="D16" s="1"/>
    </row>
    <row r="17" spans="1:4" x14ac:dyDescent="0.25">
      <c r="A17" s="2" t="s">
        <v>87</v>
      </c>
      <c r="C17" s="2" t="s">
        <v>88</v>
      </c>
      <c r="D17" s="1"/>
    </row>
    <row r="18" spans="1:4" x14ac:dyDescent="0.25">
      <c r="A18" s="2" t="s">
        <v>89</v>
      </c>
      <c r="C18" s="2" t="s">
        <v>90</v>
      </c>
      <c r="D18" s="1"/>
    </row>
    <row r="19" spans="1:4" x14ac:dyDescent="0.25">
      <c r="A19" s="2" t="s">
        <v>91</v>
      </c>
      <c r="C19" s="2" t="s">
        <v>80</v>
      </c>
      <c r="D19" s="1"/>
    </row>
    <row r="20" spans="1:4" x14ac:dyDescent="0.25">
      <c r="A20" s="2" t="s">
        <v>92</v>
      </c>
      <c r="C20" s="2" t="s">
        <v>93</v>
      </c>
      <c r="D20" s="1"/>
    </row>
    <row r="21" spans="1:4" x14ac:dyDescent="0.25">
      <c r="A21" s="2" t="s">
        <v>94</v>
      </c>
      <c r="C21" s="2" t="s">
        <v>78</v>
      </c>
      <c r="D21" s="1"/>
    </row>
    <row r="22" spans="1:4" x14ac:dyDescent="0.25">
      <c r="A22" s="2" t="s">
        <v>95</v>
      </c>
      <c r="C22" s="2" t="s">
        <v>96</v>
      </c>
      <c r="D22" s="1"/>
    </row>
    <row r="23" spans="1:4" x14ac:dyDescent="0.25">
      <c r="A23" s="2" t="s">
        <v>97</v>
      </c>
    </row>
    <row r="24" spans="1:4" x14ac:dyDescent="0.25">
      <c r="A24" s="2" t="s">
        <v>98</v>
      </c>
      <c r="C24" t="s">
        <v>99</v>
      </c>
    </row>
    <row r="25" spans="1:4" x14ac:dyDescent="0.25">
      <c r="A25" s="2" t="s">
        <v>100</v>
      </c>
    </row>
    <row r="26" spans="1:4" x14ac:dyDescent="0.25">
      <c r="A26" s="2" t="s">
        <v>81</v>
      </c>
    </row>
    <row r="27" spans="1:4" x14ac:dyDescent="0.25">
      <c r="A27" s="2" t="s">
        <v>101</v>
      </c>
    </row>
    <row r="28" spans="1:4" x14ac:dyDescent="0.25">
      <c r="A28" s="2" t="s">
        <v>102</v>
      </c>
    </row>
    <row r="29" spans="1:4" x14ac:dyDescent="0.25">
      <c r="A29" s="2" t="s">
        <v>103</v>
      </c>
    </row>
  </sheetData>
  <hyperlinks>
    <hyperlink ref="F11" r:id="rId1"/>
    <hyperlink ref="F12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zoomScale="115" zoomScaleNormal="115" workbookViewId="0">
      <selection activeCell="E11" sqref="E11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3.28515625" customWidth="1"/>
    <col min="5" max="5" width="28.140625" customWidth="1"/>
    <col min="6" max="6" width="16.28515625" customWidth="1"/>
    <col min="7" max="7" width="18.85546875" customWidth="1"/>
  </cols>
  <sheetData>
    <row r="1" spans="1:6" x14ac:dyDescent="0.25">
      <c r="A1" s="7" t="s">
        <v>104</v>
      </c>
      <c r="B1" s="6"/>
      <c r="C1" s="6"/>
      <c r="D1" s="5"/>
    </row>
    <row r="2" spans="1:6" x14ac:dyDescent="0.25">
      <c r="A2" s="15" t="s">
        <v>62</v>
      </c>
      <c r="B2" s="16"/>
      <c r="C2" s="16"/>
      <c r="D2" s="17"/>
    </row>
    <row r="3" spans="1:6" x14ac:dyDescent="0.25">
      <c r="A3" s="18" t="s">
        <v>63</v>
      </c>
      <c r="B3" s="19"/>
      <c r="C3" s="19"/>
      <c r="D3" s="20"/>
    </row>
    <row r="4" spans="1:6" x14ac:dyDescent="0.25">
      <c r="A4" s="18" t="s">
        <v>64</v>
      </c>
      <c r="B4" s="19"/>
      <c r="C4" s="19"/>
      <c r="D4" s="20"/>
    </row>
    <row r="5" spans="1:6" x14ac:dyDescent="0.25">
      <c r="A5" s="49" t="s">
        <v>65</v>
      </c>
      <c r="B5" s="21"/>
      <c r="C5" s="21"/>
      <c r="D5" s="22"/>
    </row>
    <row r="7" spans="1:6" x14ac:dyDescent="0.25">
      <c r="A7" s="4" t="s">
        <v>66</v>
      </c>
    </row>
    <row r="8" spans="1:6" x14ac:dyDescent="0.25">
      <c r="C8" s="4" t="s">
        <v>68</v>
      </c>
    </row>
    <row r="9" spans="1:6" x14ac:dyDescent="0.25">
      <c r="A9" s="50" t="s">
        <v>70</v>
      </c>
      <c r="C9" s="50" t="s">
        <v>71</v>
      </c>
    </row>
    <row r="10" spans="1:6" x14ac:dyDescent="0.25">
      <c r="A10" s="3" t="s">
        <v>73</v>
      </c>
      <c r="C10" s="3" t="s">
        <v>74</v>
      </c>
      <c r="D10" s="3" t="s">
        <v>75</v>
      </c>
      <c r="E10" s="3" t="s">
        <v>186</v>
      </c>
      <c r="F10" t="s">
        <v>67</v>
      </c>
    </row>
    <row r="11" spans="1:6" x14ac:dyDescent="0.25">
      <c r="A11" s="2" t="s">
        <v>76</v>
      </c>
      <c r="C11" s="2" t="s">
        <v>77</v>
      </c>
      <c r="D11" s="1" t="b">
        <f>ISNUMBER(MATCH(C11,$A$11:$A$29,0))</f>
        <v>1</v>
      </c>
      <c r="E11" t="b">
        <f>ISNA(MATCH(C11,$A$11:$A$29,0))</f>
        <v>0</v>
      </c>
      <c r="F11" s="13" t="s">
        <v>69</v>
      </c>
    </row>
    <row r="12" spans="1:6" x14ac:dyDescent="0.25">
      <c r="A12" s="2" t="s">
        <v>78</v>
      </c>
      <c r="C12" s="2" t="s">
        <v>79</v>
      </c>
      <c r="D12" s="1" t="b">
        <f t="shared" ref="D12:D22" si="0">ISNUMBER(MATCH(C12,$A$11:$A$29,0))</f>
        <v>0</v>
      </c>
      <c r="E12" t="b">
        <f t="shared" ref="E12:E22" si="1">ISNA(MATCH(C12,$A$11:$A$29,0))</f>
        <v>1</v>
      </c>
      <c r="F12" s="13" t="s">
        <v>72</v>
      </c>
    </row>
    <row r="13" spans="1:6" x14ac:dyDescent="0.25">
      <c r="A13" s="2" t="s">
        <v>80</v>
      </c>
      <c r="C13" s="2" t="s">
        <v>81</v>
      </c>
      <c r="D13" s="1" t="b">
        <f t="shared" si="0"/>
        <v>1</v>
      </c>
      <c r="E13" t="b">
        <f t="shared" si="1"/>
        <v>0</v>
      </c>
    </row>
    <row r="14" spans="1:6" x14ac:dyDescent="0.25">
      <c r="A14" s="2" t="s">
        <v>82</v>
      </c>
      <c r="C14" s="2" t="s">
        <v>83</v>
      </c>
      <c r="D14" s="1" t="b">
        <f t="shared" si="0"/>
        <v>0</v>
      </c>
      <c r="E14" t="b">
        <f t="shared" si="1"/>
        <v>1</v>
      </c>
    </row>
    <row r="15" spans="1:6" x14ac:dyDescent="0.25">
      <c r="A15" s="2" t="s">
        <v>84</v>
      </c>
      <c r="C15" s="2" t="s">
        <v>85</v>
      </c>
      <c r="D15" s="1" t="b">
        <f t="shared" si="0"/>
        <v>0</v>
      </c>
      <c r="E15" t="b">
        <f t="shared" si="1"/>
        <v>1</v>
      </c>
    </row>
    <row r="16" spans="1:6" x14ac:dyDescent="0.25">
      <c r="A16" s="2" t="s">
        <v>77</v>
      </c>
      <c r="C16" s="2" t="s">
        <v>86</v>
      </c>
      <c r="D16" s="1" t="b">
        <f t="shared" si="0"/>
        <v>0</v>
      </c>
      <c r="E16" t="b">
        <f t="shared" si="1"/>
        <v>1</v>
      </c>
    </row>
    <row r="17" spans="1:5" x14ac:dyDescent="0.25">
      <c r="A17" s="2" t="s">
        <v>87</v>
      </c>
      <c r="C17" s="2" t="s">
        <v>88</v>
      </c>
      <c r="D17" s="1" t="b">
        <f t="shared" si="0"/>
        <v>0</v>
      </c>
      <c r="E17" t="b">
        <f t="shared" si="1"/>
        <v>1</v>
      </c>
    </row>
    <row r="18" spans="1:5" x14ac:dyDescent="0.25">
      <c r="A18" s="2" t="s">
        <v>89</v>
      </c>
      <c r="C18" s="2" t="s">
        <v>90</v>
      </c>
      <c r="D18" s="1" t="b">
        <f t="shared" si="0"/>
        <v>0</v>
      </c>
      <c r="E18" t="b">
        <f t="shared" si="1"/>
        <v>1</v>
      </c>
    </row>
    <row r="19" spans="1:5" x14ac:dyDescent="0.25">
      <c r="A19" s="2" t="s">
        <v>91</v>
      </c>
      <c r="C19" s="2" t="s">
        <v>80</v>
      </c>
      <c r="D19" s="1" t="b">
        <f t="shared" si="0"/>
        <v>1</v>
      </c>
      <c r="E19" t="b">
        <f t="shared" si="1"/>
        <v>0</v>
      </c>
    </row>
    <row r="20" spans="1:5" x14ac:dyDescent="0.25">
      <c r="A20" s="2" t="s">
        <v>92</v>
      </c>
      <c r="C20" s="2" t="s">
        <v>93</v>
      </c>
      <c r="D20" s="1" t="b">
        <f t="shared" si="0"/>
        <v>0</v>
      </c>
      <c r="E20" t="b">
        <f t="shared" si="1"/>
        <v>1</v>
      </c>
    </row>
    <row r="21" spans="1:5" x14ac:dyDescent="0.25">
      <c r="A21" s="2" t="s">
        <v>94</v>
      </c>
      <c r="C21" s="2" t="s">
        <v>78</v>
      </c>
      <c r="D21" s="1" t="b">
        <f t="shared" si="0"/>
        <v>1</v>
      </c>
      <c r="E21" t="b">
        <f t="shared" si="1"/>
        <v>0</v>
      </c>
    </row>
    <row r="22" spans="1:5" x14ac:dyDescent="0.25">
      <c r="A22" s="2" t="s">
        <v>95</v>
      </c>
      <c r="C22" s="2" t="s">
        <v>96</v>
      </c>
      <c r="D22" s="1" t="b">
        <f t="shared" si="0"/>
        <v>0</v>
      </c>
      <c r="E22" t="b">
        <f t="shared" si="1"/>
        <v>1</v>
      </c>
    </row>
    <row r="23" spans="1:5" x14ac:dyDescent="0.25">
      <c r="A23" s="2" t="s">
        <v>97</v>
      </c>
    </row>
    <row r="24" spans="1:5" x14ac:dyDescent="0.25">
      <c r="A24" s="2" t="s">
        <v>98</v>
      </c>
      <c r="C24" t="s">
        <v>99</v>
      </c>
    </row>
    <row r="25" spans="1:5" x14ac:dyDescent="0.25">
      <c r="A25" s="2" t="s">
        <v>100</v>
      </c>
    </row>
    <row r="26" spans="1:5" x14ac:dyDescent="0.25">
      <c r="A26" s="2" t="s">
        <v>81</v>
      </c>
    </row>
    <row r="27" spans="1:5" x14ac:dyDescent="0.25">
      <c r="A27" s="2" t="s">
        <v>101</v>
      </c>
    </row>
    <row r="28" spans="1:5" x14ac:dyDescent="0.25">
      <c r="A28" s="2" t="s">
        <v>102</v>
      </c>
    </row>
    <row r="29" spans="1:5" x14ac:dyDescent="0.25">
      <c r="A29" s="2" t="s">
        <v>103</v>
      </c>
    </row>
  </sheetData>
  <hyperlinks>
    <hyperlink ref="F11" r:id="rId1"/>
    <hyperlink ref="F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1"/>
  <sheetViews>
    <sheetView workbookViewId="0">
      <selection activeCell="C21" sqref="C21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175</v>
      </c>
      <c r="B1" s="6"/>
      <c r="C1" s="6"/>
      <c r="D1" s="6"/>
      <c r="E1" s="6"/>
      <c r="F1" s="6"/>
      <c r="G1" s="5"/>
    </row>
    <row r="2" spans="1:7" x14ac:dyDescent="0.25">
      <c r="A2" s="7" t="s">
        <v>110</v>
      </c>
      <c r="B2" s="6"/>
      <c r="C2" s="6"/>
      <c r="D2" s="6"/>
      <c r="E2" s="6"/>
      <c r="F2" s="6"/>
      <c r="G2" s="5"/>
    </row>
    <row r="3" spans="1:7" x14ac:dyDescent="0.25">
      <c r="A3" s="7" t="s">
        <v>111</v>
      </c>
      <c r="B3" s="6"/>
      <c r="C3" s="6"/>
      <c r="D3" s="6"/>
      <c r="E3" s="6"/>
      <c r="F3" s="6"/>
      <c r="G3" s="5"/>
    </row>
    <row r="4" spans="1:7" x14ac:dyDescent="0.25">
      <c r="A4" s="23" t="s">
        <v>174</v>
      </c>
      <c r="B4" s="6"/>
      <c r="C4" s="6"/>
      <c r="D4" s="6"/>
      <c r="E4" s="6"/>
      <c r="F4" s="6"/>
      <c r="G4" s="5"/>
    </row>
    <row r="5" spans="1:7" x14ac:dyDescent="0.25">
      <c r="A5" s="7" t="s">
        <v>112</v>
      </c>
      <c r="B5" s="6"/>
      <c r="C5" s="6"/>
      <c r="D5" s="6"/>
      <c r="E5" s="6"/>
      <c r="F5" s="6"/>
      <c r="G5" s="5"/>
    </row>
    <row r="7" spans="1:7" ht="60" x14ac:dyDescent="0.25">
      <c r="A7" s="51" t="s">
        <v>113</v>
      </c>
      <c r="B7" s="52"/>
      <c r="C7" s="52"/>
    </row>
    <row r="8" spans="1:7" x14ac:dyDescent="0.25">
      <c r="A8" s="53" t="s">
        <v>29</v>
      </c>
      <c r="B8" s="54" t="s">
        <v>26</v>
      </c>
      <c r="C8" s="54" t="s">
        <v>114</v>
      </c>
    </row>
    <row r="9" spans="1:7" x14ac:dyDescent="0.25">
      <c r="A9" s="55" t="s">
        <v>115</v>
      </c>
      <c r="B9" s="56">
        <v>12.95</v>
      </c>
      <c r="C9" s="55" t="s">
        <v>116</v>
      </c>
    </row>
    <row r="10" spans="1:7" x14ac:dyDescent="0.25">
      <c r="A10" s="55" t="s">
        <v>23</v>
      </c>
      <c r="B10" s="56">
        <v>39.950000000000003</v>
      </c>
      <c r="C10" s="55" t="s">
        <v>117</v>
      </c>
    </row>
    <row r="11" spans="1:7" x14ac:dyDescent="0.25">
      <c r="A11" s="55" t="s">
        <v>118</v>
      </c>
      <c r="B11" s="56">
        <v>40</v>
      </c>
      <c r="C11" s="55" t="s">
        <v>119</v>
      </c>
    </row>
    <row r="12" spans="1:7" x14ac:dyDescent="0.25">
      <c r="A12" s="55" t="s">
        <v>120</v>
      </c>
      <c r="B12" s="56">
        <v>45</v>
      </c>
      <c r="C12" s="55" t="s">
        <v>121</v>
      </c>
    </row>
    <row r="13" spans="1:7" x14ac:dyDescent="0.25">
      <c r="A13" s="55" t="s">
        <v>122</v>
      </c>
      <c r="B13" s="56">
        <v>65</v>
      </c>
      <c r="C13" s="55" t="s">
        <v>123</v>
      </c>
    </row>
    <row r="14" spans="1:7" x14ac:dyDescent="0.25">
      <c r="A14" s="55" t="s">
        <v>124</v>
      </c>
      <c r="B14" s="56">
        <v>69</v>
      </c>
      <c r="C14" s="55" t="s">
        <v>125</v>
      </c>
    </row>
    <row r="15" spans="1:7" x14ac:dyDescent="0.25">
      <c r="A15" s="55" t="s">
        <v>126</v>
      </c>
      <c r="B15" s="56">
        <v>100</v>
      </c>
      <c r="C15" s="55" t="s">
        <v>127</v>
      </c>
    </row>
    <row r="16" spans="1:7" x14ac:dyDescent="0.25">
      <c r="A16" s="55" t="s">
        <v>128</v>
      </c>
      <c r="B16" s="56">
        <v>110</v>
      </c>
      <c r="C16" s="55" t="s">
        <v>129</v>
      </c>
    </row>
    <row r="17" spans="1:9" x14ac:dyDescent="0.25">
      <c r="A17" s="55" t="s">
        <v>130</v>
      </c>
      <c r="B17" s="56">
        <v>165</v>
      </c>
      <c r="C17" s="55" t="s">
        <v>131</v>
      </c>
    </row>
    <row r="19" spans="1:9" ht="45" x14ac:dyDescent="0.25">
      <c r="B19" s="57" t="s">
        <v>132</v>
      </c>
      <c r="C19" s="57"/>
    </row>
    <row r="20" spans="1:9" x14ac:dyDescent="0.25">
      <c r="B20" s="58" t="s">
        <v>114</v>
      </c>
      <c r="C20" s="58" t="s">
        <v>29</v>
      </c>
      <c r="I20" s="4" t="s">
        <v>133</v>
      </c>
    </row>
    <row r="21" spans="1:9" x14ac:dyDescent="0.25">
      <c r="B21" s="2" t="s">
        <v>117</v>
      </c>
      <c r="C21" s="1"/>
      <c r="E21">
        <f>MATCH(B21,C9:C17,0)</f>
        <v>2</v>
      </c>
      <c r="I21" s="1" t="str">
        <f>VLOOKUP(B21,CHOOSE({1,2},C9:C17,A9:A17),2,0)</f>
        <v>Quad</v>
      </c>
    </row>
  </sheetData>
  <dataValidations count="1">
    <dataValidation type="list" allowBlank="1" showInputMessage="1" showErrorMessage="1" sqref="B21">
      <formula1>$C$9:$C$17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175</v>
      </c>
      <c r="B1" s="6"/>
      <c r="C1" s="6"/>
      <c r="D1" s="6"/>
      <c r="E1" s="6"/>
      <c r="F1" s="6"/>
      <c r="G1" s="5"/>
    </row>
    <row r="2" spans="1:7" x14ac:dyDescent="0.25">
      <c r="A2" s="7" t="s">
        <v>110</v>
      </c>
      <c r="B2" s="6"/>
      <c r="C2" s="6"/>
      <c r="D2" s="6"/>
      <c r="E2" s="6"/>
      <c r="F2" s="6"/>
      <c r="G2" s="5"/>
    </row>
    <row r="3" spans="1:7" x14ac:dyDescent="0.25">
      <c r="A3" s="7" t="s">
        <v>111</v>
      </c>
      <c r="B3" s="6"/>
      <c r="C3" s="6"/>
      <c r="D3" s="6"/>
      <c r="E3" s="6"/>
      <c r="F3" s="6"/>
      <c r="G3" s="5"/>
    </row>
    <row r="4" spans="1:7" x14ac:dyDescent="0.25">
      <c r="A4" s="23" t="s">
        <v>174</v>
      </c>
      <c r="B4" s="6"/>
      <c r="C4" s="6"/>
      <c r="D4" s="6"/>
      <c r="E4" s="6"/>
      <c r="F4" s="6"/>
      <c r="G4" s="5"/>
    </row>
    <row r="5" spans="1:7" x14ac:dyDescent="0.25">
      <c r="A5" s="7" t="s">
        <v>112</v>
      </c>
      <c r="B5" s="6"/>
      <c r="C5" s="6"/>
      <c r="D5" s="6"/>
      <c r="E5" s="6"/>
      <c r="F5" s="6"/>
      <c r="G5" s="5"/>
    </row>
    <row r="7" spans="1:7" ht="60" x14ac:dyDescent="0.25">
      <c r="A7" s="51" t="s">
        <v>113</v>
      </c>
      <c r="B7" s="52"/>
      <c r="C7" s="52"/>
    </row>
    <row r="8" spans="1:7" x14ac:dyDescent="0.25">
      <c r="A8" s="53" t="s">
        <v>29</v>
      </c>
      <c r="B8" s="54" t="s">
        <v>26</v>
      </c>
      <c r="C8" s="54" t="s">
        <v>114</v>
      </c>
    </row>
    <row r="9" spans="1:7" x14ac:dyDescent="0.25">
      <c r="A9" s="55" t="s">
        <v>115</v>
      </c>
      <c r="B9" s="56">
        <v>12.95</v>
      </c>
      <c r="C9" s="55" t="s">
        <v>116</v>
      </c>
    </row>
    <row r="10" spans="1:7" x14ac:dyDescent="0.25">
      <c r="A10" s="55" t="s">
        <v>23</v>
      </c>
      <c r="B10" s="56">
        <v>39.950000000000003</v>
      </c>
      <c r="C10" s="55" t="s">
        <v>117</v>
      </c>
    </row>
    <row r="11" spans="1:7" x14ac:dyDescent="0.25">
      <c r="A11" s="55" t="s">
        <v>118</v>
      </c>
      <c r="B11" s="56">
        <v>40</v>
      </c>
      <c r="C11" s="55" t="s">
        <v>119</v>
      </c>
    </row>
    <row r="12" spans="1:7" x14ac:dyDescent="0.25">
      <c r="A12" s="55" t="s">
        <v>120</v>
      </c>
      <c r="B12" s="56">
        <v>45</v>
      </c>
      <c r="C12" s="55" t="s">
        <v>121</v>
      </c>
    </row>
    <row r="13" spans="1:7" x14ac:dyDescent="0.25">
      <c r="A13" s="55" t="s">
        <v>122</v>
      </c>
      <c r="B13" s="56">
        <v>65</v>
      </c>
      <c r="C13" s="55" t="s">
        <v>123</v>
      </c>
    </row>
    <row r="14" spans="1:7" x14ac:dyDescent="0.25">
      <c r="A14" s="55" t="s">
        <v>124</v>
      </c>
      <c r="B14" s="56">
        <v>69</v>
      </c>
      <c r="C14" s="55" t="s">
        <v>125</v>
      </c>
    </row>
    <row r="15" spans="1:7" x14ac:dyDescent="0.25">
      <c r="A15" s="55" t="s">
        <v>126</v>
      </c>
      <c r="B15" s="56">
        <v>100</v>
      </c>
      <c r="C15" s="55" t="s">
        <v>127</v>
      </c>
    </row>
    <row r="16" spans="1:7" x14ac:dyDescent="0.25">
      <c r="A16" s="55" t="s">
        <v>128</v>
      </c>
      <c r="B16" s="56">
        <v>110</v>
      </c>
      <c r="C16" s="55" t="s">
        <v>129</v>
      </c>
    </row>
    <row r="17" spans="1:9" x14ac:dyDescent="0.25">
      <c r="A17" s="55" t="s">
        <v>130</v>
      </c>
      <c r="B17" s="56">
        <v>165</v>
      </c>
      <c r="C17" s="55" t="s">
        <v>131</v>
      </c>
    </row>
    <row r="19" spans="1:9" ht="45" x14ac:dyDescent="0.25">
      <c r="B19" s="57" t="s">
        <v>132</v>
      </c>
      <c r="C19" s="57"/>
    </row>
    <row r="20" spans="1:9" x14ac:dyDescent="0.25">
      <c r="B20" s="58" t="s">
        <v>114</v>
      </c>
      <c r="C20" s="58" t="s">
        <v>29</v>
      </c>
      <c r="I20" s="4" t="s">
        <v>133</v>
      </c>
    </row>
    <row r="21" spans="1:9" x14ac:dyDescent="0.25">
      <c r="B21" s="2" t="s">
        <v>121</v>
      </c>
      <c r="C21" s="1" t="str">
        <f>INDEX(A9:A17,MATCH(B21,C9:C17,0))</f>
        <v>Weighted MB</v>
      </c>
      <c r="E21">
        <f>MATCH(B21,C9:C17,0)</f>
        <v>4</v>
      </c>
      <c r="I21" s="1" t="str">
        <f>VLOOKUP(B21,CHOOSE({1,2},C9:C17,A9:A17),2,0)</f>
        <v>Weighted MB</v>
      </c>
    </row>
  </sheetData>
  <dataValidations disablePrompts="1" count="1">
    <dataValidation type="list" allowBlank="1" showInputMessage="1" showErrorMessage="1" sqref="B21">
      <formula1>$C$9:$C$17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0"/>
  <sheetViews>
    <sheetView zoomScale="130" zoomScaleNormal="130" workbookViewId="0">
      <selection activeCell="G5" sqref="G5"/>
    </sheetView>
  </sheetViews>
  <sheetFormatPr defaultRowHeight="15" x14ac:dyDescent="0.25"/>
  <cols>
    <col min="1" max="5" width="15.42578125" customWidth="1"/>
    <col min="6" max="6" width="16.28515625" customWidth="1"/>
    <col min="7" max="7" width="18.85546875" customWidth="1"/>
  </cols>
  <sheetData>
    <row r="1" spans="1:8" x14ac:dyDescent="0.25">
      <c r="A1" s="7" t="s">
        <v>142</v>
      </c>
      <c r="B1" s="6"/>
      <c r="C1" s="6"/>
      <c r="D1" s="6"/>
      <c r="E1" s="6"/>
      <c r="F1" s="6"/>
      <c r="G1" s="6"/>
      <c r="H1" s="5"/>
    </row>
    <row r="3" spans="1:8" x14ac:dyDescent="0.25">
      <c r="A3" s="4" t="s">
        <v>134</v>
      </c>
    </row>
    <row r="4" spans="1:8" ht="45" x14ac:dyDescent="0.25">
      <c r="A4" s="3" t="s">
        <v>135</v>
      </c>
      <c r="B4" s="3" t="s">
        <v>136</v>
      </c>
      <c r="C4" s="3" t="s">
        <v>137</v>
      </c>
      <c r="D4" s="3" t="s">
        <v>138</v>
      </c>
      <c r="E4" s="3" t="s">
        <v>139</v>
      </c>
      <c r="F4" s="59" t="s">
        <v>140</v>
      </c>
      <c r="G4" s="60" t="s">
        <v>141</v>
      </c>
    </row>
    <row r="5" spans="1:8" x14ac:dyDescent="0.25">
      <c r="A5" s="10">
        <v>38.99</v>
      </c>
      <c r="B5" s="10">
        <v>48.6</v>
      </c>
      <c r="C5" s="10">
        <v>43.53</v>
      </c>
      <c r="D5" s="10">
        <v>40.08</v>
      </c>
      <c r="E5" s="10">
        <v>47.92</v>
      </c>
      <c r="F5" s="9">
        <f t="shared" ref="F5:F16" si="0">MIN(A5:E5)</f>
        <v>38.99</v>
      </c>
      <c r="G5" s="1"/>
    </row>
    <row r="6" spans="1:8" x14ac:dyDescent="0.25">
      <c r="A6" s="10">
        <v>57.68</v>
      </c>
      <c r="B6" s="10">
        <v>31.8</v>
      </c>
      <c r="C6" s="10">
        <v>52.78</v>
      </c>
      <c r="D6" s="10">
        <v>31.42</v>
      </c>
      <c r="E6" s="10">
        <v>55.19</v>
      </c>
      <c r="F6" s="9">
        <f t="shared" si="0"/>
        <v>31.42</v>
      </c>
      <c r="G6" s="1"/>
    </row>
    <row r="7" spans="1:8" x14ac:dyDescent="0.25">
      <c r="A7" s="10">
        <v>53.32</v>
      </c>
      <c r="B7" s="10">
        <v>32.64</v>
      </c>
      <c r="C7" s="10">
        <v>37.69</v>
      </c>
      <c r="D7" s="10">
        <v>48.29</v>
      </c>
      <c r="E7" s="10">
        <v>41.59</v>
      </c>
      <c r="F7" s="9">
        <f t="shared" si="0"/>
        <v>32.64</v>
      </c>
      <c r="G7" s="1"/>
    </row>
    <row r="8" spans="1:8" x14ac:dyDescent="0.25">
      <c r="A8" s="10">
        <v>35.200000000000003</v>
      </c>
      <c r="B8" s="10">
        <v>40.549999999999997</v>
      </c>
      <c r="C8" s="10">
        <v>32.65</v>
      </c>
      <c r="D8" s="10">
        <v>36.81</v>
      </c>
      <c r="E8" s="10">
        <v>41.14</v>
      </c>
      <c r="F8" s="9">
        <f t="shared" si="0"/>
        <v>32.65</v>
      </c>
      <c r="G8" s="1"/>
    </row>
    <row r="9" spans="1:8" x14ac:dyDescent="0.25">
      <c r="A9" s="10">
        <v>56.72</v>
      </c>
      <c r="B9" s="10">
        <v>47.16</v>
      </c>
      <c r="C9" s="10">
        <v>36.42</v>
      </c>
      <c r="D9" s="10">
        <v>49.56</v>
      </c>
      <c r="E9" s="10">
        <v>39.25</v>
      </c>
      <c r="F9" s="9">
        <f t="shared" si="0"/>
        <v>36.42</v>
      </c>
      <c r="G9" s="1"/>
    </row>
    <row r="10" spans="1:8" x14ac:dyDescent="0.25">
      <c r="A10" s="10">
        <v>47.91</v>
      </c>
      <c r="B10" s="10">
        <v>35.08</v>
      </c>
      <c r="C10" s="10">
        <v>51.129999999999995</v>
      </c>
      <c r="D10" s="10">
        <v>49.84</v>
      </c>
      <c r="E10" s="10">
        <v>42.12</v>
      </c>
      <c r="F10" s="9">
        <f t="shared" si="0"/>
        <v>35.08</v>
      </c>
      <c r="G10" s="1"/>
    </row>
    <row r="11" spans="1:8" x14ac:dyDescent="0.25">
      <c r="A11" s="10">
        <v>34.81</v>
      </c>
      <c r="B11" s="10">
        <v>35.11</v>
      </c>
      <c r="C11" s="10">
        <v>48.629999999999995</v>
      </c>
      <c r="D11" s="10">
        <v>33.32</v>
      </c>
      <c r="E11" s="10">
        <v>37.83</v>
      </c>
      <c r="F11" s="9">
        <f t="shared" si="0"/>
        <v>33.32</v>
      </c>
      <c r="G11" s="1"/>
    </row>
    <row r="12" spans="1:8" x14ac:dyDescent="0.25">
      <c r="A12" s="10">
        <v>42.25</v>
      </c>
      <c r="B12" s="10">
        <v>35.76</v>
      </c>
      <c r="C12" s="10">
        <v>58.6</v>
      </c>
      <c r="D12" s="10">
        <v>46.28</v>
      </c>
      <c r="E12" s="10">
        <v>40.53</v>
      </c>
      <c r="F12" s="9">
        <f t="shared" si="0"/>
        <v>35.76</v>
      </c>
      <c r="G12" s="1"/>
    </row>
    <row r="13" spans="1:8" x14ac:dyDescent="0.25">
      <c r="A13" s="10">
        <v>40.14</v>
      </c>
      <c r="B13" s="10">
        <v>42.31</v>
      </c>
      <c r="C13" s="10">
        <v>37.619999999999997</v>
      </c>
      <c r="D13" s="10">
        <v>59.97</v>
      </c>
      <c r="E13" s="10">
        <v>42.57</v>
      </c>
      <c r="F13" s="9">
        <f t="shared" si="0"/>
        <v>37.619999999999997</v>
      </c>
      <c r="G13" s="1"/>
    </row>
    <row r="14" spans="1:8" x14ac:dyDescent="0.25">
      <c r="A14" s="10">
        <v>36.480000000000004</v>
      </c>
      <c r="B14" s="10">
        <v>40.79</v>
      </c>
      <c r="C14" s="10">
        <v>53.239999999999995</v>
      </c>
      <c r="D14" s="10">
        <v>51.010000000000005</v>
      </c>
      <c r="E14" s="10">
        <v>51.239999999999995</v>
      </c>
      <c r="F14" s="9">
        <f t="shared" si="0"/>
        <v>36.480000000000004</v>
      </c>
      <c r="G14" s="1"/>
    </row>
    <row r="15" spans="1:8" x14ac:dyDescent="0.25">
      <c r="A15" s="10">
        <v>38.57</v>
      </c>
      <c r="B15" s="10">
        <v>40.06</v>
      </c>
      <c r="C15" s="10">
        <v>54.71</v>
      </c>
      <c r="D15" s="10">
        <v>39.700000000000003</v>
      </c>
      <c r="E15" s="10">
        <v>54.730000000000004</v>
      </c>
      <c r="F15" s="9">
        <f t="shared" si="0"/>
        <v>38.57</v>
      </c>
      <c r="G15" s="1"/>
    </row>
    <row r="16" spans="1:8" x14ac:dyDescent="0.25">
      <c r="A16" s="10">
        <v>52.66</v>
      </c>
      <c r="B16" s="10">
        <v>43.61</v>
      </c>
      <c r="C16" s="10">
        <v>59.980000000000004</v>
      </c>
      <c r="D16" s="10">
        <v>34.61</v>
      </c>
      <c r="E16" s="10">
        <v>52.65</v>
      </c>
      <c r="F16" s="9">
        <f t="shared" si="0"/>
        <v>34.61</v>
      </c>
      <c r="G16" s="1"/>
    </row>
    <row r="18" spans="1:1" x14ac:dyDescent="0.25">
      <c r="A18" s="4" t="s">
        <v>157</v>
      </c>
    </row>
    <row r="19" spans="1:1" x14ac:dyDescent="0.25">
      <c r="A19" s="13" t="s">
        <v>176</v>
      </c>
    </row>
    <row r="20" spans="1:1" x14ac:dyDescent="0.25">
      <c r="A20" s="13" t="s">
        <v>177</v>
      </c>
    </row>
  </sheetData>
  <conditionalFormatting sqref="A5:E16">
    <cfRule type="expression" dxfId="3" priority="1" stopIfTrue="1">
      <formula>COUNTIF(#REF!,A5)&gt;1</formula>
    </cfRule>
  </conditionalFormatting>
  <hyperlinks>
    <hyperlink ref="A20" r:id="rId1"/>
    <hyperlink ref="A19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zoomScale="130" zoomScaleNormal="130" workbookViewId="0">
      <selection activeCell="G5" sqref="G5"/>
    </sheetView>
  </sheetViews>
  <sheetFormatPr defaultRowHeight="15" x14ac:dyDescent="0.25"/>
  <cols>
    <col min="1" max="5" width="15.42578125" customWidth="1"/>
    <col min="6" max="6" width="16.28515625" customWidth="1"/>
    <col min="7" max="7" width="18.85546875" customWidth="1"/>
  </cols>
  <sheetData>
    <row r="1" spans="1:8" x14ac:dyDescent="0.25">
      <c r="A1" s="7" t="s">
        <v>142</v>
      </c>
      <c r="B1" s="6"/>
      <c r="C1" s="6"/>
      <c r="D1" s="6"/>
      <c r="E1" s="6"/>
      <c r="F1" s="6"/>
      <c r="G1" s="6"/>
      <c r="H1" s="5"/>
    </row>
    <row r="3" spans="1:8" x14ac:dyDescent="0.25">
      <c r="A3" s="4" t="s">
        <v>134</v>
      </c>
    </row>
    <row r="4" spans="1:8" ht="45" x14ac:dyDescent="0.25">
      <c r="A4" s="3" t="s">
        <v>135</v>
      </c>
      <c r="B4" s="3" t="s">
        <v>136</v>
      </c>
      <c r="C4" s="3" t="s">
        <v>137</v>
      </c>
      <c r="D4" s="3" t="s">
        <v>138</v>
      </c>
      <c r="E4" s="3" t="s">
        <v>139</v>
      </c>
      <c r="F4" s="59" t="s">
        <v>140</v>
      </c>
      <c r="G4" s="60" t="s">
        <v>141</v>
      </c>
    </row>
    <row r="5" spans="1:8" x14ac:dyDescent="0.25">
      <c r="A5" s="10">
        <v>38.99</v>
      </c>
      <c r="B5" s="10">
        <v>48.6</v>
      </c>
      <c r="C5" s="10">
        <v>43.53</v>
      </c>
      <c r="D5" s="10">
        <v>40.08</v>
      </c>
      <c r="E5" s="10">
        <v>47.92</v>
      </c>
      <c r="F5" s="9">
        <f t="shared" ref="F5:F16" si="0">MIN(A5:E5)</f>
        <v>38.99</v>
      </c>
      <c r="G5" s="1" t="str">
        <f>INDEX($A$4:$E$4,MATCH(F5,A5:E5,0))</f>
        <v>Crank'ys</v>
      </c>
    </row>
    <row r="6" spans="1:8" x14ac:dyDescent="0.25">
      <c r="A6" s="10">
        <v>57.68</v>
      </c>
      <c r="B6" s="10">
        <v>31.8</v>
      </c>
      <c r="C6" s="10">
        <v>52.78</v>
      </c>
      <c r="D6" s="10">
        <v>31.42</v>
      </c>
      <c r="E6" s="10">
        <v>55.19</v>
      </c>
      <c r="F6" s="9">
        <f t="shared" si="0"/>
        <v>31.42</v>
      </c>
      <c r="G6" s="1" t="str">
        <f t="shared" ref="G6:G16" si="1">INDEX($A$4:$E$4,MATCH(F6,A6:E6,0))</f>
        <v>Mech-Aid</v>
      </c>
    </row>
    <row r="7" spans="1:8" x14ac:dyDescent="0.25">
      <c r="A7" s="10">
        <v>53.32</v>
      </c>
      <c r="B7" s="10">
        <v>32.64</v>
      </c>
      <c r="C7" s="10">
        <v>37.69</v>
      </c>
      <c r="D7" s="10">
        <v>48.29</v>
      </c>
      <c r="E7" s="10">
        <v>41.59</v>
      </c>
      <c r="F7" s="9">
        <f t="shared" si="0"/>
        <v>32.64</v>
      </c>
      <c r="G7" s="1" t="str">
        <f t="shared" si="1"/>
        <v>Bay Air</v>
      </c>
    </row>
    <row r="8" spans="1:8" x14ac:dyDescent="0.25">
      <c r="A8" s="10">
        <v>35.200000000000003</v>
      </c>
      <c r="B8" s="10">
        <v>40.549999999999997</v>
      </c>
      <c r="C8" s="10">
        <v>32.65</v>
      </c>
      <c r="D8" s="10">
        <v>36.81</v>
      </c>
      <c r="E8" s="10">
        <v>41.14</v>
      </c>
      <c r="F8" s="9">
        <f t="shared" si="0"/>
        <v>32.65</v>
      </c>
      <c r="G8" s="1" t="str">
        <f t="shared" si="1"/>
        <v>Compressor R Us</v>
      </c>
    </row>
    <row r="9" spans="1:8" x14ac:dyDescent="0.25">
      <c r="A9" s="10">
        <v>56.72</v>
      </c>
      <c r="B9" s="10">
        <v>47.16</v>
      </c>
      <c r="C9" s="10">
        <v>36.42</v>
      </c>
      <c r="D9" s="10">
        <v>49.56</v>
      </c>
      <c r="E9" s="10">
        <v>39.25</v>
      </c>
      <c r="F9" s="9">
        <f t="shared" si="0"/>
        <v>36.42</v>
      </c>
      <c r="G9" s="1" t="str">
        <f t="shared" si="1"/>
        <v>Compressor R Us</v>
      </c>
    </row>
    <row r="10" spans="1:8" x14ac:dyDescent="0.25">
      <c r="A10" s="10">
        <v>47.91</v>
      </c>
      <c r="B10" s="10">
        <v>35.08</v>
      </c>
      <c r="C10" s="10">
        <v>51.129999999999995</v>
      </c>
      <c r="D10" s="10">
        <v>49.84</v>
      </c>
      <c r="E10" s="10">
        <v>42.12</v>
      </c>
      <c r="F10" s="9">
        <f t="shared" si="0"/>
        <v>35.08</v>
      </c>
      <c r="G10" s="1" t="str">
        <f t="shared" si="1"/>
        <v>Bay Air</v>
      </c>
    </row>
    <row r="11" spans="1:8" x14ac:dyDescent="0.25">
      <c r="A11" s="10">
        <v>34.81</v>
      </c>
      <c r="B11" s="10">
        <v>35.11</v>
      </c>
      <c r="C11" s="10">
        <v>48.629999999999995</v>
      </c>
      <c r="D11" s="10">
        <v>33.32</v>
      </c>
      <c r="E11" s="10">
        <v>37.83</v>
      </c>
      <c r="F11" s="9">
        <f t="shared" si="0"/>
        <v>33.32</v>
      </c>
      <c r="G11" s="1" t="str">
        <f t="shared" si="1"/>
        <v>Mech-Aid</v>
      </c>
    </row>
    <row r="12" spans="1:8" x14ac:dyDescent="0.25">
      <c r="A12" s="10">
        <v>42.25</v>
      </c>
      <c r="B12" s="10">
        <v>35.76</v>
      </c>
      <c r="C12" s="10">
        <v>58.6</v>
      </c>
      <c r="D12" s="10">
        <v>46.28</v>
      </c>
      <c r="E12" s="10">
        <v>40.53</v>
      </c>
      <c r="F12" s="9">
        <f t="shared" si="0"/>
        <v>35.76</v>
      </c>
      <c r="G12" s="1" t="str">
        <f t="shared" si="1"/>
        <v>Bay Air</v>
      </c>
    </row>
    <row r="13" spans="1:8" x14ac:dyDescent="0.25">
      <c r="A13" s="10">
        <v>40.14</v>
      </c>
      <c r="B13" s="10">
        <v>42.31</v>
      </c>
      <c r="C13" s="10">
        <v>37.619999999999997</v>
      </c>
      <c r="D13" s="10">
        <v>59.97</v>
      </c>
      <c r="E13" s="10">
        <v>42.57</v>
      </c>
      <c r="F13" s="9">
        <f t="shared" si="0"/>
        <v>37.619999999999997</v>
      </c>
      <c r="G13" s="1" t="str">
        <f t="shared" si="1"/>
        <v>Compressor R Us</v>
      </c>
    </row>
    <row r="14" spans="1:8" x14ac:dyDescent="0.25">
      <c r="A14" s="10">
        <v>36.480000000000004</v>
      </c>
      <c r="B14" s="10">
        <v>40.79</v>
      </c>
      <c r="C14" s="10">
        <v>53.239999999999995</v>
      </c>
      <c r="D14" s="10">
        <v>51.010000000000005</v>
      </c>
      <c r="E14" s="10">
        <v>51.239999999999995</v>
      </c>
      <c r="F14" s="9">
        <f t="shared" si="0"/>
        <v>36.480000000000004</v>
      </c>
      <c r="G14" s="1" t="str">
        <f t="shared" si="1"/>
        <v>Crank'ys</v>
      </c>
    </row>
    <row r="15" spans="1:8" x14ac:dyDescent="0.25">
      <c r="A15" s="10">
        <v>38.57</v>
      </c>
      <c r="B15" s="10">
        <v>40.06</v>
      </c>
      <c r="C15" s="10">
        <v>54.71</v>
      </c>
      <c r="D15" s="10">
        <v>39.700000000000003</v>
      </c>
      <c r="E15" s="10">
        <v>54.730000000000004</v>
      </c>
      <c r="F15" s="9">
        <f t="shared" si="0"/>
        <v>38.57</v>
      </c>
      <c r="G15" s="1" t="str">
        <f t="shared" si="1"/>
        <v>Crank'ys</v>
      </c>
    </row>
    <row r="16" spans="1:8" x14ac:dyDescent="0.25">
      <c r="A16" s="10">
        <v>52.66</v>
      </c>
      <c r="B16" s="10">
        <v>43.61</v>
      </c>
      <c r="C16" s="10">
        <v>59.980000000000004</v>
      </c>
      <c r="D16" s="10">
        <v>34.61</v>
      </c>
      <c r="E16" s="10">
        <v>52.65</v>
      </c>
      <c r="F16" s="9">
        <f t="shared" si="0"/>
        <v>34.61</v>
      </c>
      <c r="G16" s="1" t="str">
        <f t="shared" si="1"/>
        <v>Mech-Aid</v>
      </c>
    </row>
    <row r="18" spans="1:1" x14ac:dyDescent="0.25">
      <c r="A18" s="4" t="s">
        <v>157</v>
      </c>
    </row>
    <row r="19" spans="1:1" x14ac:dyDescent="0.25">
      <c r="A19" s="13" t="s">
        <v>176</v>
      </c>
    </row>
    <row r="20" spans="1:1" x14ac:dyDescent="0.25">
      <c r="A20" s="13" t="s">
        <v>177</v>
      </c>
    </row>
  </sheetData>
  <conditionalFormatting sqref="A5:E16">
    <cfRule type="expression" dxfId="1" priority="1" stopIfTrue="1">
      <formula>COUNTIF(#REF!,A5)&gt;1</formula>
    </cfRule>
  </conditionalFormatting>
  <hyperlinks>
    <hyperlink ref="A20" r:id="rId1"/>
    <hyperlink ref="A19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30"/>
  <sheetViews>
    <sheetView zoomScale="115" zoomScaleNormal="115" workbookViewId="0">
      <selection activeCell="C14" sqref="C14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187</v>
      </c>
      <c r="B1" s="6"/>
      <c r="C1" s="6"/>
      <c r="D1" s="6"/>
      <c r="E1" s="6"/>
      <c r="F1" s="5"/>
    </row>
    <row r="3" spans="1:7" x14ac:dyDescent="0.25">
      <c r="A3" s="61" t="s">
        <v>143</v>
      </c>
      <c r="B3" s="16"/>
      <c r="C3" s="16"/>
      <c r="D3" s="16"/>
      <c r="E3" s="16"/>
      <c r="F3" s="17"/>
    </row>
    <row r="4" spans="1:7" x14ac:dyDescent="0.25">
      <c r="A4" s="18" t="s">
        <v>144</v>
      </c>
      <c r="B4" s="19"/>
      <c r="C4" s="19"/>
      <c r="D4" s="19"/>
      <c r="E4" s="19"/>
      <c r="F4" s="20"/>
    </row>
    <row r="5" spans="1:7" x14ac:dyDescent="0.25">
      <c r="A5" s="18" t="s">
        <v>145</v>
      </c>
      <c r="B5" s="19"/>
      <c r="C5" s="19"/>
      <c r="D5" s="19"/>
      <c r="E5" s="19"/>
      <c r="F5" s="20"/>
    </row>
    <row r="6" spans="1:7" x14ac:dyDescent="0.25">
      <c r="A6" s="18" t="s">
        <v>146</v>
      </c>
      <c r="B6" s="19"/>
      <c r="C6" s="19"/>
      <c r="D6" s="19"/>
      <c r="E6" s="19"/>
      <c r="F6" s="20"/>
    </row>
    <row r="7" spans="1:7" x14ac:dyDescent="0.25">
      <c r="A7" s="18" t="s">
        <v>147</v>
      </c>
      <c r="B7" s="19"/>
      <c r="C7" s="19"/>
      <c r="D7" s="19"/>
      <c r="E7" s="19"/>
      <c r="F7" s="20"/>
    </row>
    <row r="8" spans="1:7" x14ac:dyDescent="0.25">
      <c r="A8" s="18" t="s">
        <v>148</v>
      </c>
      <c r="B8" s="19"/>
      <c r="C8" s="19"/>
      <c r="D8" s="19"/>
      <c r="E8" s="19"/>
      <c r="F8" s="20"/>
    </row>
    <row r="9" spans="1:7" x14ac:dyDescent="0.25">
      <c r="A9" s="49" t="s">
        <v>149</v>
      </c>
      <c r="B9" s="21"/>
      <c r="C9" s="21"/>
      <c r="D9" s="21"/>
      <c r="E9" s="21"/>
      <c r="F9" s="22"/>
    </row>
    <row r="11" spans="1:7" x14ac:dyDescent="0.25">
      <c r="A11" s="4" t="s">
        <v>150</v>
      </c>
      <c r="F11" t="s">
        <v>151</v>
      </c>
    </row>
    <row r="12" spans="1:7" x14ac:dyDescent="0.25">
      <c r="F12" s="3" t="s">
        <v>152</v>
      </c>
      <c r="G12" s="3" t="s">
        <v>153</v>
      </c>
    </row>
    <row r="13" spans="1:7" x14ac:dyDescent="0.25">
      <c r="A13" s="3" t="s">
        <v>29</v>
      </c>
      <c r="B13" s="3" t="s">
        <v>152</v>
      </c>
      <c r="C13" s="3" t="s">
        <v>154</v>
      </c>
      <c r="D13" s="3" t="s">
        <v>153</v>
      </c>
      <c r="F13" s="2">
        <v>0</v>
      </c>
      <c r="G13" s="62">
        <v>0.01</v>
      </c>
    </row>
    <row r="14" spans="1:7" x14ac:dyDescent="0.25">
      <c r="A14" s="2" t="s">
        <v>151</v>
      </c>
      <c r="B14" s="2">
        <v>431</v>
      </c>
      <c r="C14" s="63"/>
      <c r="D14" s="64"/>
      <c r="F14" s="2">
        <v>100</v>
      </c>
      <c r="G14" s="62">
        <v>0.02</v>
      </c>
    </row>
    <row r="15" spans="1:7" x14ac:dyDescent="0.25">
      <c r="A15" s="2" t="s">
        <v>155</v>
      </c>
      <c r="B15" s="2">
        <v>65</v>
      </c>
      <c r="C15" s="63"/>
      <c r="D15" s="64"/>
      <c r="F15" s="2">
        <v>200</v>
      </c>
      <c r="G15" s="62">
        <v>0.04</v>
      </c>
    </row>
    <row r="16" spans="1:7" x14ac:dyDescent="0.25">
      <c r="A16" s="2" t="s">
        <v>156</v>
      </c>
      <c r="B16" s="2">
        <v>563</v>
      </c>
      <c r="C16" s="63"/>
      <c r="D16" s="64"/>
      <c r="F16" s="2">
        <v>500</v>
      </c>
      <c r="G16" s="62">
        <v>0.06</v>
      </c>
    </row>
    <row r="17" spans="1:7" x14ac:dyDescent="0.25">
      <c r="A17" s="2" t="s">
        <v>151</v>
      </c>
      <c r="B17" s="2">
        <v>493</v>
      </c>
      <c r="C17" s="63"/>
      <c r="D17" s="64"/>
    </row>
    <row r="18" spans="1:7" x14ac:dyDescent="0.25">
      <c r="A18" s="2" t="s">
        <v>156</v>
      </c>
      <c r="B18" s="2">
        <v>188</v>
      </c>
      <c r="C18" s="63"/>
      <c r="D18" s="64"/>
      <c r="F18" t="s">
        <v>155</v>
      </c>
    </row>
    <row r="19" spans="1:7" x14ac:dyDescent="0.25">
      <c r="F19" s="3" t="s">
        <v>152</v>
      </c>
      <c r="G19" s="3" t="s">
        <v>153</v>
      </c>
    </row>
    <row r="20" spans="1:7" x14ac:dyDescent="0.25">
      <c r="F20" s="2">
        <v>0</v>
      </c>
      <c r="G20" s="62">
        <v>0.01</v>
      </c>
    </row>
    <row r="21" spans="1:7" x14ac:dyDescent="0.25">
      <c r="A21" s="2" t="s">
        <v>151</v>
      </c>
      <c r="B21" s="2">
        <v>1</v>
      </c>
      <c r="C21" s="12"/>
      <c r="D21" s="3" t="s">
        <v>153</v>
      </c>
      <c r="F21" s="2">
        <v>200</v>
      </c>
      <c r="G21" s="62">
        <v>0.02</v>
      </c>
    </row>
    <row r="22" spans="1:7" x14ac:dyDescent="0.25">
      <c r="A22" s="2" t="s">
        <v>155</v>
      </c>
      <c r="B22" s="2">
        <v>2</v>
      </c>
      <c r="C22" s="12"/>
      <c r="D22" s="64"/>
      <c r="F22" s="2">
        <v>300</v>
      </c>
      <c r="G22" s="62">
        <v>0.04</v>
      </c>
    </row>
    <row r="23" spans="1:7" x14ac:dyDescent="0.25">
      <c r="A23" s="2" t="s">
        <v>156</v>
      </c>
      <c r="B23" s="2">
        <v>3</v>
      </c>
      <c r="C23" s="12"/>
      <c r="D23" s="64"/>
      <c r="F23" s="2">
        <v>400</v>
      </c>
      <c r="G23" s="62">
        <v>0.06</v>
      </c>
    </row>
    <row r="24" spans="1:7" x14ac:dyDescent="0.25">
      <c r="D24" s="64"/>
    </row>
    <row r="25" spans="1:7" x14ac:dyDescent="0.25">
      <c r="D25" s="64"/>
      <c r="F25" t="s">
        <v>156</v>
      </c>
    </row>
    <row r="26" spans="1:7" x14ac:dyDescent="0.25">
      <c r="D26" s="64"/>
      <c r="F26" s="3" t="s">
        <v>152</v>
      </c>
      <c r="G26" s="3" t="s">
        <v>153</v>
      </c>
    </row>
    <row r="27" spans="1:7" x14ac:dyDescent="0.25">
      <c r="F27" s="2">
        <v>0</v>
      </c>
      <c r="G27" s="62">
        <v>0.02</v>
      </c>
    </row>
    <row r="28" spans="1:7" x14ac:dyDescent="0.25">
      <c r="A28" s="4" t="s">
        <v>157</v>
      </c>
      <c r="F28" s="2">
        <v>300</v>
      </c>
      <c r="G28" s="62">
        <v>0.03</v>
      </c>
    </row>
    <row r="29" spans="1:7" x14ac:dyDescent="0.25">
      <c r="A29" s="13" t="s">
        <v>158</v>
      </c>
      <c r="F29" s="2">
        <v>500</v>
      </c>
      <c r="G29" s="62">
        <v>0.04</v>
      </c>
    </row>
    <row r="30" spans="1:7" x14ac:dyDescent="0.25">
      <c r="A30" s="13" t="s">
        <v>159</v>
      </c>
      <c r="F30" s="2">
        <v>750</v>
      </c>
      <c r="G30" s="62">
        <v>0.05</v>
      </c>
    </row>
  </sheetData>
  <hyperlinks>
    <hyperlink ref="A29" r:id="rId1"/>
    <hyperlink ref="A30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zoomScale="115" zoomScaleNormal="115" workbookViewId="0">
      <selection activeCell="A2" sqref="A2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187</v>
      </c>
      <c r="B1" s="6"/>
      <c r="C1" s="6"/>
      <c r="D1" s="6"/>
      <c r="E1" s="6"/>
      <c r="F1" s="5"/>
    </row>
    <row r="3" spans="1:7" x14ac:dyDescent="0.25">
      <c r="A3" s="61" t="s">
        <v>143</v>
      </c>
      <c r="B3" s="16"/>
      <c r="C3" s="16"/>
      <c r="D3" s="16"/>
      <c r="E3" s="16"/>
      <c r="F3" s="17"/>
    </row>
    <row r="4" spans="1:7" x14ac:dyDescent="0.25">
      <c r="A4" s="18" t="s">
        <v>144</v>
      </c>
      <c r="B4" s="19"/>
      <c r="C4" s="19"/>
      <c r="D4" s="19"/>
      <c r="E4" s="19"/>
      <c r="F4" s="20"/>
    </row>
    <row r="5" spans="1:7" x14ac:dyDescent="0.25">
      <c r="A5" s="18" t="s">
        <v>145</v>
      </c>
      <c r="B5" s="19"/>
      <c r="C5" s="19"/>
      <c r="D5" s="19"/>
      <c r="E5" s="19"/>
      <c r="F5" s="20"/>
    </row>
    <row r="6" spans="1:7" x14ac:dyDescent="0.25">
      <c r="A6" s="18" t="s">
        <v>146</v>
      </c>
      <c r="B6" s="19"/>
      <c r="C6" s="19"/>
      <c r="D6" s="19"/>
      <c r="E6" s="19"/>
      <c r="F6" s="20"/>
    </row>
    <row r="7" spans="1:7" x14ac:dyDescent="0.25">
      <c r="A7" s="18" t="s">
        <v>147</v>
      </c>
      <c r="B7" s="19"/>
      <c r="C7" s="19"/>
      <c r="D7" s="19"/>
      <c r="E7" s="19"/>
      <c r="F7" s="20"/>
    </row>
    <row r="8" spans="1:7" x14ac:dyDescent="0.25">
      <c r="A8" s="18" t="s">
        <v>148</v>
      </c>
      <c r="B8" s="19"/>
      <c r="C8" s="19"/>
      <c r="D8" s="19"/>
      <c r="E8" s="19"/>
      <c r="F8" s="20"/>
    </row>
    <row r="9" spans="1:7" x14ac:dyDescent="0.25">
      <c r="A9" s="49" t="s">
        <v>149</v>
      </c>
      <c r="B9" s="21"/>
      <c r="C9" s="21"/>
      <c r="D9" s="21"/>
      <c r="E9" s="21"/>
      <c r="F9" s="22"/>
    </row>
    <row r="11" spans="1:7" x14ac:dyDescent="0.25">
      <c r="A11" s="4" t="s">
        <v>150</v>
      </c>
      <c r="F11" t="s">
        <v>151</v>
      </c>
    </row>
    <row r="12" spans="1:7" x14ac:dyDescent="0.25">
      <c r="F12" s="3" t="s">
        <v>152</v>
      </c>
      <c r="G12" s="3" t="s">
        <v>153</v>
      </c>
    </row>
    <row r="13" spans="1:7" x14ac:dyDescent="0.25">
      <c r="A13" s="3" t="s">
        <v>29</v>
      </c>
      <c r="B13" s="3" t="s">
        <v>152</v>
      </c>
      <c r="C13" s="3" t="s">
        <v>154</v>
      </c>
      <c r="D13" s="3" t="s">
        <v>153</v>
      </c>
      <c r="F13" s="2">
        <v>0</v>
      </c>
      <c r="G13" s="62">
        <v>0.01</v>
      </c>
    </row>
    <row r="14" spans="1:7" x14ac:dyDescent="0.25">
      <c r="A14" s="2" t="s">
        <v>151</v>
      </c>
      <c r="B14" s="2">
        <v>431</v>
      </c>
      <c r="C14" s="63">
        <f>VLOOKUP(A14,$A$21:$B$23,2,0)</f>
        <v>1</v>
      </c>
      <c r="D14" s="64">
        <f>VLOOKUP(B14,CHOOSE(C14,$F$13:$G$16,$F$20:$G$23,$F$27:$G$30),2)</f>
        <v>0.04</v>
      </c>
      <c r="F14" s="2">
        <v>100</v>
      </c>
      <c r="G14" s="62">
        <v>0.02</v>
      </c>
    </row>
    <row r="15" spans="1:7" x14ac:dyDescent="0.25">
      <c r="A15" s="2" t="s">
        <v>155</v>
      </c>
      <c r="B15" s="2">
        <v>65</v>
      </c>
      <c r="C15" s="63">
        <f t="shared" ref="C15:C18" si="0">VLOOKUP(A15,$A$21:$B$23,2,0)</f>
        <v>2</v>
      </c>
      <c r="D15" s="64">
        <f t="shared" ref="D15:D18" si="1">VLOOKUP(B15,CHOOSE(C15,$F$13:$G$16,$F$20:$G$23,$F$27:$G$30),2)</f>
        <v>0.01</v>
      </c>
      <c r="F15" s="2">
        <v>200</v>
      </c>
      <c r="G15" s="62">
        <v>0.04</v>
      </c>
    </row>
    <row r="16" spans="1:7" x14ac:dyDescent="0.25">
      <c r="A16" s="2" t="s">
        <v>156</v>
      </c>
      <c r="B16" s="2">
        <v>563</v>
      </c>
      <c r="C16" s="63">
        <f t="shared" si="0"/>
        <v>3</v>
      </c>
      <c r="D16" s="64">
        <f t="shared" si="1"/>
        <v>0.04</v>
      </c>
      <c r="F16" s="2">
        <v>500</v>
      </c>
      <c r="G16" s="62">
        <v>0.06</v>
      </c>
    </row>
    <row r="17" spans="1:7" x14ac:dyDescent="0.25">
      <c r="A17" s="2" t="s">
        <v>151</v>
      </c>
      <c r="B17" s="2">
        <v>493</v>
      </c>
      <c r="C17" s="63">
        <f t="shared" si="0"/>
        <v>1</v>
      </c>
      <c r="D17" s="64">
        <f t="shared" si="1"/>
        <v>0.04</v>
      </c>
    </row>
    <row r="18" spans="1:7" x14ac:dyDescent="0.25">
      <c r="A18" s="2" t="s">
        <v>156</v>
      </c>
      <c r="B18" s="2">
        <v>188</v>
      </c>
      <c r="C18" s="63">
        <f t="shared" si="0"/>
        <v>3</v>
      </c>
      <c r="D18" s="64">
        <f t="shared" si="1"/>
        <v>0.02</v>
      </c>
      <c r="F18" t="s">
        <v>155</v>
      </c>
    </row>
    <row r="19" spans="1:7" x14ac:dyDescent="0.25">
      <c r="F19" s="3" t="s">
        <v>152</v>
      </c>
      <c r="G19" s="3" t="s">
        <v>153</v>
      </c>
    </row>
    <row r="20" spans="1:7" x14ac:dyDescent="0.25">
      <c r="F20" s="2">
        <v>0</v>
      </c>
      <c r="G20" s="62">
        <v>0.01</v>
      </c>
    </row>
    <row r="21" spans="1:7" x14ac:dyDescent="0.25">
      <c r="A21" s="2" t="s">
        <v>151</v>
      </c>
      <c r="B21" s="2">
        <v>1</v>
      </c>
      <c r="C21" s="12"/>
      <c r="D21" s="3" t="s">
        <v>153</v>
      </c>
      <c r="F21" s="2">
        <v>200</v>
      </c>
      <c r="G21" s="62">
        <v>0.02</v>
      </c>
    </row>
    <row r="22" spans="1:7" x14ac:dyDescent="0.25">
      <c r="A22" s="2" t="s">
        <v>155</v>
      </c>
      <c r="B22" s="2">
        <v>2</v>
      </c>
      <c r="C22" s="12"/>
      <c r="D22" s="64">
        <f>VLOOKUP(B14,CHOOSE(VLOOKUP(A14,$A$21:$B$23,2,0),$F$13:$G$16,$F$20:$G$23,$F$27:$G$30),2)</f>
        <v>0.04</v>
      </c>
      <c r="F22" s="2">
        <v>300</v>
      </c>
      <c r="G22" s="62">
        <v>0.04</v>
      </c>
    </row>
    <row r="23" spans="1:7" x14ac:dyDescent="0.25">
      <c r="A23" s="2" t="s">
        <v>156</v>
      </c>
      <c r="B23" s="2">
        <v>3</v>
      </c>
      <c r="C23" s="12"/>
      <c r="D23" s="64">
        <f t="shared" ref="D23:D26" si="2">VLOOKUP(B15,CHOOSE(VLOOKUP(A15,$A$21:$B$23,2,0),$F$13:$G$16,$F$20:$G$23,$F$27:$G$30),2)</f>
        <v>0.01</v>
      </c>
      <c r="F23" s="2">
        <v>400</v>
      </c>
      <c r="G23" s="62">
        <v>0.06</v>
      </c>
    </row>
    <row r="24" spans="1:7" x14ac:dyDescent="0.25">
      <c r="D24" s="64">
        <f t="shared" si="2"/>
        <v>0.04</v>
      </c>
    </row>
    <row r="25" spans="1:7" x14ac:dyDescent="0.25">
      <c r="D25" s="64">
        <f t="shared" si="2"/>
        <v>0.04</v>
      </c>
      <c r="F25" t="s">
        <v>156</v>
      </c>
    </row>
    <row r="26" spans="1:7" x14ac:dyDescent="0.25">
      <c r="D26" s="64">
        <f t="shared" si="2"/>
        <v>0.02</v>
      </c>
      <c r="F26" s="3" t="s">
        <v>152</v>
      </c>
      <c r="G26" s="3" t="s">
        <v>153</v>
      </c>
    </row>
    <row r="27" spans="1:7" x14ac:dyDescent="0.25">
      <c r="F27" s="2">
        <v>0</v>
      </c>
      <c r="G27" s="62">
        <v>0.02</v>
      </c>
    </row>
    <row r="28" spans="1:7" x14ac:dyDescent="0.25">
      <c r="A28" s="4" t="s">
        <v>157</v>
      </c>
      <c r="F28" s="2">
        <v>300</v>
      </c>
      <c r="G28" s="62">
        <v>0.03</v>
      </c>
    </row>
    <row r="29" spans="1:7" x14ac:dyDescent="0.25">
      <c r="A29" s="13" t="s">
        <v>158</v>
      </c>
      <c r="F29" s="2">
        <v>500</v>
      </c>
      <c r="G29" s="62">
        <v>0.04</v>
      </c>
    </row>
    <row r="30" spans="1:7" x14ac:dyDescent="0.25">
      <c r="A30" s="13" t="s">
        <v>159</v>
      </c>
      <c r="F30" s="2">
        <v>750</v>
      </c>
      <c r="G30" s="62">
        <v>0.05</v>
      </c>
    </row>
  </sheetData>
  <hyperlinks>
    <hyperlink ref="A29" r:id="rId1"/>
    <hyperlink ref="A30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0"/>
  <sheetViews>
    <sheetView zoomScale="70" zoomScaleNormal="70" workbookViewId="0">
      <selection activeCell="B14" sqref="B14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34.85546875" customWidth="1"/>
    <col min="7" max="7" width="18.85546875" customWidth="1"/>
  </cols>
  <sheetData>
    <row r="1" spans="1:6" x14ac:dyDescent="0.25">
      <c r="A1" s="7" t="s">
        <v>190</v>
      </c>
      <c r="B1" s="6"/>
      <c r="C1" s="6"/>
      <c r="D1" s="6"/>
      <c r="E1" s="6"/>
      <c r="F1" s="5"/>
    </row>
    <row r="2" spans="1:6" x14ac:dyDescent="0.25">
      <c r="A2" s="4" t="s">
        <v>160</v>
      </c>
    </row>
    <row r="3" spans="1:6" ht="18.75" x14ac:dyDescent="0.3">
      <c r="B3" s="65" t="s">
        <v>161</v>
      </c>
      <c r="C3" s="66"/>
      <c r="D3" s="66"/>
      <c r="E3" s="66"/>
      <c r="F3" s="67"/>
    </row>
    <row r="4" spans="1:6" ht="45" x14ac:dyDescent="0.25">
      <c r="A4" s="68" t="s">
        <v>162</v>
      </c>
      <c r="B4" s="69" t="s">
        <v>163</v>
      </c>
      <c r="C4" s="70" t="s">
        <v>164</v>
      </c>
      <c r="D4" s="69" t="s">
        <v>165</v>
      </c>
      <c r="E4" s="70" t="s">
        <v>166</v>
      </c>
      <c r="F4" s="69" t="s">
        <v>167</v>
      </c>
    </row>
    <row r="5" spans="1:6" x14ac:dyDescent="0.25">
      <c r="A5" s="71">
        <v>0</v>
      </c>
      <c r="B5" s="72">
        <v>0</v>
      </c>
      <c r="C5" s="72">
        <v>1313</v>
      </c>
      <c r="D5" s="73">
        <v>0</v>
      </c>
      <c r="E5" s="10">
        <v>0</v>
      </c>
      <c r="F5" s="2" t="str">
        <f t="shared" ref="F5:F11" si="0">IF(B5=0,"Zero Tax",IF(E5=0,"",DOLLAR(E5)&amp;" + ")&amp;TEXT(D5:D5,"0%")&amp;" of excess over "&amp;DOLLAR(B5,0))</f>
        <v>Zero Tax</v>
      </c>
    </row>
    <row r="6" spans="1:6" x14ac:dyDescent="0.25">
      <c r="A6" s="26">
        <f>B6+0.01</f>
        <v>1313.01</v>
      </c>
      <c r="B6" s="72">
        <f t="shared" ref="B6:B11" si="1">C5</f>
        <v>1313</v>
      </c>
      <c r="C6" s="72">
        <v>2038</v>
      </c>
      <c r="D6" s="74">
        <v>0.1</v>
      </c>
      <c r="E6" s="10">
        <f>E5+D5*(C5-B5)</f>
        <v>0</v>
      </c>
      <c r="F6" s="2" t="str">
        <f t="shared" si="0"/>
        <v>10% of excess over $1,313</v>
      </c>
    </row>
    <row r="7" spans="1:6" x14ac:dyDescent="0.25">
      <c r="A7" s="26">
        <f t="shared" ref="A7:A11" si="2">B7+0.01</f>
        <v>2038.01</v>
      </c>
      <c r="B7" s="72">
        <f t="shared" si="1"/>
        <v>2038</v>
      </c>
      <c r="C7" s="72">
        <v>6304</v>
      </c>
      <c r="D7" s="74">
        <v>0.15</v>
      </c>
      <c r="E7" s="10">
        <f>ROUND(E6+D6*(C6-B6),2)</f>
        <v>72.5</v>
      </c>
      <c r="F7" s="2" t="str">
        <f t="shared" si="0"/>
        <v>$72.50 + 15% of excess over $2,038</v>
      </c>
    </row>
    <row r="8" spans="1:6" x14ac:dyDescent="0.25">
      <c r="A8" s="26">
        <f t="shared" si="2"/>
        <v>6304.01</v>
      </c>
      <c r="B8" s="75">
        <f t="shared" si="1"/>
        <v>6304</v>
      </c>
      <c r="C8" s="75">
        <v>9844</v>
      </c>
      <c r="D8" s="74">
        <v>0.25</v>
      </c>
      <c r="E8" s="56">
        <f>ROUND(E7+D7*(C7-B7),2)</f>
        <v>712.4</v>
      </c>
      <c r="F8" s="55" t="str">
        <f t="shared" si="0"/>
        <v>$712.40 + 25% of excess over $6,304</v>
      </c>
    </row>
    <row r="9" spans="1:6" x14ac:dyDescent="0.25">
      <c r="A9" s="26">
        <f t="shared" si="2"/>
        <v>9844.01</v>
      </c>
      <c r="B9" s="72">
        <f t="shared" si="1"/>
        <v>9844</v>
      </c>
      <c r="C9" s="72">
        <v>18050</v>
      </c>
      <c r="D9" s="74">
        <v>0.28000000000000003</v>
      </c>
      <c r="E9" s="10">
        <f>ROUND(E8+D8*(C8-B8),2)</f>
        <v>1597.4</v>
      </c>
      <c r="F9" s="2" t="str">
        <f t="shared" si="0"/>
        <v>$1,597.40 + 28% of excess over $9,844</v>
      </c>
    </row>
    <row r="10" spans="1:6" x14ac:dyDescent="0.25">
      <c r="A10" s="26">
        <f t="shared" si="2"/>
        <v>18050.009999999998</v>
      </c>
      <c r="B10" s="72">
        <f t="shared" si="1"/>
        <v>18050</v>
      </c>
      <c r="C10" s="72">
        <v>31725</v>
      </c>
      <c r="D10" s="74">
        <v>0.33</v>
      </c>
      <c r="E10" s="10">
        <f>ROUND(E9+D9*(C9-B9),2)</f>
        <v>3895.08</v>
      </c>
      <c r="F10" s="2" t="str">
        <f t="shared" si="0"/>
        <v>$3,895.08 + 33% of excess over $18,050</v>
      </c>
    </row>
    <row r="11" spans="1:6" x14ac:dyDescent="0.25">
      <c r="A11" s="26">
        <f t="shared" si="2"/>
        <v>31725.01</v>
      </c>
      <c r="B11" s="72">
        <f t="shared" si="1"/>
        <v>31725</v>
      </c>
      <c r="C11" s="72"/>
      <c r="D11" s="74">
        <v>0.35</v>
      </c>
      <c r="E11" s="10">
        <f>ROUND(E10+D10*(C10-B10),2)</f>
        <v>8407.83</v>
      </c>
      <c r="F11" s="2" t="str">
        <f t="shared" si="0"/>
        <v>$8,407.83 + 35% of excess over $31,725</v>
      </c>
    </row>
    <row r="13" spans="1:6" ht="30" x14ac:dyDescent="0.25">
      <c r="A13" s="76" t="s">
        <v>168</v>
      </c>
      <c r="B13" s="56">
        <v>15896</v>
      </c>
    </row>
    <row r="14" spans="1:6" ht="45" x14ac:dyDescent="0.25">
      <c r="A14" s="76" t="str">
        <f>E4</f>
        <v>Tax from Previous brackets</v>
      </c>
      <c r="B14" s="9"/>
    </row>
    <row r="15" spans="1:6" x14ac:dyDescent="0.25">
      <c r="A15" s="76" t="s">
        <v>169</v>
      </c>
      <c r="B15" s="77"/>
    </row>
    <row r="16" spans="1:6" ht="45" x14ac:dyDescent="0.25">
      <c r="A16" s="76" t="s">
        <v>170</v>
      </c>
      <c r="B16" s="9"/>
    </row>
    <row r="17" spans="1:2" ht="60" x14ac:dyDescent="0.25">
      <c r="A17" s="76" t="s">
        <v>171</v>
      </c>
      <c r="B17" s="9"/>
    </row>
    <row r="18" spans="1:2" x14ac:dyDescent="0.25">
      <c r="A18" s="76" t="s">
        <v>172</v>
      </c>
      <c r="B18" s="9"/>
    </row>
    <row r="20" spans="1:2" x14ac:dyDescent="0.25">
      <c r="A20" s="76" t="s">
        <v>172</v>
      </c>
      <c r="B20" s="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85" zoomScaleNormal="85" workbookViewId="0">
      <selection activeCell="B14" sqref="B14"/>
    </sheetView>
  </sheetViews>
  <sheetFormatPr defaultRowHeight="15" x14ac:dyDescent="0.25"/>
  <cols>
    <col min="1" max="1" width="23.5703125" customWidth="1"/>
    <col min="2" max="2" width="25.85546875" customWidth="1"/>
    <col min="3" max="3" width="20.28515625" bestFit="1" customWidth="1"/>
    <col min="4" max="4" width="22" customWidth="1"/>
    <col min="5" max="5" width="21.7109375" customWidth="1"/>
    <col min="6" max="6" width="34.85546875" customWidth="1"/>
    <col min="7" max="7" width="18.85546875" customWidth="1"/>
  </cols>
  <sheetData>
    <row r="1" spans="1:6" x14ac:dyDescent="0.25">
      <c r="A1" s="7" t="s">
        <v>190</v>
      </c>
      <c r="B1" s="6"/>
      <c r="C1" s="6"/>
      <c r="D1" s="6"/>
      <c r="E1" s="6"/>
      <c r="F1" s="5"/>
    </row>
    <row r="2" spans="1:6" x14ac:dyDescent="0.25">
      <c r="A2" s="4" t="s">
        <v>160</v>
      </c>
    </row>
    <row r="3" spans="1:6" ht="18.75" x14ac:dyDescent="0.3">
      <c r="B3" s="65" t="s">
        <v>161</v>
      </c>
      <c r="C3" s="66"/>
      <c r="D3" s="66"/>
      <c r="E3" s="66"/>
      <c r="F3" s="67"/>
    </row>
    <row r="4" spans="1:6" ht="30" x14ac:dyDescent="0.25">
      <c r="A4" s="68" t="s">
        <v>162</v>
      </c>
      <c r="B4" s="69" t="s">
        <v>163</v>
      </c>
      <c r="C4" s="70" t="s">
        <v>164</v>
      </c>
      <c r="D4" s="69" t="s">
        <v>165</v>
      </c>
      <c r="E4" s="70" t="s">
        <v>166</v>
      </c>
      <c r="F4" s="69" t="s">
        <v>167</v>
      </c>
    </row>
    <row r="5" spans="1:6" x14ac:dyDescent="0.25">
      <c r="A5" s="71">
        <v>0</v>
      </c>
      <c r="B5" s="72">
        <v>0</v>
      </c>
      <c r="C5" s="72">
        <v>1313</v>
      </c>
      <c r="D5" s="73">
        <v>0</v>
      </c>
      <c r="E5" s="10">
        <v>0</v>
      </c>
      <c r="F5" s="2" t="str">
        <f t="shared" ref="F5:F11" si="0">IF(B5=0,"Zero Tax",IF(E5=0,"",DOLLAR(E5)&amp;" + ")&amp;TEXT(D5:D5,"0%")&amp;" of excess over "&amp;DOLLAR(B5,0))</f>
        <v>Zero Tax</v>
      </c>
    </row>
    <row r="6" spans="1:6" x14ac:dyDescent="0.25">
      <c r="A6" s="26">
        <f>B6+0.01</f>
        <v>1313.01</v>
      </c>
      <c r="B6" s="72">
        <f t="shared" ref="B6:B11" si="1">C5</f>
        <v>1313</v>
      </c>
      <c r="C6" s="72">
        <v>2038</v>
      </c>
      <c r="D6" s="74">
        <v>0.1</v>
      </c>
      <c r="E6" s="10">
        <f>E5+D5*(C5-B5)</f>
        <v>0</v>
      </c>
      <c r="F6" s="2" t="str">
        <f t="shared" si="0"/>
        <v>10% of excess over $1,313</v>
      </c>
    </row>
    <row r="7" spans="1:6" x14ac:dyDescent="0.25">
      <c r="A7" s="26">
        <f t="shared" ref="A7:A11" si="2">B7+0.01</f>
        <v>2038.01</v>
      </c>
      <c r="B7" s="72">
        <f t="shared" si="1"/>
        <v>2038</v>
      </c>
      <c r="C7" s="72">
        <v>6304</v>
      </c>
      <c r="D7" s="74">
        <v>0.15</v>
      </c>
      <c r="E7" s="10">
        <f>ROUND(E6+D6*(C6-B6),2)</f>
        <v>72.5</v>
      </c>
      <c r="F7" s="2" t="str">
        <f t="shared" si="0"/>
        <v>$72.50 + 15% of excess over $2,038</v>
      </c>
    </row>
    <row r="8" spans="1:6" x14ac:dyDescent="0.25">
      <c r="A8" s="26">
        <f t="shared" si="2"/>
        <v>6304.01</v>
      </c>
      <c r="B8" s="75">
        <f t="shared" si="1"/>
        <v>6304</v>
      </c>
      <c r="C8" s="75">
        <v>9844</v>
      </c>
      <c r="D8" s="74">
        <v>0.25</v>
      </c>
      <c r="E8" s="56">
        <f>ROUND(E7+D7*(C7-B7),2)</f>
        <v>712.4</v>
      </c>
      <c r="F8" s="55" t="str">
        <f t="shared" si="0"/>
        <v>$712.40 + 25% of excess over $6,304</v>
      </c>
    </row>
    <row r="9" spans="1:6" x14ac:dyDescent="0.25">
      <c r="A9" s="26">
        <f t="shared" si="2"/>
        <v>9844.01</v>
      </c>
      <c r="B9" s="72">
        <f t="shared" si="1"/>
        <v>9844</v>
      </c>
      <c r="C9" s="72">
        <v>18050</v>
      </c>
      <c r="D9" s="74">
        <v>0.28000000000000003</v>
      </c>
      <c r="E9" s="10">
        <f>ROUND(E8+D8*(C8-B8),2)</f>
        <v>1597.4</v>
      </c>
      <c r="F9" s="2" t="str">
        <f t="shared" si="0"/>
        <v>$1,597.40 + 28% of excess over $9,844</v>
      </c>
    </row>
    <row r="10" spans="1:6" x14ac:dyDescent="0.25">
      <c r="A10" s="26">
        <f t="shared" si="2"/>
        <v>18050.009999999998</v>
      </c>
      <c r="B10" s="72">
        <f t="shared" si="1"/>
        <v>18050</v>
      </c>
      <c r="C10" s="72">
        <v>31725</v>
      </c>
      <c r="D10" s="74">
        <v>0.33</v>
      </c>
      <c r="E10" s="10">
        <f>ROUND(E9+D9*(C9-B9),2)</f>
        <v>3895.08</v>
      </c>
      <c r="F10" s="2" t="str">
        <f t="shared" si="0"/>
        <v>$3,895.08 + 33% of excess over $18,050</v>
      </c>
    </row>
    <row r="11" spans="1:6" x14ac:dyDescent="0.25">
      <c r="A11" s="26">
        <f t="shared" si="2"/>
        <v>31725.01</v>
      </c>
      <c r="B11" s="72">
        <f t="shared" si="1"/>
        <v>31725</v>
      </c>
      <c r="C11" s="72"/>
      <c r="D11" s="74">
        <v>0.35</v>
      </c>
      <c r="E11" s="10">
        <f>ROUND(E10+D10*(C10-B10),2)</f>
        <v>8407.83</v>
      </c>
      <c r="F11" s="2" t="str">
        <f t="shared" si="0"/>
        <v>$8,407.83 + 35% of excess over $31,725</v>
      </c>
    </row>
    <row r="13" spans="1:6" x14ac:dyDescent="0.25">
      <c r="A13" s="76" t="s">
        <v>168</v>
      </c>
      <c r="B13" s="56">
        <v>15896</v>
      </c>
    </row>
    <row r="14" spans="1:6" ht="30" x14ac:dyDescent="0.25">
      <c r="A14" s="76" t="str">
        <f>E4</f>
        <v>Tax from Previous brackets</v>
      </c>
      <c r="B14" s="9">
        <f>VLOOKUP(B13,A5:E11,5)</f>
        <v>1597.4</v>
      </c>
    </row>
    <row r="15" spans="1:6" x14ac:dyDescent="0.25">
      <c r="A15" s="76" t="s">
        <v>169</v>
      </c>
      <c r="B15" s="77">
        <f>VLOOKUP(B13,A5:E11,4)</f>
        <v>0.28000000000000003</v>
      </c>
    </row>
    <row r="16" spans="1:6" x14ac:dyDescent="0.25">
      <c r="A16" s="76" t="s">
        <v>170</v>
      </c>
      <c r="B16" s="9">
        <f>VLOOKUP(B13,A5:E11,2)</f>
        <v>9844</v>
      </c>
    </row>
    <row r="17" spans="1:2" ht="30" x14ac:dyDescent="0.25">
      <c r="A17" s="76" t="s">
        <v>171</v>
      </c>
      <c r="B17" s="9">
        <f>B13-B16</f>
        <v>6052</v>
      </c>
    </row>
    <row r="18" spans="1:2" x14ac:dyDescent="0.25">
      <c r="A18" s="76" t="s">
        <v>172</v>
      </c>
      <c r="B18" s="9">
        <f>B14+ROUND(B17*B15,2)</f>
        <v>3291.96</v>
      </c>
    </row>
    <row r="20" spans="1:2" x14ac:dyDescent="0.25">
      <c r="A20" s="76" t="s">
        <v>172</v>
      </c>
      <c r="B20" s="9">
        <f>VLOOKUP(B13,A5:E11,5)+ROUND((B13-VLOOKUP(B13,A5:E11,2))*VLOOKUP(B13,A5:E11,4),2)</f>
        <v>3291.96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2"/>
  <sheetViews>
    <sheetView zoomScale="115" zoomScaleNormal="115" workbookViewId="0">
      <selection activeCell="C16" sqref="C16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47</v>
      </c>
      <c r="B1" s="6"/>
      <c r="C1" s="6"/>
      <c r="D1" s="6"/>
      <c r="E1" s="6"/>
      <c r="F1" s="5"/>
    </row>
    <row r="3" spans="1:7" x14ac:dyDescent="0.25">
      <c r="A3" s="3" t="s">
        <v>46</v>
      </c>
      <c r="B3" s="3" t="s">
        <v>45</v>
      </c>
      <c r="C3" s="3" t="s">
        <v>44</v>
      </c>
      <c r="D3" s="3" t="s">
        <v>26</v>
      </c>
    </row>
    <row r="4" spans="1:7" x14ac:dyDescent="0.25">
      <c r="A4" s="2" t="s">
        <v>25</v>
      </c>
      <c r="B4" s="2" t="s">
        <v>43</v>
      </c>
      <c r="C4" s="2">
        <v>25</v>
      </c>
      <c r="D4" s="10">
        <v>26.95</v>
      </c>
    </row>
    <row r="5" spans="1:7" x14ac:dyDescent="0.25">
      <c r="A5" s="2" t="s">
        <v>42</v>
      </c>
      <c r="B5" s="2" t="s">
        <v>41</v>
      </c>
      <c r="C5" s="2">
        <v>20</v>
      </c>
      <c r="D5" s="10">
        <v>28.95</v>
      </c>
    </row>
    <row r="6" spans="1:7" x14ac:dyDescent="0.25">
      <c r="A6" s="2" t="s">
        <v>40</v>
      </c>
      <c r="B6" s="2" t="s">
        <v>39</v>
      </c>
      <c r="C6" s="2">
        <v>35</v>
      </c>
      <c r="D6" s="10">
        <v>31.95</v>
      </c>
    </row>
    <row r="7" spans="1:7" x14ac:dyDescent="0.25">
      <c r="A7" s="2" t="s">
        <v>23</v>
      </c>
      <c r="B7" s="2" t="s">
        <v>38</v>
      </c>
      <c r="C7" s="2">
        <v>20</v>
      </c>
      <c r="D7" s="10">
        <v>35.950000000000003</v>
      </c>
    </row>
    <row r="8" spans="1:7" x14ac:dyDescent="0.25">
      <c r="A8" s="2" t="s">
        <v>24</v>
      </c>
      <c r="B8" s="2" t="s">
        <v>37</v>
      </c>
      <c r="C8" s="2">
        <v>30</v>
      </c>
      <c r="D8" s="10">
        <v>18.95</v>
      </c>
    </row>
    <row r="9" spans="1:7" x14ac:dyDescent="0.25">
      <c r="A9" s="2" t="s">
        <v>36</v>
      </c>
      <c r="B9" s="2" t="s">
        <v>35</v>
      </c>
      <c r="C9" s="2">
        <v>40</v>
      </c>
      <c r="D9" s="10">
        <v>20.95</v>
      </c>
    </row>
    <row r="10" spans="1:7" x14ac:dyDescent="0.25">
      <c r="A10" s="2" t="s">
        <v>34</v>
      </c>
      <c r="B10" s="2" t="s">
        <v>33</v>
      </c>
      <c r="C10" s="2">
        <v>1</v>
      </c>
      <c r="D10" s="10">
        <v>4.95</v>
      </c>
    </row>
    <row r="11" spans="1:7" x14ac:dyDescent="0.25">
      <c r="A11" s="2" t="s">
        <v>32</v>
      </c>
      <c r="B11" s="2" t="s">
        <v>31</v>
      </c>
      <c r="C11" s="2">
        <v>5</v>
      </c>
      <c r="D11" s="10">
        <v>8.9499999999999993</v>
      </c>
    </row>
    <row r="14" spans="1:7" x14ac:dyDescent="0.25">
      <c r="A14" s="4" t="s">
        <v>30</v>
      </c>
    </row>
    <row r="15" spans="1:7" x14ac:dyDescent="0.25">
      <c r="A15" s="3" t="s">
        <v>29</v>
      </c>
      <c r="B15" s="3" t="s">
        <v>28</v>
      </c>
      <c r="C15" s="3" t="s">
        <v>26</v>
      </c>
      <c r="D15" s="3" t="s">
        <v>27</v>
      </c>
      <c r="F15" s="3" t="s">
        <v>26</v>
      </c>
      <c r="G15" s="3" t="s">
        <v>26</v>
      </c>
    </row>
    <row r="16" spans="1:7" x14ac:dyDescent="0.25">
      <c r="A16" s="2" t="s">
        <v>40</v>
      </c>
      <c r="B16" s="2">
        <v>5</v>
      </c>
      <c r="C16" s="1"/>
      <c r="D16" s="1"/>
      <c r="F16" s="1">
        <f t="shared" ref="F16:F21" si="0">_xlfn.IFNA(VLOOKUP(A16,$A$4:$D$11,4,0),"")</f>
        <v>31.95</v>
      </c>
      <c r="G16" s="1">
        <f t="shared" ref="G16:G21" si="1">IFERROR(VLOOKUP(A16,$A$4:$D$11,4,0),"")</f>
        <v>31.95</v>
      </c>
    </row>
    <row r="17" spans="1:7" x14ac:dyDescent="0.25">
      <c r="A17" s="2" t="s">
        <v>24</v>
      </c>
      <c r="B17" s="2">
        <v>2</v>
      </c>
      <c r="C17" s="1"/>
      <c r="D17" s="1"/>
      <c r="F17" s="1">
        <f t="shared" si="0"/>
        <v>18.95</v>
      </c>
      <c r="G17" s="1">
        <f t="shared" si="1"/>
        <v>18.95</v>
      </c>
    </row>
    <row r="18" spans="1:7" x14ac:dyDescent="0.25">
      <c r="A18" s="2" t="s">
        <v>23</v>
      </c>
      <c r="B18" s="2">
        <v>10</v>
      </c>
      <c r="C18" s="1"/>
      <c r="D18" s="1"/>
      <c r="F18" s="1">
        <f t="shared" si="0"/>
        <v>35.950000000000003</v>
      </c>
      <c r="G18" s="1">
        <f t="shared" si="1"/>
        <v>35.950000000000003</v>
      </c>
    </row>
    <row r="19" spans="1:7" x14ac:dyDescent="0.25">
      <c r="A19" s="2"/>
      <c r="B19" s="2"/>
      <c r="C19" s="1"/>
      <c r="D19" s="1"/>
      <c r="F19" s="1" t="str">
        <f t="shared" si="0"/>
        <v/>
      </c>
      <c r="G19" s="1" t="str">
        <f t="shared" si="1"/>
        <v/>
      </c>
    </row>
    <row r="20" spans="1:7" x14ac:dyDescent="0.25">
      <c r="A20" s="2"/>
      <c r="B20" s="2"/>
      <c r="C20" s="1"/>
      <c r="D20" s="1"/>
      <c r="F20" s="1" t="str">
        <f t="shared" si="0"/>
        <v/>
      </c>
      <c r="G20" s="1" t="str">
        <f t="shared" si="1"/>
        <v/>
      </c>
    </row>
    <row r="21" spans="1:7" x14ac:dyDescent="0.25">
      <c r="A21" s="2"/>
      <c r="B21" s="2"/>
      <c r="C21" s="1"/>
      <c r="D21" s="1"/>
      <c r="F21" s="1" t="str">
        <f t="shared" si="0"/>
        <v/>
      </c>
      <c r="G21" s="1" t="str">
        <f t="shared" si="1"/>
        <v/>
      </c>
    </row>
    <row r="22" spans="1:7" x14ac:dyDescent="0.25">
      <c r="C22" s="4" t="s">
        <v>22</v>
      </c>
      <c r="D22" s="14"/>
    </row>
  </sheetData>
  <dataValidations count="1">
    <dataValidation type="list" allowBlank="1" showInputMessage="1" showErrorMessage="1" sqref="A16:A21">
      <formula1>$A$4:$A$11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84"/>
  <sheetViews>
    <sheetView zoomScale="115" zoomScaleNormal="115" workbookViewId="0">
      <selection activeCell="C13" sqref="C13"/>
    </sheetView>
  </sheetViews>
  <sheetFormatPr defaultRowHeight="15.75" x14ac:dyDescent="0.25"/>
  <cols>
    <col min="1" max="1" width="11" style="25" bestFit="1" customWidth="1"/>
    <col min="2" max="2" width="14" style="25" customWidth="1"/>
    <col min="3" max="3" width="9.28515625" bestFit="1" customWidth="1"/>
    <col min="4" max="4" width="14.5703125" customWidth="1"/>
    <col min="5" max="5" width="14.28515625" customWidth="1"/>
    <col min="6" max="6" width="4.5703125" customWidth="1"/>
    <col min="7" max="8" width="19.140625" customWidth="1"/>
    <col min="9" max="9" width="2.140625" style="25" customWidth="1"/>
    <col min="10" max="11" width="10.7109375" style="25" customWidth="1"/>
    <col min="12" max="12" width="14.28515625" style="25" bestFit="1" customWidth="1"/>
    <col min="13" max="13" width="9.140625" style="24"/>
  </cols>
  <sheetData>
    <row r="1" spans="1:13" ht="15" x14ac:dyDescent="0.25">
      <c r="A1" s="7" t="s">
        <v>189</v>
      </c>
      <c r="B1" s="6"/>
      <c r="C1" s="6"/>
      <c r="D1" s="6"/>
      <c r="E1" s="6"/>
      <c r="F1" s="6"/>
      <c r="G1" s="6"/>
      <c r="H1" s="6"/>
      <c r="I1" s="6"/>
      <c r="J1" s="6"/>
      <c r="K1" s="6"/>
      <c r="L1" s="5"/>
    </row>
    <row r="2" spans="1:13" ht="15" x14ac:dyDescent="0.25">
      <c r="A2" s="7" t="s">
        <v>183</v>
      </c>
      <c r="B2" s="6"/>
      <c r="C2" s="6"/>
      <c r="D2" s="6"/>
      <c r="E2" s="6"/>
      <c r="F2" s="6"/>
      <c r="G2" s="6"/>
      <c r="H2" s="6"/>
      <c r="I2" s="6"/>
      <c r="J2" s="6"/>
      <c r="K2" s="6"/>
      <c r="L2" s="5"/>
    </row>
    <row r="3" spans="1:13" ht="15" x14ac:dyDescent="0.25">
      <c r="A3" s="7" t="s">
        <v>188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pans="1:13" ht="15" x14ac:dyDescent="0.25">
      <c r="A4" s="23" t="s">
        <v>182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7"/>
    </row>
    <row r="5" spans="1:13" ht="15" x14ac:dyDescent="0.25">
      <c r="A5"/>
      <c r="B5"/>
      <c r="I5"/>
      <c r="J5"/>
      <c r="K5"/>
      <c r="L5"/>
      <c r="M5"/>
    </row>
    <row r="6" spans="1:13" x14ac:dyDescent="0.25">
      <c r="A6" s="46" t="s">
        <v>61</v>
      </c>
      <c r="B6" s="44"/>
      <c r="C6" s="45"/>
      <c r="D6" s="45"/>
      <c r="E6" s="45"/>
      <c r="F6" s="45"/>
      <c r="G6" s="45"/>
      <c r="H6" s="45"/>
      <c r="I6" s="44"/>
      <c r="J6" s="44"/>
      <c r="K6" s="43"/>
    </row>
    <row r="7" spans="1:13" x14ac:dyDescent="0.25">
      <c r="A7" s="42" t="s">
        <v>60</v>
      </c>
      <c r="B7" s="40"/>
      <c r="C7" s="41"/>
      <c r="D7" s="41"/>
      <c r="E7" s="41"/>
      <c r="F7" s="41"/>
      <c r="G7" s="41"/>
      <c r="H7" s="41"/>
      <c r="I7" s="40"/>
      <c r="J7" s="40"/>
      <c r="K7" s="39"/>
    </row>
    <row r="8" spans="1:13" x14ac:dyDescent="0.25">
      <c r="A8" s="38" t="s">
        <v>59</v>
      </c>
      <c r="B8" s="36"/>
      <c r="C8" s="37"/>
      <c r="D8" s="37"/>
      <c r="E8" s="37"/>
      <c r="F8" s="37"/>
      <c r="G8" s="37"/>
      <c r="H8" s="37"/>
      <c r="I8" s="36"/>
      <c r="J8" s="36"/>
      <c r="K8" s="35"/>
    </row>
    <row r="10" spans="1:13" x14ac:dyDescent="0.25">
      <c r="A10" s="34" t="s">
        <v>58</v>
      </c>
      <c r="J10" s="34" t="s">
        <v>57</v>
      </c>
    </row>
    <row r="11" spans="1:13" x14ac:dyDescent="0.25">
      <c r="J11" s="24"/>
    </row>
    <row r="12" spans="1:13" ht="31.5" x14ac:dyDescent="0.25">
      <c r="A12" s="33" t="s">
        <v>56</v>
      </c>
      <c r="B12" s="32" t="s">
        <v>55</v>
      </c>
      <c r="C12" s="32" t="s">
        <v>26</v>
      </c>
      <c r="D12" s="32" t="s">
        <v>54</v>
      </c>
      <c r="G12" s="32" t="s">
        <v>53</v>
      </c>
      <c r="H12" s="32" t="s">
        <v>52</v>
      </c>
      <c r="J12" s="33" t="s">
        <v>51</v>
      </c>
      <c r="K12" s="33" t="s">
        <v>50</v>
      </c>
      <c r="L12" s="32" t="s">
        <v>49</v>
      </c>
    </row>
    <row r="13" spans="1:13" x14ac:dyDescent="0.25">
      <c r="A13" s="28">
        <v>42263</v>
      </c>
      <c r="B13" s="27">
        <v>540</v>
      </c>
      <c r="C13" s="26"/>
      <c r="D13" s="26"/>
      <c r="G13" s="26"/>
      <c r="H13" s="26"/>
      <c r="J13" s="31">
        <v>0</v>
      </c>
      <c r="K13" s="31">
        <v>143</v>
      </c>
      <c r="L13" s="30">
        <v>198</v>
      </c>
    </row>
    <row r="14" spans="1:13" x14ac:dyDescent="0.25">
      <c r="A14" s="28">
        <v>42262</v>
      </c>
      <c r="B14" s="27">
        <v>360</v>
      </c>
      <c r="C14" s="26"/>
      <c r="D14" s="26"/>
      <c r="J14" s="31">
        <v>144</v>
      </c>
      <c r="K14" s="31">
        <v>288</v>
      </c>
      <c r="L14" s="30">
        <v>187</v>
      </c>
    </row>
    <row r="15" spans="1:13" x14ac:dyDescent="0.25">
      <c r="A15" s="28">
        <v>42263</v>
      </c>
      <c r="B15" s="27">
        <v>12</v>
      </c>
      <c r="C15" s="26"/>
      <c r="D15" s="26"/>
      <c r="J15" s="31">
        <v>289</v>
      </c>
      <c r="K15" s="31">
        <v>577</v>
      </c>
      <c r="L15" s="30">
        <v>168</v>
      </c>
    </row>
    <row r="16" spans="1:13" x14ac:dyDescent="0.25">
      <c r="A16" s="28">
        <v>42262</v>
      </c>
      <c r="B16" s="27">
        <v>468</v>
      </c>
      <c r="C16" s="26"/>
      <c r="D16" s="26"/>
      <c r="J16" s="31">
        <v>578</v>
      </c>
      <c r="K16" s="31" t="s">
        <v>48</v>
      </c>
      <c r="L16" s="30">
        <v>152</v>
      </c>
    </row>
    <row r="17" spans="1:13" x14ac:dyDescent="0.25">
      <c r="A17" s="28">
        <v>42264</v>
      </c>
      <c r="B17" s="27">
        <v>48</v>
      </c>
      <c r="C17" s="26"/>
      <c r="D17" s="26"/>
      <c r="J17" s="24"/>
      <c r="K17" s="24"/>
      <c r="L17" s="24"/>
    </row>
    <row r="18" spans="1:13" x14ac:dyDescent="0.25">
      <c r="A18" s="28">
        <v>42265</v>
      </c>
      <c r="B18" s="27">
        <v>84</v>
      </c>
      <c r="C18" s="26"/>
      <c r="D18" s="26"/>
      <c r="J18" s="24"/>
      <c r="K18" s="24"/>
      <c r="L18" s="24"/>
    </row>
    <row r="19" spans="1:13" x14ac:dyDescent="0.25">
      <c r="A19" s="28">
        <v>42264</v>
      </c>
      <c r="B19" s="27">
        <v>540</v>
      </c>
      <c r="C19" s="26"/>
      <c r="D19" s="26"/>
      <c r="J19" s="29"/>
      <c r="K19" s="29"/>
      <c r="L19" s="29"/>
    </row>
    <row r="20" spans="1:13" x14ac:dyDescent="0.25">
      <c r="A20" s="28">
        <v>42265</v>
      </c>
      <c r="B20" s="27">
        <v>492</v>
      </c>
      <c r="C20" s="26"/>
      <c r="D20" s="26"/>
    </row>
    <row r="21" spans="1:13" x14ac:dyDescent="0.25">
      <c r="A21" s="28">
        <v>42265</v>
      </c>
      <c r="B21" s="27">
        <v>204</v>
      </c>
      <c r="C21" s="26"/>
      <c r="D21" s="26"/>
      <c r="G21" s="4" t="s">
        <v>157</v>
      </c>
    </row>
    <row r="22" spans="1:13" x14ac:dyDescent="0.25">
      <c r="A22" s="28">
        <v>42262</v>
      </c>
      <c r="B22" s="27">
        <v>408</v>
      </c>
      <c r="C22" s="26"/>
      <c r="D22" s="26"/>
      <c r="G22" s="13" t="s">
        <v>180</v>
      </c>
    </row>
    <row r="23" spans="1:13" x14ac:dyDescent="0.25">
      <c r="A23" s="28">
        <v>42264</v>
      </c>
      <c r="B23" s="27">
        <v>780</v>
      </c>
      <c r="C23" s="26"/>
      <c r="D23" s="26"/>
      <c r="G23" s="13" t="s">
        <v>181</v>
      </c>
    </row>
    <row r="24" spans="1:13" x14ac:dyDescent="0.25">
      <c r="A24" s="28">
        <v>42263</v>
      </c>
      <c r="B24" s="27">
        <v>444</v>
      </c>
      <c r="C24" s="26"/>
      <c r="D24" s="26"/>
    </row>
    <row r="25" spans="1:13" x14ac:dyDescent="0.25">
      <c r="A25" s="28">
        <v>42262</v>
      </c>
      <c r="B25" s="27">
        <v>432</v>
      </c>
      <c r="C25" s="26"/>
      <c r="D25" s="26"/>
    </row>
    <row r="26" spans="1:13" x14ac:dyDescent="0.25">
      <c r="A26" s="28">
        <v>42263</v>
      </c>
      <c r="B26" s="27">
        <v>456</v>
      </c>
      <c r="C26" s="26"/>
      <c r="D26" s="26"/>
    </row>
    <row r="27" spans="1:13" x14ac:dyDescent="0.25">
      <c r="A27" s="28">
        <v>42263</v>
      </c>
      <c r="B27" s="27">
        <v>768</v>
      </c>
      <c r="C27" s="26"/>
      <c r="D27" s="26"/>
    </row>
    <row r="28" spans="1:13" x14ac:dyDescent="0.25">
      <c r="A28" s="28">
        <v>42264</v>
      </c>
      <c r="B28" s="27">
        <v>528</v>
      </c>
      <c r="C28" s="26"/>
      <c r="D28" s="26"/>
      <c r="F28" s="25"/>
      <c r="M28" s="25"/>
    </row>
    <row r="29" spans="1:13" x14ac:dyDescent="0.25">
      <c r="A29" s="28">
        <v>42262</v>
      </c>
      <c r="B29" s="27">
        <v>624</v>
      </c>
      <c r="C29" s="26"/>
      <c r="D29" s="26"/>
      <c r="F29" s="25"/>
      <c r="M29" s="25"/>
    </row>
    <row r="30" spans="1:13" x14ac:dyDescent="0.25">
      <c r="A30" s="28">
        <v>42264</v>
      </c>
      <c r="B30" s="27">
        <v>372</v>
      </c>
      <c r="C30" s="26"/>
      <c r="D30" s="26"/>
      <c r="F30" s="25"/>
      <c r="M30" s="25"/>
    </row>
    <row r="31" spans="1:13" x14ac:dyDescent="0.25">
      <c r="A31" s="28">
        <v>42265</v>
      </c>
      <c r="B31" s="27">
        <v>588</v>
      </c>
      <c r="C31" s="26"/>
      <c r="D31" s="26"/>
      <c r="F31" s="25"/>
      <c r="M31" s="25"/>
    </row>
    <row r="32" spans="1:13" x14ac:dyDescent="0.25">
      <c r="A32" s="28">
        <v>42262</v>
      </c>
      <c r="B32" s="27">
        <v>504</v>
      </c>
      <c r="C32" s="26"/>
      <c r="D32" s="26"/>
      <c r="F32" s="25"/>
      <c r="M32" s="25"/>
    </row>
    <row r="33" spans="1:13" x14ac:dyDescent="0.25">
      <c r="A33" s="28">
        <v>42263</v>
      </c>
      <c r="B33" s="27">
        <v>504</v>
      </c>
      <c r="C33" s="26"/>
      <c r="D33" s="26"/>
      <c r="F33" s="25"/>
      <c r="M33" s="25"/>
    </row>
    <row r="34" spans="1:13" x14ac:dyDescent="0.25">
      <c r="A34" s="28">
        <v>42265</v>
      </c>
      <c r="B34" s="27">
        <v>660</v>
      </c>
      <c r="C34" s="26"/>
      <c r="D34" s="26"/>
      <c r="F34" s="25"/>
      <c r="M34" s="25"/>
    </row>
    <row r="35" spans="1:13" x14ac:dyDescent="0.25">
      <c r="A35" s="28">
        <v>42263</v>
      </c>
      <c r="B35" s="27">
        <v>468</v>
      </c>
      <c r="C35" s="26"/>
      <c r="D35" s="26"/>
      <c r="F35" s="25"/>
      <c r="M35" s="25"/>
    </row>
    <row r="36" spans="1:13" x14ac:dyDescent="0.25">
      <c r="A36" s="28">
        <v>42265</v>
      </c>
      <c r="B36" s="27">
        <v>492</v>
      </c>
      <c r="C36" s="26"/>
      <c r="D36" s="26"/>
      <c r="F36" s="25"/>
      <c r="M36" s="25"/>
    </row>
    <row r="37" spans="1:13" x14ac:dyDescent="0.25">
      <c r="A37" s="28">
        <v>42265</v>
      </c>
      <c r="B37" s="27">
        <v>204</v>
      </c>
      <c r="C37" s="26"/>
      <c r="D37" s="26"/>
      <c r="F37" s="25"/>
      <c r="M37" s="25"/>
    </row>
    <row r="38" spans="1:13" x14ac:dyDescent="0.25">
      <c r="A38" s="28">
        <v>42262</v>
      </c>
      <c r="B38" s="27">
        <v>168</v>
      </c>
      <c r="C38" s="26"/>
      <c r="D38" s="26"/>
      <c r="F38" s="25"/>
      <c r="M38" s="25"/>
    </row>
    <row r="39" spans="1:13" x14ac:dyDescent="0.25">
      <c r="A39" s="28">
        <v>42264</v>
      </c>
      <c r="B39" s="27">
        <v>84</v>
      </c>
      <c r="C39" s="26"/>
      <c r="D39" s="26"/>
      <c r="F39" s="25"/>
      <c r="M39" s="25"/>
    </row>
    <row r="40" spans="1:13" x14ac:dyDescent="0.25">
      <c r="A40" s="28">
        <v>42264</v>
      </c>
      <c r="B40" s="27">
        <v>588</v>
      </c>
      <c r="C40" s="26"/>
      <c r="D40" s="26"/>
      <c r="F40" s="25"/>
      <c r="M40" s="25"/>
    </row>
    <row r="41" spans="1:13" x14ac:dyDescent="0.25">
      <c r="A41" s="28">
        <v>42262</v>
      </c>
      <c r="B41" s="27">
        <v>240</v>
      </c>
      <c r="C41" s="26"/>
      <c r="D41" s="26"/>
      <c r="F41" s="25"/>
      <c r="M41" s="25"/>
    </row>
    <row r="42" spans="1:13" x14ac:dyDescent="0.25">
      <c r="A42" s="28">
        <v>42265</v>
      </c>
      <c r="B42" s="27">
        <v>696</v>
      </c>
      <c r="C42" s="26"/>
      <c r="D42" s="26"/>
      <c r="F42" s="25"/>
      <c r="M42" s="25"/>
    </row>
    <row r="43" spans="1:13" x14ac:dyDescent="0.25">
      <c r="A43" s="28">
        <v>42262</v>
      </c>
      <c r="B43" s="27">
        <v>360</v>
      </c>
      <c r="C43" s="26"/>
      <c r="D43" s="26"/>
      <c r="F43" s="25"/>
      <c r="M43" s="25"/>
    </row>
    <row r="44" spans="1:13" x14ac:dyDescent="0.25">
      <c r="A44" s="28">
        <v>42262</v>
      </c>
      <c r="B44" s="27">
        <v>264</v>
      </c>
      <c r="C44" s="26"/>
      <c r="D44" s="26"/>
      <c r="F44" s="25"/>
      <c r="M44" s="25"/>
    </row>
    <row r="45" spans="1:13" x14ac:dyDescent="0.25">
      <c r="A45" s="28">
        <v>42262</v>
      </c>
      <c r="B45" s="27">
        <v>612</v>
      </c>
      <c r="C45" s="26"/>
      <c r="D45" s="26"/>
      <c r="F45" s="25"/>
      <c r="M45" s="25"/>
    </row>
    <row r="46" spans="1:13" x14ac:dyDescent="0.25">
      <c r="A46" s="28">
        <v>42263</v>
      </c>
      <c r="B46" s="27">
        <v>792</v>
      </c>
      <c r="C46" s="26"/>
      <c r="D46" s="26"/>
      <c r="F46" s="25"/>
      <c r="M46" s="25"/>
    </row>
    <row r="47" spans="1:13" x14ac:dyDescent="0.25">
      <c r="A47" s="28">
        <v>42265</v>
      </c>
      <c r="B47" s="27">
        <v>12</v>
      </c>
      <c r="C47" s="26"/>
      <c r="D47" s="26"/>
      <c r="F47" s="25"/>
      <c r="M47" s="25"/>
    </row>
    <row r="48" spans="1:13" x14ac:dyDescent="0.25">
      <c r="A48" s="28">
        <v>42265</v>
      </c>
      <c r="B48" s="27">
        <v>324</v>
      </c>
      <c r="C48" s="26"/>
      <c r="D48" s="26"/>
      <c r="F48" s="25"/>
      <c r="M48" s="25"/>
    </row>
    <row r="49" spans="1:13" x14ac:dyDescent="0.25">
      <c r="A49" s="28">
        <v>42262</v>
      </c>
      <c r="B49" s="27">
        <v>324</v>
      </c>
      <c r="C49" s="26"/>
      <c r="D49" s="26"/>
      <c r="F49" s="25"/>
      <c r="M49" s="25"/>
    </row>
    <row r="50" spans="1:13" x14ac:dyDescent="0.25">
      <c r="A50" s="28">
        <v>42262</v>
      </c>
      <c r="B50" s="27">
        <v>588</v>
      </c>
      <c r="C50" s="26"/>
      <c r="D50" s="26"/>
      <c r="F50" s="25"/>
      <c r="M50" s="25"/>
    </row>
    <row r="51" spans="1:13" x14ac:dyDescent="0.25">
      <c r="A51" s="28">
        <v>42264</v>
      </c>
      <c r="B51" s="27">
        <v>492</v>
      </c>
      <c r="C51" s="26"/>
      <c r="D51" s="26"/>
      <c r="F51" s="25"/>
      <c r="M51" s="25"/>
    </row>
    <row r="52" spans="1:13" x14ac:dyDescent="0.25">
      <c r="A52" s="28">
        <v>42262</v>
      </c>
      <c r="B52" s="27">
        <v>804</v>
      </c>
      <c r="C52" s="26"/>
      <c r="D52" s="26"/>
      <c r="F52" s="25"/>
      <c r="M52" s="25"/>
    </row>
    <row r="53" spans="1:13" x14ac:dyDescent="0.25">
      <c r="A53" s="28">
        <v>42262</v>
      </c>
      <c r="B53" s="27">
        <v>540</v>
      </c>
      <c r="C53" s="26"/>
      <c r="D53" s="26"/>
      <c r="F53" s="25"/>
      <c r="M53" s="25"/>
    </row>
    <row r="54" spans="1:13" x14ac:dyDescent="0.25">
      <c r="A54" s="28">
        <v>42264</v>
      </c>
      <c r="B54" s="27">
        <v>468</v>
      </c>
      <c r="C54" s="26"/>
      <c r="D54" s="26"/>
      <c r="F54" s="25"/>
      <c r="M54" s="25"/>
    </row>
    <row r="55" spans="1:13" x14ac:dyDescent="0.25">
      <c r="A55" s="28">
        <v>42262</v>
      </c>
      <c r="B55" s="27">
        <v>624</v>
      </c>
      <c r="C55" s="26"/>
      <c r="D55" s="26"/>
      <c r="F55" s="25"/>
      <c r="M55" s="25"/>
    </row>
    <row r="56" spans="1:13" x14ac:dyDescent="0.25">
      <c r="A56" s="28">
        <v>42263</v>
      </c>
      <c r="B56" s="27">
        <v>396</v>
      </c>
      <c r="C56" s="26"/>
      <c r="D56" s="26"/>
      <c r="F56" s="25"/>
      <c r="M56" s="25"/>
    </row>
    <row r="57" spans="1:13" x14ac:dyDescent="0.25">
      <c r="A57" s="28">
        <v>42262</v>
      </c>
      <c r="B57" s="27">
        <v>36</v>
      </c>
      <c r="C57" s="26"/>
      <c r="D57" s="26"/>
      <c r="F57" s="25"/>
      <c r="M57" s="25"/>
    </row>
    <row r="58" spans="1:13" x14ac:dyDescent="0.25">
      <c r="A58" s="28">
        <v>42265</v>
      </c>
      <c r="B58" s="27">
        <v>384</v>
      </c>
      <c r="C58" s="26"/>
      <c r="D58" s="26"/>
      <c r="F58" s="25"/>
      <c r="M58" s="25"/>
    </row>
    <row r="59" spans="1:13" x14ac:dyDescent="0.25">
      <c r="A59" s="28">
        <v>42262</v>
      </c>
      <c r="B59" s="27">
        <v>132</v>
      </c>
      <c r="C59" s="26"/>
      <c r="D59" s="26"/>
      <c r="F59" s="25"/>
      <c r="M59" s="25"/>
    </row>
    <row r="60" spans="1:13" x14ac:dyDescent="0.25">
      <c r="A60" s="28">
        <v>42265</v>
      </c>
      <c r="B60" s="27">
        <v>312</v>
      </c>
      <c r="C60" s="26"/>
      <c r="D60" s="26"/>
      <c r="F60" s="25"/>
      <c r="M60" s="25"/>
    </row>
    <row r="61" spans="1:13" x14ac:dyDescent="0.25">
      <c r="A61" s="28">
        <v>42263</v>
      </c>
      <c r="B61" s="27">
        <v>492</v>
      </c>
      <c r="C61" s="26"/>
      <c r="D61" s="26"/>
      <c r="F61" s="25"/>
      <c r="M61" s="25"/>
    </row>
    <row r="62" spans="1:13" x14ac:dyDescent="0.25">
      <c r="A62" s="28">
        <v>42264</v>
      </c>
      <c r="B62" s="27">
        <v>516</v>
      </c>
      <c r="C62" s="26"/>
      <c r="D62" s="26"/>
      <c r="F62" s="25"/>
      <c r="M62" s="25"/>
    </row>
    <row r="63" spans="1:13" x14ac:dyDescent="0.25">
      <c r="A63" s="28">
        <v>42263</v>
      </c>
      <c r="B63" s="27">
        <v>744</v>
      </c>
      <c r="C63" s="26"/>
      <c r="D63" s="26"/>
      <c r="F63" s="25"/>
      <c r="M63" s="25"/>
    </row>
    <row r="64" spans="1:13" x14ac:dyDescent="0.25">
      <c r="A64" s="28">
        <v>42262</v>
      </c>
      <c r="B64" s="27">
        <v>240</v>
      </c>
      <c r="C64" s="26"/>
      <c r="D64" s="26"/>
      <c r="F64" s="25"/>
      <c r="M64" s="25"/>
    </row>
    <row r="65" spans="1:13" x14ac:dyDescent="0.25">
      <c r="A65" s="28">
        <v>42264</v>
      </c>
      <c r="B65" s="27">
        <v>252</v>
      </c>
      <c r="C65" s="26"/>
      <c r="D65" s="26"/>
      <c r="F65" s="25"/>
      <c r="M65" s="25"/>
    </row>
    <row r="66" spans="1:13" x14ac:dyDescent="0.25">
      <c r="A66" s="28">
        <v>42262</v>
      </c>
      <c r="B66" s="27">
        <v>768</v>
      </c>
      <c r="C66" s="26"/>
      <c r="D66" s="26"/>
      <c r="F66" s="25"/>
      <c r="M66" s="25"/>
    </row>
    <row r="67" spans="1:13" x14ac:dyDescent="0.25">
      <c r="A67" s="28">
        <v>42262</v>
      </c>
      <c r="B67" s="27">
        <v>468</v>
      </c>
      <c r="C67" s="26"/>
      <c r="D67" s="26"/>
      <c r="F67" s="25"/>
      <c r="M67" s="25"/>
    </row>
    <row r="68" spans="1:13" x14ac:dyDescent="0.25">
      <c r="A68" s="28">
        <v>42262</v>
      </c>
      <c r="B68" s="27">
        <v>720</v>
      </c>
      <c r="C68" s="26"/>
      <c r="D68" s="26"/>
      <c r="F68" s="25"/>
      <c r="M68" s="25"/>
    </row>
    <row r="69" spans="1:13" x14ac:dyDescent="0.25">
      <c r="A69" s="28">
        <v>42264</v>
      </c>
      <c r="B69" s="27">
        <v>804</v>
      </c>
      <c r="C69" s="26"/>
      <c r="D69" s="26"/>
      <c r="F69" s="25"/>
      <c r="M69" s="25"/>
    </row>
    <row r="70" spans="1:13" x14ac:dyDescent="0.25">
      <c r="A70" s="28">
        <v>42264</v>
      </c>
      <c r="B70" s="27">
        <v>192</v>
      </c>
      <c r="C70" s="26"/>
      <c r="D70" s="26"/>
      <c r="F70" s="25"/>
      <c r="M70" s="25"/>
    </row>
    <row r="71" spans="1:13" x14ac:dyDescent="0.25">
      <c r="A71" s="28">
        <v>42262</v>
      </c>
      <c r="B71" s="27">
        <v>732</v>
      </c>
      <c r="C71" s="26"/>
      <c r="D71" s="26"/>
      <c r="F71" s="25"/>
      <c r="M71" s="25"/>
    </row>
    <row r="72" spans="1:13" x14ac:dyDescent="0.25">
      <c r="A72" s="28">
        <v>42264</v>
      </c>
      <c r="B72" s="27">
        <v>216</v>
      </c>
      <c r="C72" s="26"/>
      <c r="D72" s="26"/>
      <c r="F72" s="25"/>
      <c r="M72" s="25"/>
    </row>
    <row r="73" spans="1:13" x14ac:dyDescent="0.25">
      <c r="A73" s="28">
        <v>42262</v>
      </c>
      <c r="B73" s="27">
        <v>648</v>
      </c>
      <c r="C73" s="26"/>
      <c r="D73" s="26"/>
      <c r="F73" s="25"/>
      <c r="M73" s="25"/>
    </row>
    <row r="74" spans="1:13" x14ac:dyDescent="0.25">
      <c r="A74" s="28">
        <v>42263</v>
      </c>
      <c r="B74" s="27">
        <v>432</v>
      </c>
      <c r="C74" s="26"/>
      <c r="D74" s="26"/>
      <c r="F74" s="25"/>
      <c r="M74" s="25"/>
    </row>
    <row r="75" spans="1:13" x14ac:dyDescent="0.25">
      <c r="A75" s="28">
        <v>42262</v>
      </c>
      <c r="B75" s="27">
        <v>384</v>
      </c>
      <c r="C75" s="26"/>
      <c r="D75" s="26"/>
      <c r="F75" s="25"/>
      <c r="M75" s="25"/>
    </row>
    <row r="76" spans="1:13" x14ac:dyDescent="0.25">
      <c r="A76" s="28">
        <v>42262</v>
      </c>
      <c r="B76" s="27">
        <v>144</v>
      </c>
      <c r="C76" s="26"/>
      <c r="D76" s="26"/>
      <c r="F76" s="25"/>
      <c r="M76" s="25"/>
    </row>
    <row r="77" spans="1:13" x14ac:dyDescent="0.25">
      <c r="A77" s="28">
        <v>42265</v>
      </c>
      <c r="B77" s="27">
        <v>684</v>
      </c>
      <c r="C77" s="26"/>
      <c r="D77" s="26"/>
      <c r="F77" s="25"/>
      <c r="M77" s="25"/>
    </row>
    <row r="78" spans="1:13" x14ac:dyDescent="0.25">
      <c r="A78" s="28">
        <v>42262</v>
      </c>
      <c r="B78" s="27">
        <v>216</v>
      </c>
      <c r="C78" s="26"/>
      <c r="D78" s="26"/>
      <c r="F78" s="25"/>
      <c r="M78" s="25"/>
    </row>
    <row r="79" spans="1:13" x14ac:dyDescent="0.25">
      <c r="A79" s="28">
        <v>42262</v>
      </c>
      <c r="B79" s="27">
        <v>480</v>
      </c>
      <c r="C79" s="26"/>
      <c r="D79" s="26"/>
      <c r="F79" s="25"/>
      <c r="M79" s="25"/>
    </row>
    <row r="80" spans="1:13" x14ac:dyDescent="0.25">
      <c r="A80" s="28">
        <v>42262</v>
      </c>
      <c r="B80" s="27">
        <v>384</v>
      </c>
      <c r="C80" s="26"/>
      <c r="D80" s="26"/>
      <c r="F80" s="25"/>
      <c r="M80" s="25"/>
    </row>
    <row r="81" spans="1:13" x14ac:dyDescent="0.25">
      <c r="A81" s="28">
        <v>42262</v>
      </c>
      <c r="B81" s="27">
        <v>84</v>
      </c>
      <c r="C81" s="26"/>
      <c r="D81" s="26"/>
      <c r="F81" s="25"/>
      <c r="M81" s="25"/>
    </row>
    <row r="82" spans="1:13" x14ac:dyDescent="0.25">
      <c r="A82" s="28">
        <v>42262</v>
      </c>
      <c r="B82" s="27">
        <v>756</v>
      </c>
      <c r="C82" s="26"/>
      <c r="D82" s="26"/>
      <c r="F82" s="25"/>
      <c r="M82" s="25"/>
    </row>
    <row r="83" spans="1:13" x14ac:dyDescent="0.25">
      <c r="A83" s="28">
        <v>42265</v>
      </c>
      <c r="B83" s="27">
        <v>744</v>
      </c>
      <c r="C83" s="26"/>
      <c r="D83" s="26"/>
      <c r="F83" s="25"/>
      <c r="M83" s="25"/>
    </row>
    <row r="84" spans="1:13" x14ac:dyDescent="0.25">
      <c r="A84" s="28">
        <v>42265</v>
      </c>
      <c r="B84" s="27">
        <v>300</v>
      </c>
      <c r="C84" s="26"/>
      <c r="D84" s="26"/>
      <c r="F84" s="25"/>
      <c r="M84" s="25"/>
    </row>
    <row r="85" spans="1:13" x14ac:dyDescent="0.25">
      <c r="A85" s="28">
        <v>42262</v>
      </c>
      <c r="B85" s="27">
        <v>576</v>
      </c>
      <c r="C85" s="26"/>
      <c r="D85" s="26"/>
      <c r="F85" s="25"/>
      <c r="M85" s="25"/>
    </row>
    <row r="86" spans="1:13" x14ac:dyDescent="0.25">
      <c r="A86" s="28">
        <v>42265</v>
      </c>
      <c r="B86" s="27">
        <v>408</v>
      </c>
      <c r="C86" s="26"/>
      <c r="D86" s="26"/>
      <c r="F86" s="25"/>
      <c r="M86" s="25"/>
    </row>
    <row r="87" spans="1:13" x14ac:dyDescent="0.25">
      <c r="A87" s="28">
        <v>42264</v>
      </c>
      <c r="B87" s="27">
        <v>420</v>
      </c>
      <c r="C87" s="26"/>
      <c r="D87" s="26"/>
      <c r="F87" s="25"/>
      <c r="M87" s="25"/>
    </row>
    <row r="88" spans="1:13" x14ac:dyDescent="0.25">
      <c r="A88" s="28">
        <v>42263</v>
      </c>
      <c r="B88" s="27">
        <v>240</v>
      </c>
      <c r="C88" s="26"/>
      <c r="D88" s="26"/>
      <c r="F88" s="25"/>
      <c r="M88" s="25"/>
    </row>
    <row r="89" spans="1:13" x14ac:dyDescent="0.25">
      <c r="A89" s="28">
        <v>42264</v>
      </c>
      <c r="B89" s="27">
        <v>96</v>
      </c>
      <c r="C89" s="26"/>
      <c r="D89" s="26"/>
      <c r="F89" s="25"/>
      <c r="M89" s="25"/>
    </row>
    <row r="90" spans="1:13" x14ac:dyDescent="0.25">
      <c r="A90" s="28">
        <v>42263</v>
      </c>
      <c r="B90" s="27">
        <v>348</v>
      </c>
      <c r="C90" s="26"/>
      <c r="D90" s="26"/>
      <c r="F90" s="25"/>
      <c r="M90" s="25"/>
    </row>
    <row r="91" spans="1:13" x14ac:dyDescent="0.25">
      <c r="A91" s="28">
        <v>42265</v>
      </c>
      <c r="B91" s="27">
        <v>420</v>
      </c>
      <c r="C91" s="26"/>
      <c r="D91" s="26"/>
      <c r="F91" s="25"/>
      <c r="M91" s="25"/>
    </row>
    <row r="92" spans="1:13" x14ac:dyDescent="0.25">
      <c r="A92" s="28">
        <v>42265</v>
      </c>
      <c r="B92" s="27">
        <v>132</v>
      </c>
      <c r="C92" s="26"/>
      <c r="D92" s="26"/>
      <c r="F92" s="25"/>
      <c r="M92" s="25"/>
    </row>
    <row r="93" spans="1:13" x14ac:dyDescent="0.25">
      <c r="A93" s="28">
        <v>42262</v>
      </c>
      <c r="B93" s="27">
        <v>516</v>
      </c>
      <c r="C93" s="26"/>
      <c r="D93" s="26"/>
      <c r="F93" s="25"/>
      <c r="M93" s="25"/>
    </row>
    <row r="94" spans="1:13" x14ac:dyDescent="0.25">
      <c r="A94" s="28">
        <v>42264</v>
      </c>
      <c r="B94" s="27">
        <v>576</v>
      </c>
      <c r="C94" s="26"/>
      <c r="D94" s="26"/>
      <c r="F94" s="25"/>
      <c r="M94" s="25"/>
    </row>
    <row r="95" spans="1:13" x14ac:dyDescent="0.25">
      <c r="A95" s="28">
        <v>42265</v>
      </c>
      <c r="B95" s="27">
        <v>288</v>
      </c>
      <c r="C95" s="26"/>
      <c r="D95" s="26"/>
      <c r="F95" s="25"/>
      <c r="M95" s="25"/>
    </row>
    <row r="96" spans="1:13" x14ac:dyDescent="0.25">
      <c r="A96" s="28">
        <v>42262</v>
      </c>
      <c r="B96" s="27">
        <v>492</v>
      </c>
      <c r="C96" s="26"/>
      <c r="D96" s="26"/>
      <c r="F96" s="25"/>
      <c r="M96" s="25"/>
    </row>
    <row r="97" spans="1:13" x14ac:dyDescent="0.25">
      <c r="A97" s="28">
        <v>42262</v>
      </c>
      <c r="B97" s="27">
        <v>636</v>
      </c>
      <c r="C97" s="26"/>
      <c r="D97" s="26"/>
      <c r="F97" s="25"/>
      <c r="M97" s="25"/>
    </row>
    <row r="98" spans="1:13" x14ac:dyDescent="0.25">
      <c r="A98" s="28">
        <v>42263</v>
      </c>
      <c r="B98" s="27">
        <v>348</v>
      </c>
      <c r="C98" s="26"/>
      <c r="D98" s="26"/>
      <c r="F98" s="25"/>
      <c r="M98" s="25"/>
    </row>
    <row r="99" spans="1:13" x14ac:dyDescent="0.25">
      <c r="A99" s="28">
        <v>42262</v>
      </c>
      <c r="B99" s="27">
        <v>168</v>
      </c>
      <c r="C99" s="26"/>
      <c r="D99" s="26"/>
      <c r="F99" s="25"/>
      <c r="M99" s="25"/>
    </row>
    <row r="100" spans="1:13" x14ac:dyDescent="0.25">
      <c r="A100" s="28">
        <v>42262</v>
      </c>
      <c r="B100" s="27">
        <v>264</v>
      </c>
      <c r="C100" s="26"/>
      <c r="D100" s="26"/>
      <c r="F100" s="25"/>
      <c r="M100" s="25"/>
    </row>
    <row r="101" spans="1:13" x14ac:dyDescent="0.25">
      <c r="A101" s="28">
        <v>42265</v>
      </c>
      <c r="B101" s="27">
        <v>600</v>
      </c>
      <c r="C101" s="26"/>
      <c r="D101" s="26"/>
      <c r="F101" s="25"/>
      <c r="M101" s="25"/>
    </row>
    <row r="102" spans="1:13" x14ac:dyDescent="0.25">
      <c r="A102" s="28">
        <v>42262</v>
      </c>
      <c r="B102" s="27">
        <v>216</v>
      </c>
      <c r="C102" s="26"/>
      <c r="D102" s="26"/>
      <c r="F102" s="25"/>
      <c r="M102" s="25"/>
    </row>
    <row r="103" spans="1:13" x14ac:dyDescent="0.25">
      <c r="A103" s="28">
        <v>42265</v>
      </c>
      <c r="B103" s="27">
        <v>648</v>
      </c>
      <c r="C103" s="26"/>
      <c r="D103" s="26"/>
      <c r="F103" s="25"/>
      <c r="M103" s="25"/>
    </row>
    <row r="104" spans="1:13" x14ac:dyDescent="0.25">
      <c r="A104" s="28">
        <v>42264</v>
      </c>
      <c r="B104" s="27">
        <v>288</v>
      </c>
      <c r="C104" s="26"/>
      <c r="D104" s="26"/>
      <c r="F104" s="25"/>
      <c r="M104" s="25"/>
    </row>
    <row r="105" spans="1:13" x14ac:dyDescent="0.25">
      <c r="A105" s="28">
        <v>42263</v>
      </c>
      <c r="B105" s="27">
        <v>684</v>
      </c>
      <c r="C105" s="26"/>
      <c r="D105" s="26"/>
      <c r="F105" s="25"/>
      <c r="M105" s="25"/>
    </row>
    <row r="106" spans="1:13" x14ac:dyDescent="0.25">
      <c r="A106" s="28">
        <v>42262</v>
      </c>
      <c r="B106" s="27">
        <v>168</v>
      </c>
      <c r="C106" s="26"/>
      <c r="D106" s="26"/>
      <c r="F106" s="25"/>
      <c r="M106" s="25"/>
    </row>
    <row r="107" spans="1:13" x14ac:dyDescent="0.25">
      <c r="A107" s="28">
        <v>42263</v>
      </c>
      <c r="B107" s="27">
        <v>756</v>
      </c>
      <c r="C107" s="26"/>
      <c r="D107" s="26"/>
      <c r="F107" s="25"/>
      <c r="M107" s="25"/>
    </row>
    <row r="108" spans="1:13" x14ac:dyDescent="0.25">
      <c r="A108" s="28">
        <v>42264</v>
      </c>
      <c r="B108" s="27">
        <v>648</v>
      </c>
      <c r="C108" s="26"/>
      <c r="D108" s="26"/>
      <c r="F108" s="25"/>
      <c r="M108" s="25"/>
    </row>
    <row r="109" spans="1:13" x14ac:dyDescent="0.25">
      <c r="A109" s="28">
        <v>42262</v>
      </c>
      <c r="B109" s="27">
        <v>696</v>
      </c>
      <c r="C109" s="26"/>
      <c r="D109" s="26"/>
      <c r="F109" s="25"/>
      <c r="M109" s="25"/>
    </row>
    <row r="110" spans="1:13" x14ac:dyDescent="0.25">
      <c r="A110" s="28">
        <v>42264</v>
      </c>
      <c r="B110" s="27">
        <v>456</v>
      </c>
      <c r="C110" s="26"/>
      <c r="D110" s="26"/>
      <c r="F110" s="25"/>
      <c r="M110" s="25"/>
    </row>
    <row r="111" spans="1:13" x14ac:dyDescent="0.25">
      <c r="A111" s="28">
        <v>42263</v>
      </c>
      <c r="B111" s="27">
        <v>696</v>
      </c>
      <c r="C111" s="26"/>
      <c r="D111" s="26"/>
      <c r="F111" s="25"/>
      <c r="M111" s="25"/>
    </row>
    <row r="112" spans="1:13" x14ac:dyDescent="0.25">
      <c r="A112" s="28">
        <v>42264</v>
      </c>
      <c r="B112" s="27">
        <v>252</v>
      </c>
      <c r="C112" s="26"/>
      <c r="D112" s="26"/>
      <c r="F112" s="25"/>
      <c r="M112" s="25"/>
    </row>
    <row r="113" spans="1:13" x14ac:dyDescent="0.25">
      <c r="A113" s="28">
        <v>42263</v>
      </c>
      <c r="B113" s="27">
        <v>732</v>
      </c>
      <c r="C113" s="26"/>
      <c r="D113" s="26"/>
      <c r="F113" s="25"/>
      <c r="M113" s="25"/>
    </row>
    <row r="114" spans="1:13" x14ac:dyDescent="0.25">
      <c r="A114" s="28">
        <v>42265</v>
      </c>
      <c r="B114" s="27">
        <v>132</v>
      </c>
      <c r="C114" s="26"/>
      <c r="D114" s="26"/>
      <c r="F114" s="25"/>
      <c r="M114" s="25"/>
    </row>
    <row r="115" spans="1:13" x14ac:dyDescent="0.25">
      <c r="A115" s="28">
        <v>42264</v>
      </c>
      <c r="B115" s="27">
        <v>744</v>
      </c>
      <c r="C115" s="26"/>
      <c r="D115" s="26"/>
      <c r="F115" s="25"/>
      <c r="M115" s="25"/>
    </row>
    <row r="116" spans="1:13" x14ac:dyDescent="0.25">
      <c r="A116" s="28">
        <v>42265</v>
      </c>
      <c r="B116" s="27">
        <v>732</v>
      </c>
      <c r="C116" s="26"/>
      <c r="D116" s="26"/>
      <c r="F116" s="25"/>
      <c r="M116" s="25"/>
    </row>
    <row r="117" spans="1:13" x14ac:dyDescent="0.25">
      <c r="A117" s="28">
        <v>42264</v>
      </c>
      <c r="B117" s="27">
        <v>312</v>
      </c>
      <c r="C117" s="26"/>
      <c r="D117" s="26"/>
      <c r="F117" s="25"/>
      <c r="M117" s="25"/>
    </row>
    <row r="118" spans="1:13" x14ac:dyDescent="0.25">
      <c r="A118" s="28">
        <v>42265</v>
      </c>
      <c r="B118" s="27">
        <v>288</v>
      </c>
      <c r="C118" s="26"/>
      <c r="D118" s="26"/>
      <c r="F118" s="25"/>
      <c r="M118" s="25"/>
    </row>
    <row r="119" spans="1:13" x14ac:dyDescent="0.25">
      <c r="A119" s="28">
        <v>42264</v>
      </c>
      <c r="B119" s="27">
        <v>108</v>
      </c>
      <c r="C119" s="26"/>
      <c r="D119" s="26"/>
      <c r="F119" s="25"/>
      <c r="M119" s="25"/>
    </row>
    <row r="120" spans="1:13" x14ac:dyDescent="0.25">
      <c r="A120" s="28">
        <v>42265</v>
      </c>
      <c r="B120" s="27">
        <v>540</v>
      </c>
      <c r="C120" s="26"/>
      <c r="D120" s="26"/>
      <c r="F120" s="25"/>
      <c r="M120" s="25"/>
    </row>
    <row r="121" spans="1:13" x14ac:dyDescent="0.25">
      <c r="A121" s="28">
        <v>42262</v>
      </c>
      <c r="B121" s="27">
        <v>648</v>
      </c>
      <c r="C121" s="26"/>
      <c r="D121" s="26"/>
      <c r="F121" s="25"/>
      <c r="M121" s="25"/>
    </row>
    <row r="122" spans="1:13" x14ac:dyDescent="0.25">
      <c r="A122" s="28">
        <v>42263</v>
      </c>
      <c r="B122" s="27">
        <v>156</v>
      </c>
      <c r="C122" s="26"/>
      <c r="D122" s="26"/>
      <c r="F122" s="25"/>
      <c r="M122" s="25"/>
    </row>
    <row r="123" spans="1:13" x14ac:dyDescent="0.25">
      <c r="A123" s="28">
        <v>42265</v>
      </c>
      <c r="B123" s="27">
        <v>12</v>
      </c>
      <c r="C123" s="26"/>
      <c r="D123" s="26"/>
      <c r="F123" s="25"/>
      <c r="M123" s="25"/>
    </row>
    <row r="124" spans="1:13" x14ac:dyDescent="0.25">
      <c r="A124" s="28">
        <v>42263</v>
      </c>
      <c r="B124" s="27">
        <v>216</v>
      </c>
      <c r="C124" s="26"/>
      <c r="D124" s="26"/>
      <c r="F124" s="25"/>
      <c r="M124" s="25"/>
    </row>
    <row r="125" spans="1:13" x14ac:dyDescent="0.25">
      <c r="A125" s="28">
        <v>42262</v>
      </c>
      <c r="B125" s="27">
        <v>660</v>
      </c>
      <c r="C125" s="26"/>
      <c r="D125" s="26"/>
      <c r="F125" s="25"/>
      <c r="M125" s="25"/>
    </row>
    <row r="126" spans="1:13" x14ac:dyDescent="0.25">
      <c r="A126" s="28">
        <v>42265</v>
      </c>
      <c r="B126" s="27">
        <v>168</v>
      </c>
      <c r="C126" s="26"/>
      <c r="D126" s="26"/>
      <c r="F126" s="25"/>
      <c r="M126" s="25"/>
    </row>
    <row r="127" spans="1:13" x14ac:dyDescent="0.25">
      <c r="A127" s="28">
        <v>42264</v>
      </c>
      <c r="B127" s="27">
        <v>624</v>
      </c>
      <c r="C127" s="26"/>
      <c r="D127" s="26"/>
      <c r="F127" s="25"/>
      <c r="M127" s="25"/>
    </row>
    <row r="128" spans="1:13" x14ac:dyDescent="0.25">
      <c r="A128" s="28">
        <v>42262</v>
      </c>
      <c r="B128" s="27">
        <v>72</v>
      </c>
      <c r="C128" s="26"/>
      <c r="D128" s="26"/>
      <c r="F128" s="25"/>
      <c r="M128" s="25"/>
    </row>
    <row r="129" spans="1:13" x14ac:dyDescent="0.25">
      <c r="A129" s="28">
        <v>42263</v>
      </c>
      <c r="B129" s="27">
        <v>444</v>
      </c>
      <c r="C129" s="26"/>
      <c r="D129" s="26"/>
      <c r="F129" s="25"/>
      <c r="M129" s="25"/>
    </row>
    <row r="130" spans="1:13" x14ac:dyDescent="0.25">
      <c r="A130" s="28">
        <v>42264</v>
      </c>
      <c r="B130" s="27">
        <v>204</v>
      </c>
      <c r="C130" s="26"/>
      <c r="D130" s="26"/>
      <c r="F130" s="25"/>
      <c r="M130" s="25"/>
    </row>
    <row r="131" spans="1:13" x14ac:dyDescent="0.25">
      <c r="A131" s="28">
        <v>42264</v>
      </c>
      <c r="B131" s="27">
        <v>576</v>
      </c>
      <c r="C131" s="26"/>
      <c r="D131" s="26"/>
      <c r="F131" s="25"/>
      <c r="M131" s="25"/>
    </row>
    <row r="132" spans="1:13" x14ac:dyDescent="0.25">
      <c r="A132" s="28">
        <v>42265</v>
      </c>
      <c r="B132" s="27">
        <v>84</v>
      </c>
      <c r="C132" s="26"/>
      <c r="D132" s="26"/>
      <c r="F132" s="25"/>
      <c r="M132" s="25"/>
    </row>
    <row r="133" spans="1:13" x14ac:dyDescent="0.25">
      <c r="A133" s="28">
        <v>42265</v>
      </c>
      <c r="B133" s="27">
        <v>108</v>
      </c>
      <c r="C133" s="26"/>
      <c r="D133" s="26"/>
      <c r="F133" s="25"/>
      <c r="M133" s="25"/>
    </row>
    <row r="134" spans="1:13" x14ac:dyDescent="0.25">
      <c r="A134" s="28">
        <v>42263</v>
      </c>
      <c r="B134" s="27">
        <v>228</v>
      </c>
      <c r="C134" s="26"/>
      <c r="D134" s="26"/>
      <c r="F134" s="25"/>
      <c r="M134" s="25"/>
    </row>
    <row r="135" spans="1:13" x14ac:dyDescent="0.25">
      <c r="A135" s="28">
        <v>42262</v>
      </c>
      <c r="B135" s="27">
        <v>408</v>
      </c>
      <c r="C135" s="26"/>
      <c r="D135" s="26"/>
      <c r="F135" s="25"/>
      <c r="M135" s="25"/>
    </row>
    <row r="136" spans="1:13" x14ac:dyDescent="0.25">
      <c r="A136" s="28">
        <v>42263</v>
      </c>
      <c r="B136" s="27">
        <v>516</v>
      </c>
      <c r="C136" s="26"/>
      <c r="D136" s="26"/>
      <c r="F136" s="25"/>
      <c r="M136" s="25"/>
    </row>
    <row r="137" spans="1:13" x14ac:dyDescent="0.25">
      <c r="A137" s="28">
        <v>42263</v>
      </c>
      <c r="B137" s="27">
        <v>804</v>
      </c>
      <c r="C137" s="26"/>
      <c r="D137" s="26"/>
      <c r="F137" s="25"/>
      <c r="M137" s="25"/>
    </row>
    <row r="138" spans="1:13" x14ac:dyDescent="0.25">
      <c r="A138" s="28">
        <v>42265</v>
      </c>
      <c r="B138" s="27">
        <v>696</v>
      </c>
      <c r="C138" s="26"/>
      <c r="D138" s="26"/>
      <c r="F138" s="25"/>
      <c r="M138" s="25"/>
    </row>
    <row r="139" spans="1:13" x14ac:dyDescent="0.25">
      <c r="A139" s="28">
        <v>42263</v>
      </c>
      <c r="B139" s="27">
        <v>264</v>
      </c>
      <c r="C139" s="26"/>
      <c r="D139" s="26"/>
      <c r="F139" s="25"/>
      <c r="M139" s="25"/>
    </row>
    <row r="140" spans="1:13" x14ac:dyDescent="0.25">
      <c r="A140" s="28">
        <v>42262</v>
      </c>
      <c r="B140" s="27">
        <v>396</v>
      </c>
      <c r="C140" s="26"/>
      <c r="D140" s="26"/>
      <c r="F140" s="25"/>
      <c r="M140" s="25"/>
    </row>
    <row r="141" spans="1:13" x14ac:dyDescent="0.25">
      <c r="A141" s="28">
        <v>42262</v>
      </c>
      <c r="B141" s="27">
        <v>780</v>
      </c>
      <c r="C141" s="26"/>
      <c r="D141" s="26"/>
      <c r="F141" s="25"/>
      <c r="M141" s="25"/>
    </row>
    <row r="142" spans="1:13" x14ac:dyDescent="0.25">
      <c r="A142" s="28">
        <v>42264</v>
      </c>
      <c r="B142" s="27">
        <v>12</v>
      </c>
      <c r="C142" s="26"/>
      <c r="D142" s="26"/>
      <c r="F142" s="25"/>
      <c r="M142" s="25"/>
    </row>
    <row r="143" spans="1:13" x14ac:dyDescent="0.25">
      <c r="A143" s="28">
        <v>42263</v>
      </c>
      <c r="B143" s="27">
        <v>432</v>
      </c>
      <c r="C143" s="26"/>
      <c r="D143" s="26"/>
      <c r="F143" s="25"/>
      <c r="M143" s="25"/>
    </row>
    <row r="144" spans="1:13" x14ac:dyDescent="0.25">
      <c r="A144" s="28">
        <v>42262</v>
      </c>
      <c r="B144" s="27">
        <v>216</v>
      </c>
      <c r="C144" s="26"/>
      <c r="D144" s="26"/>
      <c r="F144" s="25"/>
      <c r="M144" s="25"/>
    </row>
    <row r="145" spans="1:13" x14ac:dyDescent="0.25">
      <c r="A145" s="28">
        <v>42265</v>
      </c>
      <c r="B145" s="27">
        <v>768</v>
      </c>
      <c r="C145" s="26"/>
      <c r="D145" s="26"/>
      <c r="F145" s="25"/>
      <c r="M145" s="25"/>
    </row>
    <row r="146" spans="1:13" x14ac:dyDescent="0.25">
      <c r="A146" s="28">
        <v>42262</v>
      </c>
      <c r="B146" s="27">
        <v>204</v>
      </c>
      <c r="C146" s="26"/>
      <c r="D146" s="26"/>
      <c r="F146" s="25"/>
      <c r="M146" s="25"/>
    </row>
    <row r="147" spans="1:13" x14ac:dyDescent="0.25">
      <c r="A147" s="28">
        <v>42263</v>
      </c>
      <c r="B147" s="27">
        <v>540</v>
      </c>
      <c r="C147" s="26"/>
      <c r="D147" s="26"/>
      <c r="F147" s="25"/>
      <c r="M147" s="25"/>
    </row>
    <row r="148" spans="1:13" x14ac:dyDescent="0.25">
      <c r="A148" s="28">
        <v>42264</v>
      </c>
      <c r="B148" s="27">
        <v>300</v>
      </c>
      <c r="C148" s="26"/>
      <c r="D148" s="26"/>
      <c r="F148" s="25"/>
      <c r="M148" s="25"/>
    </row>
    <row r="149" spans="1:13" x14ac:dyDescent="0.25">
      <c r="A149" s="28">
        <v>42262</v>
      </c>
      <c r="B149" s="27">
        <v>804</v>
      </c>
      <c r="C149" s="26"/>
      <c r="D149" s="26"/>
      <c r="F149" s="25"/>
      <c r="M149" s="25"/>
    </row>
    <row r="150" spans="1:13" x14ac:dyDescent="0.25">
      <c r="A150" s="28">
        <v>42263</v>
      </c>
      <c r="B150" s="27">
        <v>132</v>
      </c>
      <c r="C150" s="26"/>
      <c r="D150" s="26"/>
      <c r="F150" s="25"/>
      <c r="M150" s="25"/>
    </row>
    <row r="151" spans="1:13" x14ac:dyDescent="0.25">
      <c r="A151" s="28">
        <v>42264</v>
      </c>
      <c r="B151" s="27">
        <v>804</v>
      </c>
      <c r="C151" s="26"/>
      <c r="D151" s="26"/>
      <c r="F151" s="25"/>
      <c r="M151" s="25"/>
    </row>
    <row r="152" spans="1:13" x14ac:dyDescent="0.25">
      <c r="A152" s="28">
        <v>42264</v>
      </c>
      <c r="B152" s="27">
        <v>168</v>
      </c>
      <c r="C152" s="26"/>
      <c r="D152" s="26"/>
      <c r="F152" s="25"/>
      <c r="M152" s="25"/>
    </row>
    <row r="153" spans="1:13" x14ac:dyDescent="0.25">
      <c r="A153" s="28">
        <v>42262</v>
      </c>
      <c r="B153" s="27">
        <v>96</v>
      </c>
      <c r="C153" s="26"/>
      <c r="D153" s="26"/>
      <c r="F153" s="25"/>
      <c r="M153" s="25"/>
    </row>
    <row r="154" spans="1:13" x14ac:dyDescent="0.25">
      <c r="A154" s="28">
        <v>42264</v>
      </c>
      <c r="B154" s="27">
        <v>588</v>
      </c>
      <c r="C154" s="26"/>
      <c r="D154" s="26"/>
      <c r="F154" s="25"/>
      <c r="M154" s="25"/>
    </row>
    <row r="155" spans="1:13" x14ac:dyDescent="0.25">
      <c r="A155" s="28">
        <v>42262</v>
      </c>
      <c r="B155" s="27">
        <v>384</v>
      </c>
      <c r="C155" s="26"/>
      <c r="D155" s="26"/>
      <c r="F155" s="25"/>
      <c r="M155" s="25"/>
    </row>
    <row r="156" spans="1:13" x14ac:dyDescent="0.25">
      <c r="A156" s="28">
        <v>42264</v>
      </c>
      <c r="B156" s="27">
        <v>456</v>
      </c>
      <c r="C156" s="26"/>
      <c r="D156" s="26"/>
      <c r="F156" s="25"/>
      <c r="M156" s="25"/>
    </row>
    <row r="157" spans="1:13" x14ac:dyDescent="0.25">
      <c r="A157" s="28">
        <v>42264</v>
      </c>
      <c r="B157" s="27">
        <v>24</v>
      </c>
      <c r="C157" s="26"/>
      <c r="D157" s="26"/>
      <c r="F157" s="25"/>
      <c r="M157" s="25"/>
    </row>
    <row r="158" spans="1:13" x14ac:dyDescent="0.25">
      <c r="A158" s="28">
        <v>42265</v>
      </c>
      <c r="B158" s="27">
        <v>684</v>
      </c>
      <c r="C158" s="26"/>
      <c r="D158" s="26"/>
      <c r="F158" s="25"/>
      <c r="M158" s="25"/>
    </row>
    <row r="159" spans="1:13" x14ac:dyDescent="0.25">
      <c r="A159" s="28">
        <v>42264</v>
      </c>
      <c r="B159" s="27">
        <v>384</v>
      </c>
      <c r="C159" s="26"/>
      <c r="D159" s="26"/>
      <c r="F159" s="25"/>
      <c r="M159" s="25"/>
    </row>
    <row r="160" spans="1:13" x14ac:dyDescent="0.25">
      <c r="A160" s="28">
        <v>42262</v>
      </c>
      <c r="B160" s="27">
        <v>192</v>
      </c>
      <c r="C160" s="26"/>
      <c r="D160" s="26"/>
      <c r="F160" s="25"/>
      <c r="M160" s="25"/>
    </row>
    <row r="161" spans="1:13" x14ac:dyDescent="0.25">
      <c r="A161" s="28">
        <v>42263</v>
      </c>
      <c r="B161" s="27">
        <v>300</v>
      </c>
      <c r="C161" s="26"/>
      <c r="D161" s="26"/>
      <c r="F161" s="25"/>
      <c r="M161" s="25"/>
    </row>
    <row r="162" spans="1:13" x14ac:dyDescent="0.25">
      <c r="A162" s="28">
        <v>42265</v>
      </c>
      <c r="B162" s="27">
        <v>684</v>
      </c>
      <c r="C162" s="26"/>
      <c r="D162" s="26"/>
      <c r="F162" s="25"/>
      <c r="M162" s="25"/>
    </row>
    <row r="163" spans="1:13" x14ac:dyDescent="0.25">
      <c r="A163" s="28">
        <v>42263</v>
      </c>
      <c r="B163" s="27">
        <v>288</v>
      </c>
      <c r="C163" s="26"/>
      <c r="D163" s="26"/>
      <c r="F163" s="25"/>
      <c r="M163" s="25"/>
    </row>
    <row r="164" spans="1:13" x14ac:dyDescent="0.25">
      <c r="A164" s="28">
        <v>42265</v>
      </c>
      <c r="B164" s="27">
        <v>432</v>
      </c>
      <c r="C164" s="26"/>
      <c r="D164" s="26"/>
      <c r="F164" s="25"/>
      <c r="M164" s="25"/>
    </row>
    <row r="165" spans="1:13" x14ac:dyDescent="0.25">
      <c r="A165" s="28">
        <v>42263</v>
      </c>
      <c r="B165" s="27">
        <v>648</v>
      </c>
      <c r="C165" s="26"/>
      <c r="D165" s="26"/>
      <c r="F165" s="25"/>
      <c r="M165" s="25"/>
    </row>
    <row r="166" spans="1:13" x14ac:dyDescent="0.25">
      <c r="A166" s="28">
        <v>42263</v>
      </c>
      <c r="B166" s="27">
        <v>324</v>
      </c>
      <c r="C166" s="26"/>
      <c r="D166" s="26"/>
      <c r="F166" s="25"/>
      <c r="M166" s="25"/>
    </row>
    <row r="167" spans="1:13" x14ac:dyDescent="0.25">
      <c r="A167" s="28">
        <v>42263</v>
      </c>
      <c r="B167" s="27">
        <v>24</v>
      </c>
      <c r="C167" s="26"/>
      <c r="D167" s="26"/>
      <c r="F167" s="25"/>
      <c r="M167" s="25"/>
    </row>
    <row r="168" spans="1:13" x14ac:dyDescent="0.25">
      <c r="A168" s="28">
        <v>42262</v>
      </c>
      <c r="B168" s="27">
        <v>552</v>
      </c>
      <c r="C168" s="26"/>
      <c r="D168" s="26"/>
      <c r="F168" s="25"/>
      <c r="M168" s="25"/>
    </row>
    <row r="169" spans="1:13" x14ac:dyDescent="0.25">
      <c r="A169" s="28">
        <v>42264</v>
      </c>
      <c r="B169" s="27">
        <v>168</v>
      </c>
      <c r="C169" s="26"/>
      <c r="D169" s="26"/>
      <c r="F169" s="25"/>
      <c r="M169" s="25"/>
    </row>
    <row r="170" spans="1:13" x14ac:dyDescent="0.25">
      <c r="A170" s="28">
        <v>42264</v>
      </c>
      <c r="B170" s="27">
        <v>744</v>
      </c>
      <c r="C170" s="26"/>
      <c r="D170" s="26"/>
      <c r="F170" s="25"/>
      <c r="M170" s="25"/>
    </row>
    <row r="171" spans="1:13" x14ac:dyDescent="0.25">
      <c r="A171" s="28">
        <v>42264</v>
      </c>
      <c r="B171" s="27">
        <v>228</v>
      </c>
      <c r="C171" s="26"/>
      <c r="D171" s="26"/>
      <c r="F171" s="25"/>
      <c r="M171" s="25"/>
    </row>
    <row r="172" spans="1:13" x14ac:dyDescent="0.25">
      <c r="A172" s="28">
        <v>42263</v>
      </c>
      <c r="B172" s="27">
        <v>636</v>
      </c>
      <c r="C172" s="26"/>
      <c r="D172" s="26"/>
      <c r="F172" s="25"/>
      <c r="M172" s="25"/>
    </row>
    <row r="173" spans="1:13" x14ac:dyDescent="0.25">
      <c r="A173" s="28">
        <v>42263</v>
      </c>
      <c r="B173" s="27">
        <v>312</v>
      </c>
      <c r="C173" s="26"/>
      <c r="D173" s="26"/>
      <c r="F173" s="25"/>
      <c r="M173" s="25"/>
    </row>
    <row r="174" spans="1:13" x14ac:dyDescent="0.25">
      <c r="A174" s="28">
        <v>42263</v>
      </c>
      <c r="B174" s="27">
        <v>36</v>
      </c>
      <c r="C174" s="26"/>
      <c r="D174" s="26"/>
      <c r="F174" s="25"/>
      <c r="M174" s="25"/>
    </row>
    <row r="175" spans="1:13" x14ac:dyDescent="0.25">
      <c r="A175" s="28">
        <v>42264</v>
      </c>
      <c r="B175" s="27">
        <v>492</v>
      </c>
      <c r="C175" s="26"/>
      <c r="D175" s="26"/>
      <c r="F175" s="25"/>
      <c r="M175" s="25"/>
    </row>
    <row r="176" spans="1:13" x14ac:dyDescent="0.25">
      <c r="A176" s="28">
        <v>42264</v>
      </c>
      <c r="B176" s="27">
        <v>660</v>
      </c>
      <c r="C176" s="26"/>
      <c r="D176" s="26"/>
      <c r="F176" s="25"/>
      <c r="M176" s="25"/>
    </row>
    <row r="177" spans="1:13" x14ac:dyDescent="0.25">
      <c r="A177" s="28">
        <v>42262</v>
      </c>
      <c r="B177" s="27">
        <v>756</v>
      </c>
      <c r="C177" s="26"/>
      <c r="D177" s="26"/>
      <c r="F177" s="25"/>
      <c r="M177" s="25"/>
    </row>
    <row r="178" spans="1:13" x14ac:dyDescent="0.25">
      <c r="A178" s="28">
        <v>42265</v>
      </c>
      <c r="B178" s="27">
        <v>288</v>
      </c>
      <c r="C178" s="26"/>
      <c r="D178" s="26"/>
      <c r="F178" s="25"/>
      <c r="M178" s="25"/>
    </row>
    <row r="179" spans="1:13" x14ac:dyDescent="0.25">
      <c r="A179" s="28">
        <v>42265</v>
      </c>
      <c r="B179" s="27">
        <v>408</v>
      </c>
      <c r="C179" s="26"/>
      <c r="D179" s="26"/>
      <c r="F179" s="25"/>
      <c r="M179" s="25"/>
    </row>
    <row r="180" spans="1:13" x14ac:dyDescent="0.25">
      <c r="A180" s="28">
        <v>42263</v>
      </c>
      <c r="B180" s="27">
        <v>384</v>
      </c>
      <c r="C180" s="26"/>
      <c r="D180" s="26"/>
      <c r="F180" s="25"/>
      <c r="M180" s="25"/>
    </row>
    <row r="181" spans="1:13" x14ac:dyDescent="0.25">
      <c r="A181" s="28">
        <v>42265</v>
      </c>
      <c r="B181" s="27">
        <v>612</v>
      </c>
      <c r="C181" s="26"/>
      <c r="D181" s="26"/>
      <c r="F181" s="25"/>
      <c r="M181" s="25"/>
    </row>
    <row r="182" spans="1:13" x14ac:dyDescent="0.25">
      <c r="A182" s="28">
        <v>42262</v>
      </c>
      <c r="B182" s="27">
        <v>600</v>
      </c>
      <c r="C182" s="26"/>
      <c r="D182" s="26"/>
      <c r="F182" s="25"/>
      <c r="M182" s="25"/>
    </row>
    <row r="183" spans="1:13" x14ac:dyDescent="0.25">
      <c r="A183" s="28">
        <v>42264</v>
      </c>
      <c r="B183" s="27">
        <v>432</v>
      </c>
      <c r="C183" s="26"/>
      <c r="D183" s="26"/>
      <c r="F183" s="25"/>
      <c r="M183" s="25"/>
    </row>
    <row r="184" spans="1:13" x14ac:dyDescent="0.25">
      <c r="A184" s="28">
        <v>42263</v>
      </c>
      <c r="B184" s="27">
        <v>300</v>
      </c>
      <c r="C184" s="26"/>
      <c r="D184" s="26"/>
      <c r="F184" s="25"/>
      <c r="M184" s="25"/>
    </row>
  </sheetData>
  <hyperlinks>
    <hyperlink ref="G23" r:id="rId1"/>
    <hyperlink ref="G22" r:id="rId2"/>
  </hyperlinks>
  <pageMargins left="0.7" right="0.7" top="0.75" bottom="0.75" header="0.3" footer="0.3"/>
  <pageSetup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4"/>
  <sheetViews>
    <sheetView zoomScaleNormal="100" workbookViewId="0">
      <selection activeCell="C13" sqref="C13"/>
    </sheetView>
  </sheetViews>
  <sheetFormatPr defaultRowHeight="15.75" x14ac:dyDescent="0.25"/>
  <cols>
    <col min="1" max="1" width="11" style="25" bestFit="1" customWidth="1"/>
    <col min="2" max="2" width="14" style="25" customWidth="1"/>
    <col min="3" max="3" width="9.28515625" bestFit="1" customWidth="1"/>
    <col min="4" max="4" width="14.5703125" customWidth="1"/>
    <col min="5" max="5" width="14.28515625" customWidth="1"/>
    <col min="6" max="6" width="4.5703125" customWidth="1"/>
    <col min="7" max="8" width="19.140625" customWidth="1"/>
    <col min="9" max="9" width="2.140625" style="25" customWidth="1"/>
    <col min="10" max="11" width="10.7109375" style="25" customWidth="1"/>
    <col min="12" max="12" width="14.28515625" style="25" bestFit="1" customWidth="1"/>
    <col min="13" max="13" width="9.140625" style="24"/>
  </cols>
  <sheetData>
    <row r="1" spans="1:13" ht="15" x14ac:dyDescent="0.25">
      <c r="A1" s="7" t="s">
        <v>189</v>
      </c>
      <c r="B1" s="6"/>
      <c r="C1" s="6"/>
      <c r="D1" s="6"/>
      <c r="E1" s="6"/>
      <c r="F1" s="6"/>
      <c r="G1" s="6"/>
      <c r="H1" s="6"/>
      <c r="I1" s="6"/>
      <c r="J1" s="6"/>
      <c r="K1" s="6"/>
      <c r="L1" s="5"/>
    </row>
    <row r="2" spans="1:13" ht="15" x14ac:dyDescent="0.25">
      <c r="A2" s="7" t="s">
        <v>183</v>
      </c>
      <c r="B2" s="6"/>
      <c r="C2" s="6"/>
      <c r="D2" s="6"/>
      <c r="E2" s="6"/>
      <c r="F2" s="6"/>
      <c r="G2" s="6"/>
      <c r="H2" s="6"/>
      <c r="I2" s="6"/>
      <c r="J2" s="6"/>
      <c r="K2" s="6"/>
      <c r="L2" s="5"/>
    </row>
    <row r="3" spans="1:13" ht="15" x14ac:dyDescent="0.25">
      <c r="A3" s="7" t="s">
        <v>188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pans="1:13" ht="15" x14ac:dyDescent="0.25">
      <c r="A4" s="23" t="s">
        <v>182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7"/>
    </row>
    <row r="5" spans="1:13" ht="15" x14ac:dyDescent="0.25">
      <c r="A5"/>
      <c r="B5"/>
      <c r="I5"/>
      <c r="J5"/>
      <c r="K5"/>
      <c r="L5"/>
      <c r="M5"/>
    </row>
    <row r="6" spans="1:13" x14ac:dyDescent="0.25">
      <c r="A6" s="46" t="s">
        <v>61</v>
      </c>
      <c r="B6" s="44"/>
      <c r="C6" s="45"/>
      <c r="D6" s="45"/>
      <c r="E6" s="45"/>
      <c r="F6" s="45"/>
      <c r="G6" s="45"/>
      <c r="H6" s="45"/>
      <c r="I6" s="44"/>
      <c r="J6" s="44"/>
      <c r="K6" s="43"/>
    </row>
    <row r="7" spans="1:13" x14ac:dyDescent="0.25">
      <c r="A7" s="42" t="s">
        <v>60</v>
      </c>
      <c r="B7" s="40"/>
      <c r="C7" s="41"/>
      <c r="D7" s="41"/>
      <c r="E7" s="41"/>
      <c r="F7" s="41"/>
      <c r="G7" s="41"/>
      <c r="H7" s="41"/>
      <c r="I7" s="40"/>
      <c r="J7" s="40"/>
      <c r="K7" s="39"/>
    </row>
    <row r="8" spans="1:13" x14ac:dyDescent="0.25">
      <c r="A8" s="38" t="s">
        <v>59</v>
      </c>
      <c r="B8" s="36"/>
      <c r="C8" s="37"/>
      <c r="D8" s="37"/>
      <c r="E8" s="37"/>
      <c r="F8" s="37"/>
      <c r="G8" s="37"/>
      <c r="H8" s="37"/>
      <c r="I8" s="36"/>
      <c r="J8" s="36"/>
      <c r="K8" s="35"/>
    </row>
    <row r="10" spans="1:13" x14ac:dyDescent="0.25">
      <c r="A10" s="34" t="s">
        <v>58</v>
      </c>
      <c r="J10" s="34" t="s">
        <v>57</v>
      </c>
    </row>
    <row r="11" spans="1:13" x14ac:dyDescent="0.25">
      <c r="J11" s="24"/>
    </row>
    <row r="12" spans="1:13" ht="31.5" x14ac:dyDescent="0.25">
      <c r="A12" s="33" t="s">
        <v>56</v>
      </c>
      <c r="B12" s="32" t="s">
        <v>55</v>
      </c>
      <c r="C12" s="32" t="s">
        <v>26</v>
      </c>
      <c r="D12" s="32" t="s">
        <v>54</v>
      </c>
      <c r="G12" s="32" t="s">
        <v>53</v>
      </c>
      <c r="H12" s="32" t="s">
        <v>52</v>
      </c>
      <c r="J12" s="33" t="s">
        <v>51</v>
      </c>
      <c r="K12" s="33" t="s">
        <v>50</v>
      </c>
      <c r="L12" s="32" t="s">
        <v>49</v>
      </c>
    </row>
    <row r="13" spans="1:13" x14ac:dyDescent="0.25">
      <c r="A13" s="28">
        <v>42263</v>
      </c>
      <c r="B13" s="27">
        <v>540</v>
      </c>
      <c r="C13" s="26">
        <f>LOOKUP(B13,$J$13:$L$16)</f>
        <v>168</v>
      </c>
      <c r="D13" s="26">
        <f>C13*B13</f>
        <v>90720</v>
      </c>
      <c r="G13" s="26">
        <f>SUM(D13:D184)</f>
        <v>11852436</v>
      </c>
      <c r="H13" s="26">
        <f>SUMPRODUCT(LOOKUP(B13:B184,J13:L16),B13:B184)</f>
        <v>11852436</v>
      </c>
      <c r="J13" s="31">
        <v>0</v>
      </c>
      <c r="K13" s="31">
        <v>143</v>
      </c>
      <c r="L13" s="30">
        <v>198</v>
      </c>
    </row>
    <row r="14" spans="1:13" x14ac:dyDescent="0.25">
      <c r="A14" s="28">
        <v>42262</v>
      </c>
      <c r="B14" s="27">
        <v>360</v>
      </c>
      <c r="C14" s="26">
        <f t="shared" ref="C14:C77" si="0">LOOKUP(B14,$J$13:$L$16)</f>
        <v>168</v>
      </c>
      <c r="D14" s="26">
        <f t="shared" ref="D14:D77" si="1">C14*B14</f>
        <v>60480</v>
      </c>
      <c r="J14" s="31">
        <v>144</v>
      </c>
      <c r="K14" s="31">
        <v>288</v>
      </c>
      <c r="L14" s="30">
        <v>187</v>
      </c>
    </row>
    <row r="15" spans="1:13" x14ac:dyDescent="0.25">
      <c r="A15" s="28">
        <v>42263</v>
      </c>
      <c r="B15" s="27">
        <v>12</v>
      </c>
      <c r="C15" s="26">
        <f t="shared" si="0"/>
        <v>198</v>
      </c>
      <c r="D15" s="26">
        <f t="shared" si="1"/>
        <v>2376</v>
      </c>
      <c r="J15" s="31">
        <v>289</v>
      </c>
      <c r="K15" s="31">
        <v>577</v>
      </c>
      <c r="L15" s="30">
        <v>168</v>
      </c>
    </row>
    <row r="16" spans="1:13" x14ac:dyDescent="0.25">
      <c r="A16" s="28">
        <v>42262</v>
      </c>
      <c r="B16" s="27">
        <v>468</v>
      </c>
      <c r="C16" s="26">
        <f t="shared" si="0"/>
        <v>168</v>
      </c>
      <c r="D16" s="26">
        <f t="shared" si="1"/>
        <v>78624</v>
      </c>
      <c r="J16" s="31">
        <v>578</v>
      </c>
      <c r="K16" s="31" t="s">
        <v>48</v>
      </c>
      <c r="L16" s="30">
        <v>152</v>
      </c>
    </row>
    <row r="17" spans="1:13" x14ac:dyDescent="0.25">
      <c r="A17" s="28">
        <v>42264</v>
      </c>
      <c r="B17" s="27">
        <v>48</v>
      </c>
      <c r="C17" s="26">
        <f t="shared" si="0"/>
        <v>198</v>
      </c>
      <c r="D17" s="26">
        <f t="shared" si="1"/>
        <v>9504</v>
      </c>
      <c r="J17" s="24"/>
      <c r="K17" s="24"/>
      <c r="L17" s="24"/>
    </row>
    <row r="18" spans="1:13" x14ac:dyDescent="0.25">
      <c r="A18" s="28">
        <v>42265</v>
      </c>
      <c r="B18" s="27">
        <v>84</v>
      </c>
      <c r="C18" s="26">
        <f t="shared" si="0"/>
        <v>198</v>
      </c>
      <c r="D18" s="26">
        <f t="shared" si="1"/>
        <v>16632</v>
      </c>
      <c r="J18" s="24"/>
      <c r="K18" s="24"/>
      <c r="L18" s="24"/>
    </row>
    <row r="19" spans="1:13" x14ac:dyDescent="0.25">
      <c r="A19" s="28">
        <v>42264</v>
      </c>
      <c r="B19" s="27">
        <v>540</v>
      </c>
      <c r="C19" s="26">
        <f t="shared" si="0"/>
        <v>168</v>
      </c>
      <c r="D19" s="26">
        <f t="shared" si="1"/>
        <v>90720</v>
      </c>
      <c r="J19" s="29"/>
      <c r="K19" s="29"/>
      <c r="L19" s="29"/>
    </row>
    <row r="20" spans="1:13" x14ac:dyDescent="0.25">
      <c r="A20" s="28">
        <v>42265</v>
      </c>
      <c r="B20" s="27">
        <v>492</v>
      </c>
      <c r="C20" s="26">
        <f t="shared" si="0"/>
        <v>168</v>
      </c>
      <c r="D20" s="26">
        <f t="shared" si="1"/>
        <v>82656</v>
      </c>
    </row>
    <row r="21" spans="1:13" x14ac:dyDescent="0.25">
      <c r="A21" s="28">
        <v>42265</v>
      </c>
      <c r="B21" s="27">
        <v>204</v>
      </c>
      <c r="C21" s="26">
        <f t="shared" si="0"/>
        <v>187</v>
      </c>
      <c r="D21" s="26">
        <f t="shared" si="1"/>
        <v>38148</v>
      </c>
      <c r="G21" s="4" t="s">
        <v>157</v>
      </c>
    </row>
    <row r="22" spans="1:13" x14ac:dyDescent="0.25">
      <c r="A22" s="28">
        <v>42262</v>
      </c>
      <c r="B22" s="27">
        <v>408</v>
      </c>
      <c r="C22" s="26">
        <f t="shared" si="0"/>
        <v>168</v>
      </c>
      <c r="D22" s="26">
        <f t="shared" si="1"/>
        <v>68544</v>
      </c>
      <c r="G22" s="13" t="s">
        <v>180</v>
      </c>
    </row>
    <row r="23" spans="1:13" x14ac:dyDescent="0.25">
      <c r="A23" s="28">
        <v>42264</v>
      </c>
      <c r="B23" s="27">
        <v>780</v>
      </c>
      <c r="C23" s="26">
        <f t="shared" si="0"/>
        <v>152</v>
      </c>
      <c r="D23" s="26">
        <f t="shared" si="1"/>
        <v>118560</v>
      </c>
      <c r="G23" s="13" t="s">
        <v>181</v>
      </c>
    </row>
    <row r="24" spans="1:13" x14ac:dyDescent="0.25">
      <c r="A24" s="28">
        <v>42263</v>
      </c>
      <c r="B24" s="27">
        <v>444</v>
      </c>
      <c r="C24" s="26">
        <f t="shared" si="0"/>
        <v>168</v>
      </c>
      <c r="D24" s="26">
        <f t="shared" si="1"/>
        <v>74592</v>
      </c>
    </row>
    <row r="25" spans="1:13" x14ac:dyDescent="0.25">
      <c r="A25" s="28">
        <v>42262</v>
      </c>
      <c r="B25" s="27">
        <v>432</v>
      </c>
      <c r="C25" s="26">
        <f t="shared" si="0"/>
        <v>168</v>
      </c>
      <c r="D25" s="26">
        <f t="shared" si="1"/>
        <v>72576</v>
      </c>
    </row>
    <row r="26" spans="1:13" x14ac:dyDescent="0.25">
      <c r="A26" s="28">
        <v>42263</v>
      </c>
      <c r="B26" s="27">
        <v>456</v>
      </c>
      <c r="C26" s="26">
        <f t="shared" si="0"/>
        <v>168</v>
      </c>
      <c r="D26" s="26">
        <f t="shared" si="1"/>
        <v>76608</v>
      </c>
    </row>
    <row r="27" spans="1:13" x14ac:dyDescent="0.25">
      <c r="A27" s="28">
        <v>42263</v>
      </c>
      <c r="B27" s="27">
        <v>768</v>
      </c>
      <c r="C27" s="26">
        <f t="shared" si="0"/>
        <v>152</v>
      </c>
      <c r="D27" s="26">
        <f t="shared" si="1"/>
        <v>116736</v>
      </c>
    </row>
    <row r="28" spans="1:13" x14ac:dyDescent="0.25">
      <c r="A28" s="28">
        <v>42264</v>
      </c>
      <c r="B28" s="27">
        <v>528</v>
      </c>
      <c r="C28" s="26">
        <f t="shared" si="0"/>
        <v>168</v>
      </c>
      <c r="D28" s="26">
        <f t="shared" si="1"/>
        <v>88704</v>
      </c>
      <c r="F28" s="25"/>
      <c r="M28" s="25"/>
    </row>
    <row r="29" spans="1:13" x14ac:dyDescent="0.25">
      <c r="A29" s="28">
        <v>42262</v>
      </c>
      <c r="B29" s="27">
        <v>624</v>
      </c>
      <c r="C29" s="26">
        <f t="shared" si="0"/>
        <v>152</v>
      </c>
      <c r="D29" s="26">
        <f t="shared" si="1"/>
        <v>94848</v>
      </c>
      <c r="F29" s="25"/>
      <c r="M29" s="25"/>
    </row>
    <row r="30" spans="1:13" x14ac:dyDescent="0.25">
      <c r="A30" s="28">
        <v>42264</v>
      </c>
      <c r="B30" s="27">
        <v>372</v>
      </c>
      <c r="C30" s="26">
        <f t="shared" si="0"/>
        <v>168</v>
      </c>
      <c r="D30" s="26">
        <f t="shared" si="1"/>
        <v>62496</v>
      </c>
      <c r="F30" s="25"/>
      <c r="M30" s="25"/>
    </row>
    <row r="31" spans="1:13" x14ac:dyDescent="0.25">
      <c r="A31" s="28">
        <v>42265</v>
      </c>
      <c r="B31" s="27">
        <v>588</v>
      </c>
      <c r="C31" s="26">
        <f t="shared" si="0"/>
        <v>152</v>
      </c>
      <c r="D31" s="26">
        <f t="shared" si="1"/>
        <v>89376</v>
      </c>
      <c r="F31" s="25"/>
      <c r="M31" s="25"/>
    </row>
    <row r="32" spans="1:13" x14ac:dyDescent="0.25">
      <c r="A32" s="28">
        <v>42262</v>
      </c>
      <c r="B32" s="27">
        <v>504</v>
      </c>
      <c r="C32" s="26">
        <f t="shared" si="0"/>
        <v>168</v>
      </c>
      <c r="D32" s="26">
        <f t="shared" si="1"/>
        <v>84672</v>
      </c>
      <c r="F32" s="25"/>
      <c r="M32" s="25"/>
    </row>
    <row r="33" spans="1:13" x14ac:dyDescent="0.25">
      <c r="A33" s="28">
        <v>42263</v>
      </c>
      <c r="B33" s="27">
        <v>504</v>
      </c>
      <c r="C33" s="26">
        <f t="shared" si="0"/>
        <v>168</v>
      </c>
      <c r="D33" s="26">
        <f t="shared" si="1"/>
        <v>84672</v>
      </c>
      <c r="F33" s="25"/>
      <c r="M33" s="25"/>
    </row>
    <row r="34" spans="1:13" x14ac:dyDescent="0.25">
      <c r="A34" s="28">
        <v>42265</v>
      </c>
      <c r="B34" s="27">
        <v>660</v>
      </c>
      <c r="C34" s="26">
        <f t="shared" si="0"/>
        <v>152</v>
      </c>
      <c r="D34" s="26">
        <f t="shared" si="1"/>
        <v>100320</v>
      </c>
      <c r="F34" s="25"/>
      <c r="M34" s="25"/>
    </row>
    <row r="35" spans="1:13" x14ac:dyDescent="0.25">
      <c r="A35" s="28">
        <v>42263</v>
      </c>
      <c r="B35" s="27">
        <v>468</v>
      </c>
      <c r="C35" s="26">
        <f t="shared" si="0"/>
        <v>168</v>
      </c>
      <c r="D35" s="26">
        <f t="shared" si="1"/>
        <v>78624</v>
      </c>
      <c r="F35" s="25"/>
      <c r="M35" s="25"/>
    </row>
    <row r="36" spans="1:13" x14ac:dyDescent="0.25">
      <c r="A36" s="28">
        <v>42265</v>
      </c>
      <c r="B36" s="27">
        <v>492</v>
      </c>
      <c r="C36" s="26">
        <f t="shared" si="0"/>
        <v>168</v>
      </c>
      <c r="D36" s="26">
        <f t="shared" si="1"/>
        <v>82656</v>
      </c>
      <c r="F36" s="25"/>
      <c r="M36" s="25"/>
    </row>
    <row r="37" spans="1:13" x14ac:dyDescent="0.25">
      <c r="A37" s="28">
        <v>42265</v>
      </c>
      <c r="B37" s="27">
        <v>204</v>
      </c>
      <c r="C37" s="26">
        <f t="shared" si="0"/>
        <v>187</v>
      </c>
      <c r="D37" s="26">
        <f t="shared" si="1"/>
        <v>38148</v>
      </c>
      <c r="F37" s="25"/>
      <c r="M37" s="25"/>
    </row>
    <row r="38" spans="1:13" x14ac:dyDescent="0.25">
      <c r="A38" s="28">
        <v>42262</v>
      </c>
      <c r="B38" s="27">
        <v>168</v>
      </c>
      <c r="C38" s="26">
        <f t="shared" si="0"/>
        <v>187</v>
      </c>
      <c r="D38" s="26">
        <f t="shared" si="1"/>
        <v>31416</v>
      </c>
      <c r="F38" s="25"/>
      <c r="M38" s="25"/>
    </row>
    <row r="39" spans="1:13" x14ac:dyDescent="0.25">
      <c r="A39" s="28">
        <v>42264</v>
      </c>
      <c r="B39" s="27">
        <v>84</v>
      </c>
      <c r="C39" s="26">
        <f t="shared" si="0"/>
        <v>198</v>
      </c>
      <c r="D39" s="26">
        <f t="shared" si="1"/>
        <v>16632</v>
      </c>
      <c r="F39" s="25"/>
      <c r="M39" s="25"/>
    </row>
    <row r="40" spans="1:13" x14ac:dyDescent="0.25">
      <c r="A40" s="28">
        <v>42264</v>
      </c>
      <c r="B40" s="27">
        <v>588</v>
      </c>
      <c r="C40" s="26">
        <f t="shared" si="0"/>
        <v>152</v>
      </c>
      <c r="D40" s="26">
        <f t="shared" si="1"/>
        <v>89376</v>
      </c>
      <c r="F40" s="25"/>
      <c r="M40" s="25"/>
    </row>
    <row r="41" spans="1:13" x14ac:dyDescent="0.25">
      <c r="A41" s="28">
        <v>42262</v>
      </c>
      <c r="B41" s="27">
        <v>240</v>
      </c>
      <c r="C41" s="26">
        <f t="shared" si="0"/>
        <v>187</v>
      </c>
      <c r="D41" s="26">
        <f t="shared" si="1"/>
        <v>44880</v>
      </c>
      <c r="F41" s="25"/>
      <c r="M41" s="25"/>
    </row>
    <row r="42" spans="1:13" x14ac:dyDescent="0.25">
      <c r="A42" s="28">
        <v>42265</v>
      </c>
      <c r="B42" s="27">
        <v>696</v>
      </c>
      <c r="C42" s="26">
        <f t="shared" si="0"/>
        <v>152</v>
      </c>
      <c r="D42" s="26">
        <f t="shared" si="1"/>
        <v>105792</v>
      </c>
      <c r="F42" s="25"/>
      <c r="M42" s="25"/>
    </row>
    <row r="43" spans="1:13" x14ac:dyDescent="0.25">
      <c r="A43" s="28">
        <v>42262</v>
      </c>
      <c r="B43" s="27">
        <v>360</v>
      </c>
      <c r="C43" s="26">
        <f t="shared" si="0"/>
        <v>168</v>
      </c>
      <c r="D43" s="26">
        <f t="shared" si="1"/>
        <v>60480</v>
      </c>
      <c r="F43" s="25"/>
      <c r="M43" s="25"/>
    </row>
    <row r="44" spans="1:13" x14ac:dyDescent="0.25">
      <c r="A44" s="28">
        <v>42262</v>
      </c>
      <c r="B44" s="27">
        <v>264</v>
      </c>
      <c r="C44" s="26">
        <f t="shared" si="0"/>
        <v>187</v>
      </c>
      <c r="D44" s="26">
        <f t="shared" si="1"/>
        <v>49368</v>
      </c>
      <c r="F44" s="25"/>
      <c r="M44" s="25"/>
    </row>
    <row r="45" spans="1:13" x14ac:dyDescent="0.25">
      <c r="A45" s="28">
        <v>42262</v>
      </c>
      <c r="B45" s="27">
        <v>612</v>
      </c>
      <c r="C45" s="26">
        <f t="shared" si="0"/>
        <v>152</v>
      </c>
      <c r="D45" s="26">
        <f t="shared" si="1"/>
        <v>93024</v>
      </c>
      <c r="F45" s="25"/>
      <c r="M45" s="25"/>
    </row>
    <row r="46" spans="1:13" x14ac:dyDescent="0.25">
      <c r="A46" s="28">
        <v>42263</v>
      </c>
      <c r="B46" s="27">
        <v>792</v>
      </c>
      <c r="C46" s="26">
        <f t="shared" si="0"/>
        <v>152</v>
      </c>
      <c r="D46" s="26">
        <f t="shared" si="1"/>
        <v>120384</v>
      </c>
      <c r="F46" s="25"/>
      <c r="M46" s="25"/>
    </row>
    <row r="47" spans="1:13" x14ac:dyDescent="0.25">
      <c r="A47" s="28">
        <v>42265</v>
      </c>
      <c r="B47" s="27">
        <v>12</v>
      </c>
      <c r="C47" s="26">
        <f t="shared" si="0"/>
        <v>198</v>
      </c>
      <c r="D47" s="26">
        <f t="shared" si="1"/>
        <v>2376</v>
      </c>
      <c r="F47" s="25"/>
      <c r="M47" s="25"/>
    </row>
    <row r="48" spans="1:13" x14ac:dyDescent="0.25">
      <c r="A48" s="28">
        <v>42265</v>
      </c>
      <c r="B48" s="27">
        <v>324</v>
      </c>
      <c r="C48" s="26">
        <f t="shared" si="0"/>
        <v>168</v>
      </c>
      <c r="D48" s="26">
        <f t="shared" si="1"/>
        <v>54432</v>
      </c>
      <c r="F48" s="25"/>
      <c r="M48" s="25"/>
    </row>
    <row r="49" spans="1:13" x14ac:dyDescent="0.25">
      <c r="A49" s="28">
        <v>42262</v>
      </c>
      <c r="B49" s="27">
        <v>324</v>
      </c>
      <c r="C49" s="26">
        <f t="shared" si="0"/>
        <v>168</v>
      </c>
      <c r="D49" s="26">
        <f t="shared" si="1"/>
        <v>54432</v>
      </c>
      <c r="F49" s="25"/>
      <c r="M49" s="25"/>
    </row>
    <row r="50" spans="1:13" x14ac:dyDescent="0.25">
      <c r="A50" s="28">
        <v>42262</v>
      </c>
      <c r="B50" s="27">
        <v>588</v>
      </c>
      <c r="C50" s="26">
        <f t="shared" si="0"/>
        <v>152</v>
      </c>
      <c r="D50" s="26">
        <f t="shared" si="1"/>
        <v>89376</v>
      </c>
      <c r="F50" s="25"/>
      <c r="M50" s="25"/>
    </row>
    <row r="51" spans="1:13" x14ac:dyDescent="0.25">
      <c r="A51" s="28">
        <v>42264</v>
      </c>
      <c r="B51" s="27">
        <v>492</v>
      </c>
      <c r="C51" s="26">
        <f t="shared" si="0"/>
        <v>168</v>
      </c>
      <c r="D51" s="26">
        <f t="shared" si="1"/>
        <v>82656</v>
      </c>
      <c r="F51" s="25"/>
      <c r="M51" s="25"/>
    </row>
    <row r="52" spans="1:13" x14ac:dyDescent="0.25">
      <c r="A52" s="28">
        <v>42262</v>
      </c>
      <c r="B52" s="27">
        <v>804</v>
      </c>
      <c r="C52" s="26">
        <f t="shared" si="0"/>
        <v>152</v>
      </c>
      <c r="D52" s="26">
        <f t="shared" si="1"/>
        <v>122208</v>
      </c>
      <c r="F52" s="25"/>
      <c r="M52" s="25"/>
    </row>
    <row r="53" spans="1:13" x14ac:dyDescent="0.25">
      <c r="A53" s="28">
        <v>42262</v>
      </c>
      <c r="B53" s="27">
        <v>540</v>
      </c>
      <c r="C53" s="26">
        <f t="shared" si="0"/>
        <v>168</v>
      </c>
      <c r="D53" s="26">
        <f t="shared" si="1"/>
        <v>90720</v>
      </c>
      <c r="F53" s="25"/>
      <c r="M53" s="25"/>
    </row>
    <row r="54" spans="1:13" x14ac:dyDescent="0.25">
      <c r="A54" s="28">
        <v>42264</v>
      </c>
      <c r="B54" s="27">
        <v>468</v>
      </c>
      <c r="C54" s="26">
        <f t="shared" si="0"/>
        <v>168</v>
      </c>
      <c r="D54" s="26">
        <f t="shared" si="1"/>
        <v>78624</v>
      </c>
      <c r="F54" s="25"/>
      <c r="M54" s="25"/>
    </row>
    <row r="55" spans="1:13" x14ac:dyDescent="0.25">
      <c r="A55" s="28">
        <v>42262</v>
      </c>
      <c r="B55" s="27">
        <v>624</v>
      </c>
      <c r="C55" s="26">
        <f t="shared" si="0"/>
        <v>152</v>
      </c>
      <c r="D55" s="26">
        <f t="shared" si="1"/>
        <v>94848</v>
      </c>
      <c r="F55" s="25"/>
      <c r="M55" s="25"/>
    </row>
    <row r="56" spans="1:13" x14ac:dyDescent="0.25">
      <c r="A56" s="28">
        <v>42263</v>
      </c>
      <c r="B56" s="27">
        <v>396</v>
      </c>
      <c r="C56" s="26">
        <f t="shared" si="0"/>
        <v>168</v>
      </c>
      <c r="D56" s="26">
        <f t="shared" si="1"/>
        <v>66528</v>
      </c>
      <c r="F56" s="25"/>
      <c r="M56" s="25"/>
    </row>
    <row r="57" spans="1:13" x14ac:dyDescent="0.25">
      <c r="A57" s="28">
        <v>42262</v>
      </c>
      <c r="B57" s="27">
        <v>36</v>
      </c>
      <c r="C57" s="26">
        <f t="shared" si="0"/>
        <v>198</v>
      </c>
      <c r="D57" s="26">
        <f t="shared" si="1"/>
        <v>7128</v>
      </c>
      <c r="F57" s="25"/>
      <c r="M57" s="25"/>
    </row>
    <row r="58" spans="1:13" x14ac:dyDescent="0.25">
      <c r="A58" s="28">
        <v>42265</v>
      </c>
      <c r="B58" s="27">
        <v>384</v>
      </c>
      <c r="C58" s="26">
        <f t="shared" si="0"/>
        <v>168</v>
      </c>
      <c r="D58" s="26">
        <f t="shared" si="1"/>
        <v>64512</v>
      </c>
      <c r="F58" s="25"/>
      <c r="M58" s="25"/>
    </row>
    <row r="59" spans="1:13" x14ac:dyDescent="0.25">
      <c r="A59" s="28">
        <v>42262</v>
      </c>
      <c r="B59" s="27">
        <v>132</v>
      </c>
      <c r="C59" s="26">
        <f t="shared" si="0"/>
        <v>198</v>
      </c>
      <c r="D59" s="26">
        <f t="shared" si="1"/>
        <v>26136</v>
      </c>
      <c r="F59" s="25"/>
      <c r="M59" s="25"/>
    </row>
    <row r="60" spans="1:13" x14ac:dyDescent="0.25">
      <c r="A60" s="28">
        <v>42265</v>
      </c>
      <c r="B60" s="27">
        <v>312</v>
      </c>
      <c r="C60" s="26">
        <f t="shared" si="0"/>
        <v>168</v>
      </c>
      <c r="D60" s="26">
        <f t="shared" si="1"/>
        <v>52416</v>
      </c>
      <c r="F60" s="25"/>
      <c r="M60" s="25"/>
    </row>
    <row r="61" spans="1:13" x14ac:dyDescent="0.25">
      <c r="A61" s="28">
        <v>42263</v>
      </c>
      <c r="B61" s="27">
        <v>492</v>
      </c>
      <c r="C61" s="26">
        <f t="shared" si="0"/>
        <v>168</v>
      </c>
      <c r="D61" s="26">
        <f t="shared" si="1"/>
        <v>82656</v>
      </c>
      <c r="F61" s="25"/>
      <c r="M61" s="25"/>
    </row>
    <row r="62" spans="1:13" x14ac:dyDescent="0.25">
      <c r="A62" s="28">
        <v>42264</v>
      </c>
      <c r="B62" s="27">
        <v>516</v>
      </c>
      <c r="C62" s="26">
        <f t="shared" si="0"/>
        <v>168</v>
      </c>
      <c r="D62" s="26">
        <f t="shared" si="1"/>
        <v>86688</v>
      </c>
      <c r="F62" s="25"/>
      <c r="M62" s="25"/>
    </row>
    <row r="63" spans="1:13" x14ac:dyDescent="0.25">
      <c r="A63" s="28">
        <v>42263</v>
      </c>
      <c r="B63" s="27">
        <v>744</v>
      </c>
      <c r="C63" s="26">
        <f t="shared" si="0"/>
        <v>152</v>
      </c>
      <c r="D63" s="26">
        <f t="shared" si="1"/>
        <v>113088</v>
      </c>
      <c r="F63" s="25"/>
      <c r="M63" s="25"/>
    </row>
    <row r="64" spans="1:13" x14ac:dyDescent="0.25">
      <c r="A64" s="28">
        <v>42262</v>
      </c>
      <c r="B64" s="27">
        <v>240</v>
      </c>
      <c r="C64" s="26">
        <f t="shared" si="0"/>
        <v>187</v>
      </c>
      <c r="D64" s="26">
        <f t="shared" si="1"/>
        <v>44880</v>
      </c>
      <c r="F64" s="25"/>
      <c r="M64" s="25"/>
    </row>
    <row r="65" spans="1:13" x14ac:dyDescent="0.25">
      <c r="A65" s="28">
        <v>42264</v>
      </c>
      <c r="B65" s="27">
        <v>252</v>
      </c>
      <c r="C65" s="26">
        <f t="shared" si="0"/>
        <v>187</v>
      </c>
      <c r="D65" s="26">
        <f t="shared" si="1"/>
        <v>47124</v>
      </c>
      <c r="F65" s="25"/>
      <c r="M65" s="25"/>
    </row>
    <row r="66" spans="1:13" x14ac:dyDescent="0.25">
      <c r="A66" s="28">
        <v>42262</v>
      </c>
      <c r="B66" s="27">
        <v>768</v>
      </c>
      <c r="C66" s="26">
        <f t="shared" si="0"/>
        <v>152</v>
      </c>
      <c r="D66" s="26">
        <f t="shared" si="1"/>
        <v>116736</v>
      </c>
      <c r="F66" s="25"/>
      <c r="M66" s="25"/>
    </row>
    <row r="67" spans="1:13" x14ac:dyDescent="0.25">
      <c r="A67" s="28">
        <v>42262</v>
      </c>
      <c r="B67" s="27">
        <v>468</v>
      </c>
      <c r="C67" s="26">
        <f t="shared" si="0"/>
        <v>168</v>
      </c>
      <c r="D67" s="26">
        <f t="shared" si="1"/>
        <v>78624</v>
      </c>
      <c r="F67" s="25"/>
      <c r="M67" s="25"/>
    </row>
    <row r="68" spans="1:13" x14ac:dyDescent="0.25">
      <c r="A68" s="28">
        <v>42262</v>
      </c>
      <c r="B68" s="27">
        <v>720</v>
      </c>
      <c r="C68" s="26">
        <f t="shared" si="0"/>
        <v>152</v>
      </c>
      <c r="D68" s="26">
        <f t="shared" si="1"/>
        <v>109440</v>
      </c>
      <c r="F68" s="25"/>
      <c r="M68" s="25"/>
    </row>
    <row r="69" spans="1:13" x14ac:dyDescent="0.25">
      <c r="A69" s="28">
        <v>42264</v>
      </c>
      <c r="B69" s="27">
        <v>804</v>
      </c>
      <c r="C69" s="26">
        <f t="shared" si="0"/>
        <v>152</v>
      </c>
      <c r="D69" s="26">
        <f t="shared" si="1"/>
        <v>122208</v>
      </c>
      <c r="F69" s="25"/>
      <c r="M69" s="25"/>
    </row>
    <row r="70" spans="1:13" x14ac:dyDescent="0.25">
      <c r="A70" s="28">
        <v>42264</v>
      </c>
      <c r="B70" s="27">
        <v>192</v>
      </c>
      <c r="C70" s="26">
        <f t="shared" si="0"/>
        <v>187</v>
      </c>
      <c r="D70" s="26">
        <f t="shared" si="1"/>
        <v>35904</v>
      </c>
      <c r="F70" s="25"/>
      <c r="M70" s="25"/>
    </row>
    <row r="71" spans="1:13" x14ac:dyDescent="0.25">
      <c r="A71" s="28">
        <v>42262</v>
      </c>
      <c r="B71" s="27">
        <v>732</v>
      </c>
      <c r="C71" s="26">
        <f t="shared" si="0"/>
        <v>152</v>
      </c>
      <c r="D71" s="26">
        <f t="shared" si="1"/>
        <v>111264</v>
      </c>
      <c r="F71" s="25"/>
      <c r="M71" s="25"/>
    </row>
    <row r="72" spans="1:13" x14ac:dyDescent="0.25">
      <c r="A72" s="28">
        <v>42264</v>
      </c>
      <c r="B72" s="27">
        <v>216</v>
      </c>
      <c r="C72" s="26">
        <f t="shared" si="0"/>
        <v>187</v>
      </c>
      <c r="D72" s="26">
        <f t="shared" si="1"/>
        <v>40392</v>
      </c>
      <c r="F72" s="25"/>
      <c r="M72" s="25"/>
    </row>
    <row r="73" spans="1:13" x14ac:dyDescent="0.25">
      <c r="A73" s="28">
        <v>42262</v>
      </c>
      <c r="B73" s="27">
        <v>648</v>
      </c>
      <c r="C73" s="26">
        <f t="shared" si="0"/>
        <v>152</v>
      </c>
      <c r="D73" s="26">
        <f t="shared" si="1"/>
        <v>98496</v>
      </c>
      <c r="F73" s="25"/>
      <c r="M73" s="25"/>
    </row>
    <row r="74" spans="1:13" x14ac:dyDescent="0.25">
      <c r="A74" s="28">
        <v>42263</v>
      </c>
      <c r="B74" s="27">
        <v>432</v>
      </c>
      <c r="C74" s="26">
        <f t="shared" si="0"/>
        <v>168</v>
      </c>
      <c r="D74" s="26">
        <f t="shared" si="1"/>
        <v>72576</v>
      </c>
      <c r="F74" s="25"/>
      <c r="M74" s="25"/>
    </row>
    <row r="75" spans="1:13" x14ac:dyDescent="0.25">
      <c r="A75" s="28">
        <v>42262</v>
      </c>
      <c r="B75" s="27">
        <v>384</v>
      </c>
      <c r="C75" s="26">
        <f t="shared" si="0"/>
        <v>168</v>
      </c>
      <c r="D75" s="26">
        <f t="shared" si="1"/>
        <v>64512</v>
      </c>
      <c r="F75" s="25"/>
      <c r="M75" s="25"/>
    </row>
    <row r="76" spans="1:13" x14ac:dyDescent="0.25">
      <c r="A76" s="28">
        <v>42262</v>
      </c>
      <c r="B76" s="27">
        <v>144</v>
      </c>
      <c r="C76" s="26">
        <f t="shared" si="0"/>
        <v>187</v>
      </c>
      <c r="D76" s="26">
        <f t="shared" si="1"/>
        <v>26928</v>
      </c>
      <c r="F76" s="25"/>
      <c r="M76" s="25"/>
    </row>
    <row r="77" spans="1:13" x14ac:dyDescent="0.25">
      <c r="A77" s="28">
        <v>42265</v>
      </c>
      <c r="B77" s="27">
        <v>684</v>
      </c>
      <c r="C77" s="26">
        <f t="shared" si="0"/>
        <v>152</v>
      </c>
      <c r="D77" s="26">
        <f t="shared" si="1"/>
        <v>103968</v>
      </c>
      <c r="F77" s="25"/>
      <c r="M77" s="25"/>
    </row>
    <row r="78" spans="1:13" x14ac:dyDescent="0.25">
      <c r="A78" s="28">
        <v>42262</v>
      </c>
      <c r="B78" s="27">
        <v>216</v>
      </c>
      <c r="C78" s="26">
        <f t="shared" ref="C78:C141" si="2">LOOKUP(B78,$J$13:$L$16)</f>
        <v>187</v>
      </c>
      <c r="D78" s="26">
        <f t="shared" ref="D78:D141" si="3">C78*B78</f>
        <v>40392</v>
      </c>
      <c r="F78" s="25"/>
      <c r="M78" s="25"/>
    </row>
    <row r="79" spans="1:13" x14ac:dyDescent="0.25">
      <c r="A79" s="28">
        <v>42262</v>
      </c>
      <c r="B79" s="27">
        <v>480</v>
      </c>
      <c r="C79" s="26">
        <f t="shared" si="2"/>
        <v>168</v>
      </c>
      <c r="D79" s="26">
        <f t="shared" si="3"/>
        <v>80640</v>
      </c>
      <c r="F79" s="25"/>
      <c r="M79" s="25"/>
    </row>
    <row r="80" spans="1:13" x14ac:dyDescent="0.25">
      <c r="A80" s="28">
        <v>42262</v>
      </c>
      <c r="B80" s="27">
        <v>384</v>
      </c>
      <c r="C80" s="26">
        <f t="shared" si="2"/>
        <v>168</v>
      </c>
      <c r="D80" s="26">
        <f t="shared" si="3"/>
        <v>64512</v>
      </c>
      <c r="F80" s="25"/>
      <c r="M80" s="25"/>
    </row>
    <row r="81" spans="1:13" x14ac:dyDescent="0.25">
      <c r="A81" s="28">
        <v>42262</v>
      </c>
      <c r="B81" s="27">
        <v>84</v>
      </c>
      <c r="C81" s="26">
        <f t="shared" si="2"/>
        <v>198</v>
      </c>
      <c r="D81" s="26">
        <f t="shared" si="3"/>
        <v>16632</v>
      </c>
      <c r="F81" s="25"/>
      <c r="M81" s="25"/>
    </row>
    <row r="82" spans="1:13" x14ac:dyDescent="0.25">
      <c r="A82" s="28">
        <v>42262</v>
      </c>
      <c r="B82" s="27">
        <v>756</v>
      </c>
      <c r="C82" s="26">
        <f t="shared" si="2"/>
        <v>152</v>
      </c>
      <c r="D82" s="26">
        <f t="shared" si="3"/>
        <v>114912</v>
      </c>
      <c r="F82" s="25"/>
      <c r="M82" s="25"/>
    </row>
    <row r="83" spans="1:13" x14ac:dyDescent="0.25">
      <c r="A83" s="28">
        <v>42265</v>
      </c>
      <c r="B83" s="27">
        <v>744</v>
      </c>
      <c r="C83" s="26">
        <f t="shared" si="2"/>
        <v>152</v>
      </c>
      <c r="D83" s="26">
        <f t="shared" si="3"/>
        <v>113088</v>
      </c>
      <c r="F83" s="25"/>
      <c r="M83" s="25"/>
    </row>
    <row r="84" spans="1:13" x14ac:dyDescent="0.25">
      <c r="A84" s="28">
        <v>42265</v>
      </c>
      <c r="B84" s="27">
        <v>300</v>
      </c>
      <c r="C84" s="26">
        <f t="shared" si="2"/>
        <v>168</v>
      </c>
      <c r="D84" s="26">
        <f t="shared" si="3"/>
        <v>50400</v>
      </c>
      <c r="F84" s="25"/>
      <c r="M84" s="25"/>
    </row>
    <row r="85" spans="1:13" x14ac:dyDescent="0.25">
      <c r="A85" s="28">
        <v>42262</v>
      </c>
      <c r="B85" s="27">
        <v>576</v>
      </c>
      <c r="C85" s="26">
        <f t="shared" si="2"/>
        <v>168</v>
      </c>
      <c r="D85" s="26">
        <f t="shared" si="3"/>
        <v>96768</v>
      </c>
      <c r="F85" s="25"/>
      <c r="M85" s="25"/>
    </row>
    <row r="86" spans="1:13" x14ac:dyDescent="0.25">
      <c r="A86" s="28">
        <v>42265</v>
      </c>
      <c r="B86" s="27">
        <v>408</v>
      </c>
      <c r="C86" s="26">
        <f t="shared" si="2"/>
        <v>168</v>
      </c>
      <c r="D86" s="26">
        <f t="shared" si="3"/>
        <v>68544</v>
      </c>
      <c r="F86" s="25"/>
      <c r="M86" s="25"/>
    </row>
    <row r="87" spans="1:13" x14ac:dyDescent="0.25">
      <c r="A87" s="28">
        <v>42264</v>
      </c>
      <c r="B87" s="27">
        <v>420</v>
      </c>
      <c r="C87" s="26">
        <f t="shared" si="2"/>
        <v>168</v>
      </c>
      <c r="D87" s="26">
        <f t="shared" si="3"/>
        <v>70560</v>
      </c>
      <c r="F87" s="25"/>
      <c r="M87" s="25"/>
    </row>
    <row r="88" spans="1:13" x14ac:dyDescent="0.25">
      <c r="A88" s="28">
        <v>42263</v>
      </c>
      <c r="B88" s="27">
        <v>240</v>
      </c>
      <c r="C88" s="26">
        <f t="shared" si="2"/>
        <v>187</v>
      </c>
      <c r="D88" s="26">
        <f t="shared" si="3"/>
        <v>44880</v>
      </c>
      <c r="F88" s="25"/>
      <c r="M88" s="25"/>
    </row>
    <row r="89" spans="1:13" x14ac:dyDescent="0.25">
      <c r="A89" s="28">
        <v>42264</v>
      </c>
      <c r="B89" s="27">
        <v>96</v>
      </c>
      <c r="C89" s="26">
        <f t="shared" si="2"/>
        <v>198</v>
      </c>
      <c r="D89" s="26">
        <f t="shared" si="3"/>
        <v>19008</v>
      </c>
      <c r="F89" s="25"/>
      <c r="M89" s="25"/>
    </row>
    <row r="90" spans="1:13" x14ac:dyDescent="0.25">
      <c r="A90" s="28">
        <v>42263</v>
      </c>
      <c r="B90" s="27">
        <v>348</v>
      </c>
      <c r="C90" s="26">
        <f t="shared" si="2"/>
        <v>168</v>
      </c>
      <c r="D90" s="26">
        <f t="shared" si="3"/>
        <v>58464</v>
      </c>
      <c r="F90" s="25"/>
      <c r="M90" s="25"/>
    </row>
    <row r="91" spans="1:13" x14ac:dyDescent="0.25">
      <c r="A91" s="28">
        <v>42265</v>
      </c>
      <c r="B91" s="27">
        <v>420</v>
      </c>
      <c r="C91" s="26">
        <f t="shared" si="2"/>
        <v>168</v>
      </c>
      <c r="D91" s="26">
        <f t="shared" si="3"/>
        <v>70560</v>
      </c>
      <c r="F91" s="25"/>
      <c r="M91" s="25"/>
    </row>
    <row r="92" spans="1:13" x14ac:dyDescent="0.25">
      <c r="A92" s="28">
        <v>42265</v>
      </c>
      <c r="B92" s="27">
        <v>132</v>
      </c>
      <c r="C92" s="26">
        <f t="shared" si="2"/>
        <v>198</v>
      </c>
      <c r="D92" s="26">
        <f t="shared" si="3"/>
        <v>26136</v>
      </c>
      <c r="F92" s="25"/>
      <c r="M92" s="25"/>
    </row>
    <row r="93" spans="1:13" x14ac:dyDescent="0.25">
      <c r="A93" s="28">
        <v>42262</v>
      </c>
      <c r="B93" s="27">
        <v>516</v>
      </c>
      <c r="C93" s="26">
        <f t="shared" si="2"/>
        <v>168</v>
      </c>
      <c r="D93" s="26">
        <f t="shared" si="3"/>
        <v>86688</v>
      </c>
      <c r="F93" s="25"/>
      <c r="M93" s="25"/>
    </row>
    <row r="94" spans="1:13" x14ac:dyDescent="0.25">
      <c r="A94" s="28">
        <v>42264</v>
      </c>
      <c r="B94" s="27">
        <v>576</v>
      </c>
      <c r="C94" s="26">
        <f t="shared" si="2"/>
        <v>168</v>
      </c>
      <c r="D94" s="26">
        <f t="shared" si="3"/>
        <v>96768</v>
      </c>
      <c r="F94" s="25"/>
      <c r="M94" s="25"/>
    </row>
    <row r="95" spans="1:13" x14ac:dyDescent="0.25">
      <c r="A95" s="28">
        <v>42265</v>
      </c>
      <c r="B95" s="27">
        <v>288</v>
      </c>
      <c r="C95" s="26">
        <f t="shared" si="2"/>
        <v>187</v>
      </c>
      <c r="D95" s="26">
        <f t="shared" si="3"/>
        <v>53856</v>
      </c>
      <c r="F95" s="25"/>
      <c r="M95" s="25"/>
    </row>
    <row r="96" spans="1:13" x14ac:dyDescent="0.25">
      <c r="A96" s="28">
        <v>42262</v>
      </c>
      <c r="B96" s="27">
        <v>492</v>
      </c>
      <c r="C96" s="26">
        <f t="shared" si="2"/>
        <v>168</v>
      </c>
      <c r="D96" s="26">
        <f t="shared" si="3"/>
        <v>82656</v>
      </c>
      <c r="F96" s="25"/>
      <c r="M96" s="25"/>
    </row>
    <row r="97" spans="1:13" x14ac:dyDescent="0.25">
      <c r="A97" s="28">
        <v>42262</v>
      </c>
      <c r="B97" s="27">
        <v>636</v>
      </c>
      <c r="C97" s="26">
        <f t="shared" si="2"/>
        <v>152</v>
      </c>
      <c r="D97" s="26">
        <f t="shared" si="3"/>
        <v>96672</v>
      </c>
      <c r="F97" s="25"/>
      <c r="M97" s="25"/>
    </row>
    <row r="98" spans="1:13" x14ac:dyDescent="0.25">
      <c r="A98" s="28">
        <v>42263</v>
      </c>
      <c r="B98" s="27">
        <v>348</v>
      </c>
      <c r="C98" s="26">
        <f t="shared" si="2"/>
        <v>168</v>
      </c>
      <c r="D98" s="26">
        <f t="shared" si="3"/>
        <v>58464</v>
      </c>
      <c r="F98" s="25"/>
      <c r="M98" s="25"/>
    </row>
    <row r="99" spans="1:13" x14ac:dyDescent="0.25">
      <c r="A99" s="28">
        <v>42262</v>
      </c>
      <c r="B99" s="27">
        <v>168</v>
      </c>
      <c r="C99" s="26">
        <f t="shared" si="2"/>
        <v>187</v>
      </c>
      <c r="D99" s="26">
        <f t="shared" si="3"/>
        <v>31416</v>
      </c>
      <c r="F99" s="25"/>
      <c r="M99" s="25"/>
    </row>
    <row r="100" spans="1:13" x14ac:dyDescent="0.25">
      <c r="A100" s="28">
        <v>42262</v>
      </c>
      <c r="B100" s="27">
        <v>264</v>
      </c>
      <c r="C100" s="26">
        <f t="shared" si="2"/>
        <v>187</v>
      </c>
      <c r="D100" s="26">
        <f t="shared" si="3"/>
        <v>49368</v>
      </c>
      <c r="F100" s="25"/>
      <c r="M100" s="25"/>
    </row>
    <row r="101" spans="1:13" x14ac:dyDescent="0.25">
      <c r="A101" s="28">
        <v>42265</v>
      </c>
      <c r="B101" s="27">
        <v>600</v>
      </c>
      <c r="C101" s="26">
        <f t="shared" si="2"/>
        <v>152</v>
      </c>
      <c r="D101" s="26">
        <f t="shared" si="3"/>
        <v>91200</v>
      </c>
      <c r="F101" s="25"/>
      <c r="M101" s="25"/>
    </row>
    <row r="102" spans="1:13" x14ac:dyDescent="0.25">
      <c r="A102" s="28">
        <v>42262</v>
      </c>
      <c r="B102" s="27">
        <v>216</v>
      </c>
      <c r="C102" s="26">
        <f t="shared" si="2"/>
        <v>187</v>
      </c>
      <c r="D102" s="26">
        <f t="shared" si="3"/>
        <v>40392</v>
      </c>
      <c r="F102" s="25"/>
      <c r="M102" s="25"/>
    </row>
    <row r="103" spans="1:13" x14ac:dyDescent="0.25">
      <c r="A103" s="28">
        <v>42265</v>
      </c>
      <c r="B103" s="27">
        <v>648</v>
      </c>
      <c r="C103" s="26">
        <f t="shared" si="2"/>
        <v>152</v>
      </c>
      <c r="D103" s="26">
        <f t="shared" si="3"/>
        <v>98496</v>
      </c>
      <c r="F103" s="25"/>
      <c r="M103" s="25"/>
    </row>
    <row r="104" spans="1:13" x14ac:dyDescent="0.25">
      <c r="A104" s="28">
        <v>42264</v>
      </c>
      <c r="B104" s="27">
        <v>288</v>
      </c>
      <c r="C104" s="26">
        <f t="shared" si="2"/>
        <v>187</v>
      </c>
      <c r="D104" s="26">
        <f t="shared" si="3"/>
        <v>53856</v>
      </c>
      <c r="F104" s="25"/>
      <c r="M104" s="25"/>
    </row>
    <row r="105" spans="1:13" x14ac:dyDescent="0.25">
      <c r="A105" s="28">
        <v>42263</v>
      </c>
      <c r="B105" s="27">
        <v>684</v>
      </c>
      <c r="C105" s="26">
        <f t="shared" si="2"/>
        <v>152</v>
      </c>
      <c r="D105" s="26">
        <f t="shared" si="3"/>
        <v>103968</v>
      </c>
      <c r="F105" s="25"/>
      <c r="M105" s="25"/>
    </row>
    <row r="106" spans="1:13" x14ac:dyDescent="0.25">
      <c r="A106" s="28">
        <v>42262</v>
      </c>
      <c r="B106" s="27">
        <v>168</v>
      </c>
      <c r="C106" s="26">
        <f t="shared" si="2"/>
        <v>187</v>
      </c>
      <c r="D106" s="26">
        <f t="shared" si="3"/>
        <v>31416</v>
      </c>
      <c r="F106" s="25"/>
      <c r="M106" s="25"/>
    </row>
    <row r="107" spans="1:13" x14ac:dyDescent="0.25">
      <c r="A107" s="28">
        <v>42263</v>
      </c>
      <c r="B107" s="27">
        <v>756</v>
      </c>
      <c r="C107" s="26">
        <f t="shared" si="2"/>
        <v>152</v>
      </c>
      <c r="D107" s="26">
        <f t="shared" si="3"/>
        <v>114912</v>
      </c>
      <c r="F107" s="25"/>
      <c r="M107" s="25"/>
    </row>
    <row r="108" spans="1:13" x14ac:dyDescent="0.25">
      <c r="A108" s="28">
        <v>42264</v>
      </c>
      <c r="B108" s="27">
        <v>648</v>
      </c>
      <c r="C108" s="26">
        <f t="shared" si="2"/>
        <v>152</v>
      </c>
      <c r="D108" s="26">
        <f t="shared" si="3"/>
        <v>98496</v>
      </c>
      <c r="F108" s="25"/>
      <c r="M108" s="25"/>
    </row>
    <row r="109" spans="1:13" x14ac:dyDescent="0.25">
      <c r="A109" s="28">
        <v>42262</v>
      </c>
      <c r="B109" s="27">
        <v>696</v>
      </c>
      <c r="C109" s="26">
        <f t="shared" si="2"/>
        <v>152</v>
      </c>
      <c r="D109" s="26">
        <f t="shared" si="3"/>
        <v>105792</v>
      </c>
      <c r="F109" s="25"/>
      <c r="M109" s="25"/>
    </row>
    <row r="110" spans="1:13" x14ac:dyDescent="0.25">
      <c r="A110" s="28">
        <v>42264</v>
      </c>
      <c r="B110" s="27">
        <v>456</v>
      </c>
      <c r="C110" s="26">
        <f t="shared" si="2"/>
        <v>168</v>
      </c>
      <c r="D110" s="26">
        <f t="shared" si="3"/>
        <v>76608</v>
      </c>
      <c r="F110" s="25"/>
      <c r="M110" s="25"/>
    </row>
    <row r="111" spans="1:13" x14ac:dyDescent="0.25">
      <c r="A111" s="28">
        <v>42263</v>
      </c>
      <c r="B111" s="27">
        <v>696</v>
      </c>
      <c r="C111" s="26">
        <f t="shared" si="2"/>
        <v>152</v>
      </c>
      <c r="D111" s="26">
        <f t="shared" si="3"/>
        <v>105792</v>
      </c>
      <c r="F111" s="25"/>
      <c r="M111" s="25"/>
    </row>
    <row r="112" spans="1:13" x14ac:dyDescent="0.25">
      <c r="A112" s="28">
        <v>42264</v>
      </c>
      <c r="B112" s="27">
        <v>252</v>
      </c>
      <c r="C112" s="26">
        <f t="shared" si="2"/>
        <v>187</v>
      </c>
      <c r="D112" s="26">
        <f t="shared" si="3"/>
        <v>47124</v>
      </c>
      <c r="F112" s="25"/>
      <c r="M112" s="25"/>
    </row>
    <row r="113" spans="1:13" x14ac:dyDescent="0.25">
      <c r="A113" s="28">
        <v>42263</v>
      </c>
      <c r="B113" s="27">
        <v>732</v>
      </c>
      <c r="C113" s="26">
        <f t="shared" si="2"/>
        <v>152</v>
      </c>
      <c r="D113" s="26">
        <f t="shared" si="3"/>
        <v>111264</v>
      </c>
      <c r="F113" s="25"/>
      <c r="M113" s="25"/>
    </row>
    <row r="114" spans="1:13" x14ac:dyDescent="0.25">
      <c r="A114" s="28">
        <v>42265</v>
      </c>
      <c r="B114" s="27">
        <v>132</v>
      </c>
      <c r="C114" s="26">
        <f t="shared" si="2"/>
        <v>198</v>
      </c>
      <c r="D114" s="26">
        <f t="shared" si="3"/>
        <v>26136</v>
      </c>
      <c r="F114" s="25"/>
      <c r="M114" s="25"/>
    </row>
    <row r="115" spans="1:13" x14ac:dyDescent="0.25">
      <c r="A115" s="28">
        <v>42264</v>
      </c>
      <c r="B115" s="27">
        <v>744</v>
      </c>
      <c r="C115" s="26">
        <f t="shared" si="2"/>
        <v>152</v>
      </c>
      <c r="D115" s="26">
        <f t="shared" si="3"/>
        <v>113088</v>
      </c>
      <c r="F115" s="25"/>
      <c r="M115" s="25"/>
    </row>
    <row r="116" spans="1:13" x14ac:dyDescent="0.25">
      <c r="A116" s="28">
        <v>42265</v>
      </c>
      <c r="B116" s="27">
        <v>732</v>
      </c>
      <c r="C116" s="26">
        <f t="shared" si="2"/>
        <v>152</v>
      </c>
      <c r="D116" s="26">
        <f t="shared" si="3"/>
        <v>111264</v>
      </c>
      <c r="F116" s="25"/>
      <c r="M116" s="25"/>
    </row>
    <row r="117" spans="1:13" x14ac:dyDescent="0.25">
      <c r="A117" s="28">
        <v>42264</v>
      </c>
      <c r="B117" s="27">
        <v>312</v>
      </c>
      <c r="C117" s="26">
        <f t="shared" si="2"/>
        <v>168</v>
      </c>
      <c r="D117" s="26">
        <f t="shared" si="3"/>
        <v>52416</v>
      </c>
      <c r="F117" s="25"/>
      <c r="M117" s="25"/>
    </row>
    <row r="118" spans="1:13" x14ac:dyDescent="0.25">
      <c r="A118" s="28">
        <v>42265</v>
      </c>
      <c r="B118" s="27">
        <v>288</v>
      </c>
      <c r="C118" s="26">
        <f t="shared" si="2"/>
        <v>187</v>
      </c>
      <c r="D118" s="26">
        <f t="shared" si="3"/>
        <v>53856</v>
      </c>
      <c r="F118" s="25"/>
      <c r="M118" s="25"/>
    </row>
    <row r="119" spans="1:13" x14ac:dyDescent="0.25">
      <c r="A119" s="28">
        <v>42264</v>
      </c>
      <c r="B119" s="27">
        <v>108</v>
      </c>
      <c r="C119" s="26">
        <f t="shared" si="2"/>
        <v>198</v>
      </c>
      <c r="D119" s="26">
        <f t="shared" si="3"/>
        <v>21384</v>
      </c>
      <c r="F119" s="25"/>
      <c r="M119" s="25"/>
    </row>
    <row r="120" spans="1:13" x14ac:dyDescent="0.25">
      <c r="A120" s="28">
        <v>42265</v>
      </c>
      <c r="B120" s="27">
        <v>540</v>
      </c>
      <c r="C120" s="26">
        <f t="shared" si="2"/>
        <v>168</v>
      </c>
      <c r="D120" s="26">
        <f t="shared" si="3"/>
        <v>90720</v>
      </c>
      <c r="F120" s="25"/>
      <c r="M120" s="25"/>
    </row>
    <row r="121" spans="1:13" x14ac:dyDescent="0.25">
      <c r="A121" s="28">
        <v>42262</v>
      </c>
      <c r="B121" s="27">
        <v>648</v>
      </c>
      <c r="C121" s="26">
        <f t="shared" si="2"/>
        <v>152</v>
      </c>
      <c r="D121" s="26">
        <f t="shared" si="3"/>
        <v>98496</v>
      </c>
      <c r="F121" s="25"/>
      <c r="M121" s="25"/>
    </row>
    <row r="122" spans="1:13" x14ac:dyDescent="0.25">
      <c r="A122" s="28">
        <v>42263</v>
      </c>
      <c r="B122" s="27">
        <v>156</v>
      </c>
      <c r="C122" s="26">
        <f t="shared" si="2"/>
        <v>187</v>
      </c>
      <c r="D122" s="26">
        <f t="shared" si="3"/>
        <v>29172</v>
      </c>
      <c r="F122" s="25"/>
      <c r="M122" s="25"/>
    </row>
    <row r="123" spans="1:13" x14ac:dyDescent="0.25">
      <c r="A123" s="28">
        <v>42265</v>
      </c>
      <c r="B123" s="27">
        <v>12</v>
      </c>
      <c r="C123" s="26">
        <f t="shared" si="2"/>
        <v>198</v>
      </c>
      <c r="D123" s="26">
        <f t="shared" si="3"/>
        <v>2376</v>
      </c>
      <c r="F123" s="25"/>
      <c r="M123" s="25"/>
    </row>
    <row r="124" spans="1:13" x14ac:dyDescent="0.25">
      <c r="A124" s="28">
        <v>42263</v>
      </c>
      <c r="B124" s="27">
        <v>216</v>
      </c>
      <c r="C124" s="26">
        <f t="shared" si="2"/>
        <v>187</v>
      </c>
      <c r="D124" s="26">
        <f t="shared" si="3"/>
        <v>40392</v>
      </c>
      <c r="F124" s="25"/>
      <c r="M124" s="25"/>
    </row>
    <row r="125" spans="1:13" x14ac:dyDescent="0.25">
      <c r="A125" s="28">
        <v>42262</v>
      </c>
      <c r="B125" s="27">
        <v>660</v>
      </c>
      <c r="C125" s="26">
        <f t="shared" si="2"/>
        <v>152</v>
      </c>
      <c r="D125" s="26">
        <f t="shared" si="3"/>
        <v>100320</v>
      </c>
      <c r="F125" s="25"/>
      <c r="M125" s="25"/>
    </row>
    <row r="126" spans="1:13" x14ac:dyDescent="0.25">
      <c r="A126" s="28">
        <v>42265</v>
      </c>
      <c r="B126" s="27">
        <v>168</v>
      </c>
      <c r="C126" s="26">
        <f t="shared" si="2"/>
        <v>187</v>
      </c>
      <c r="D126" s="26">
        <f t="shared" si="3"/>
        <v>31416</v>
      </c>
      <c r="F126" s="25"/>
      <c r="M126" s="25"/>
    </row>
    <row r="127" spans="1:13" x14ac:dyDescent="0.25">
      <c r="A127" s="28">
        <v>42264</v>
      </c>
      <c r="B127" s="27">
        <v>624</v>
      </c>
      <c r="C127" s="26">
        <f t="shared" si="2"/>
        <v>152</v>
      </c>
      <c r="D127" s="26">
        <f t="shared" si="3"/>
        <v>94848</v>
      </c>
      <c r="F127" s="25"/>
      <c r="M127" s="25"/>
    </row>
    <row r="128" spans="1:13" x14ac:dyDescent="0.25">
      <c r="A128" s="28">
        <v>42262</v>
      </c>
      <c r="B128" s="27">
        <v>72</v>
      </c>
      <c r="C128" s="26">
        <f t="shared" si="2"/>
        <v>198</v>
      </c>
      <c r="D128" s="26">
        <f t="shared" si="3"/>
        <v>14256</v>
      </c>
      <c r="F128" s="25"/>
      <c r="M128" s="25"/>
    </row>
    <row r="129" spans="1:13" x14ac:dyDescent="0.25">
      <c r="A129" s="28">
        <v>42263</v>
      </c>
      <c r="B129" s="27">
        <v>444</v>
      </c>
      <c r="C129" s="26">
        <f t="shared" si="2"/>
        <v>168</v>
      </c>
      <c r="D129" s="26">
        <f t="shared" si="3"/>
        <v>74592</v>
      </c>
      <c r="F129" s="25"/>
      <c r="M129" s="25"/>
    </row>
    <row r="130" spans="1:13" x14ac:dyDescent="0.25">
      <c r="A130" s="28">
        <v>42264</v>
      </c>
      <c r="B130" s="27">
        <v>204</v>
      </c>
      <c r="C130" s="26">
        <f t="shared" si="2"/>
        <v>187</v>
      </c>
      <c r="D130" s="26">
        <f t="shared" si="3"/>
        <v>38148</v>
      </c>
      <c r="F130" s="25"/>
      <c r="M130" s="25"/>
    </row>
    <row r="131" spans="1:13" x14ac:dyDescent="0.25">
      <c r="A131" s="28">
        <v>42264</v>
      </c>
      <c r="B131" s="27">
        <v>576</v>
      </c>
      <c r="C131" s="26">
        <f t="shared" si="2"/>
        <v>168</v>
      </c>
      <c r="D131" s="26">
        <f t="shared" si="3"/>
        <v>96768</v>
      </c>
      <c r="F131" s="25"/>
      <c r="M131" s="25"/>
    </row>
    <row r="132" spans="1:13" x14ac:dyDescent="0.25">
      <c r="A132" s="28">
        <v>42265</v>
      </c>
      <c r="B132" s="27">
        <v>84</v>
      </c>
      <c r="C132" s="26">
        <f t="shared" si="2"/>
        <v>198</v>
      </c>
      <c r="D132" s="26">
        <f t="shared" si="3"/>
        <v>16632</v>
      </c>
      <c r="F132" s="25"/>
      <c r="M132" s="25"/>
    </row>
    <row r="133" spans="1:13" x14ac:dyDescent="0.25">
      <c r="A133" s="28">
        <v>42265</v>
      </c>
      <c r="B133" s="27">
        <v>108</v>
      </c>
      <c r="C133" s="26">
        <f t="shared" si="2"/>
        <v>198</v>
      </c>
      <c r="D133" s="26">
        <f t="shared" si="3"/>
        <v>21384</v>
      </c>
      <c r="F133" s="25"/>
      <c r="M133" s="25"/>
    </row>
    <row r="134" spans="1:13" x14ac:dyDescent="0.25">
      <c r="A134" s="28">
        <v>42263</v>
      </c>
      <c r="B134" s="27">
        <v>228</v>
      </c>
      <c r="C134" s="26">
        <f t="shared" si="2"/>
        <v>187</v>
      </c>
      <c r="D134" s="26">
        <f t="shared" si="3"/>
        <v>42636</v>
      </c>
      <c r="F134" s="25"/>
      <c r="M134" s="25"/>
    </row>
    <row r="135" spans="1:13" x14ac:dyDescent="0.25">
      <c r="A135" s="28">
        <v>42262</v>
      </c>
      <c r="B135" s="27">
        <v>408</v>
      </c>
      <c r="C135" s="26">
        <f t="shared" si="2"/>
        <v>168</v>
      </c>
      <c r="D135" s="26">
        <f t="shared" si="3"/>
        <v>68544</v>
      </c>
      <c r="F135" s="25"/>
      <c r="M135" s="25"/>
    </row>
    <row r="136" spans="1:13" x14ac:dyDescent="0.25">
      <c r="A136" s="28">
        <v>42263</v>
      </c>
      <c r="B136" s="27">
        <v>516</v>
      </c>
      <c r="C136" s="26">
        <f t="shared" si="2"/>
        <v>168</v>
      </c>
      <c r="D136" s="26">
        <f t="shared" si="3"/>
        <v>86688</v>
      </c>
      <c r="F136" s="25"/>
      <c r="M136" s="25"/>
    </row>
    <row r="137" spans="1:13" x14ac:dyDescent="0.25">
      <c r="A137" s="28">
        <v>42263</v>
      </c>
      <c r="B137" s="27">
        <v>804</v>
      </c>
      <c r="C137" s="26">
        <f t="shared" si="2"/>
        <v>152</v>
      </c>
      <c r="D137" s="26">
        <f t="shared" si="3"/>
        <v>122208</v>
      </c>
      <c r="F137" s="25"/>
      <c r="M137" s="25"/>
    </row>
    <row r="138" spans="1:13" x14ac:dyDescent="0.25">
      <c r="A138" s="28">
        <v>42265</v>
      </c>
      <c r="B138" s="27">
        <v>696</v>
      </c>
      <c r="C138" s="26">
        <f t="shared" si="2"/>
        <v>152</v>
      </c>
      <c r="D138" s="26">
        <f t="shared" si="3"/>
        <v>105792</v>
      </c>
      <c r="F138" s="25"/>
      <c r="M138" s="25"/>
    </row>
    <row r="139" spans="1:13" x14ac:dyDescent="0.25">
      <c r="A139" s="28">
        <v>42263</v>
      </c>
      <c r="B139" s="27">
        <v>264</v>
      </c>
      <c r="C139" s="26">
        <f t="shared" si="2"/>
        <v>187</v>
      </c>
      <c r="D139" s="26">
        <f t="shared" si="3"/>
        <v>49368</v>
      </c>
      <c r="F139" s="25"/>
      <c r="M139" s="25"/>
    </row>
    <row r="140" spans="1:13" x14ac:dyDescent="0.25">
      <c r="A140" s="28">
        <v>42262</v>
      </c>
      <c r="B140" s="27">
        <v>396</v>
      </c>
      <c r="C140" s="26">
        <f t="shared" si="2"/>
        <v>168</v>
      </c>
      <c r="D140" s="26">
        <f t="shared" si="3"/>
        <v>66528</v>
      </c>
      <c r="F140" s="25"/>
      <c r="M140" s="25"/>
    </row>
    <row r="141" spans="1:13" x14ac:dyDescent="0.25">
      <c r="A141" s="28">
        <v>42262</v>
      </c>
      <c r="B141" s="27">
        <v>780</v>
      </c>
      <c r="C141" s="26">
        <f t="shared" si="2"/>
        <v>152</v>
      </c>
      <c r="D141" s="26">
        <f t="shared" si="3"/>
        <v>118560</v>
      </c>
      <c r="F141" s="25"/>
      <c r="M141" s="25"/>
    </row>
    <row r="142" spans="1:13" x14ac:dyDescent="0.25">
      <c r="A142" s="28">
        <v>42264</v>
      </c>
      <c r="B142" s="27">
        <v>12</v>
      </c>
      <c r="C142" s="26">
        <f t="shared" ref="C142:C184" si="4">LOOKUP(B142,$J$13:$L$16)</f>
        <v>198</v>
      </c>
      <c r="D142" s="26">
        <f t="shared" ref="D142:D184" si="5">C142*B142</f>
        <v>2376</v>
      </c>
      <c r="F142" s="25"/>
      <c r="M142" s="25"/>
    </row>
    <row r="143" spans="1:13" x14ac:dyDescent="0.25">
      <c r="A143" s="28">
        <v>42263</v>
      </c>
      <c r="B143" s="27">
        <v>432</v>
      </c>
      <c r="C143" s="26">
        <f t="shared" si="4"/>
        <v>168</v>
      </c>
      <c r="D143" s="26">
        <f t="shared" si="5"/>
        <v>72576</v>
      </c>
      <c r="F143" s="25"/>
      <c r="M143" s="25"/>
    </row>
    <row r="144" spans="1:13" x14ac:dyDescent="0.25">
      <c r="A144" s="28">
        <v>42262</v>
      </c>
      <c r="B144" s="27">
        <v>216</v>
      </c>
      <c r="C144" s="26">
        <f t="shared" si="4"/>
        <v>187</v>
      </c>
      <c r="D144" s="26">
        <f t="shared" si="5"/>
        <v>40392</v>
      </c>
      <c r="F144" s="25"/>
      <c r="M144" s="25"/>
    </row>
    <row r="145" spans="1:13" x14ac:dyDescent="0.25">
      <c r="A145" s="28">
        <v>42265</v>
      </c>
      <c r="B145" s="27">
        <v>768</v>
      </c>
      <c r="C145" s="26">
        <f t="shared" si="4"/>
        <v>152</v>
      </c>
      <c r="D145" s="26">
        <f t="shared" si="5"/>
        <v>116736</v>
      </c>
      <c r="F145" s="25"/>
      <c r="M145" s="25"/>
    </row>
    <row r="146" spans="1:13" x14ac:dyDescent="0.25">
      <c r="A146" s="28">
        <v>42262</v>
      </c>
      <c r="B146" s="27">
        <v>204</v>
      </c>
      <c r="C146" s="26">
        <f t="shared" si="4"/>
        <v>187</v>
      </c>
      <c r="D146" s="26">
        <f t="shared" si="5"/>
        <v>38148</v>
      </c>
      <c r="F146" s="25"/>
      <c r="M146" s="25"/>
    </row>
    <row r="147" spans="1:13" x14ac:dyDescent="0.25">
      <c r="A147" s="28">
        <v>42263</v>
      </c>
      <c r="B147" s="27">
        <v>540</v>
      </c>
      <c r="C147" s="26">
        <f t="shared" si="4"/>
        <v>168</v>
      </c>
      <c r="D147" s="26">
        <f t="shared" si="5"/>
        <v>90720</v>
      </c>
      <c r="F147" s="25"/>
      <c r="M147" s="25"/>
    </row>
    <row r="148" spans="1:13" x14ac:dyDescent="0.25">
      <c r="A148" s="28">
        <v>42264</v>
      </c>
      <c r="B148" s="27">
        <v>300</v>
      </c>
      <c r="C148" s="26">
        <f t="shared" si="4"/>
        <v>168</v>
      </c>
      <c r="D148" s="26">
        <f t="shared" si="5"/>
        <v>50400</v>
      </c>
      <c r="F148" s="25"/>
      <c r="M148" s="25"/>
    </row>
    <row r="149" spans="1:13" x14ac:dyDescent="0.25">
      <c r="A149" s="28">
        <v>42262</v>
      </c>
      <c r="B149" s="27">
        <v>804</v>
      </c>
      <c r="C149" s="26">
        <f t="shared" si="4"/>
        <v>152</v>
      </c>
      <c r="D149" s="26">
        <f t="shared" si="5"/>
        <v>122208</v>
      </c>
      <c r="F149" s="25"/>
      <c r="M149" s="25"/>
    </row>
    <row r="150" spans="1:13" x14ac:dyDescent="0.25">
      <c r="A150" s="28">
        <v>42263</v>
      </c>
      <c r="B150" s="27">
        <v>132</v>
      </c>
      <c r="C150" s="26">
        <f t="shared" si="4"/>
        <v>198</v>
      </c>
      <c r="D150" s="26">
        <f t="shared" si="5"/>
        <v>26136</v>
      </c>
      <c r="F150" s="25"/>
      <c r="M150" s="25"/>
    </row>
    <row r="151" spans="1:13" x14ac:dyDescent="0.25">
      <c r="A151" s="28">
        <v>42264</v>
      </c>
      <c r="B151" s="27">
        <v>804</v>
      </c>
      <c r="C151" s="26">
        <f t="shared" si="4"/>
        <v>152</v>
      </c>
      <c r="D151" s="26">
        <f t="shared" si="5"/>
        <v>122208</v>
      </c>
      <c r="F151" s="25"/>
      <c r="M151" s="25"/>
    </row>
    <row r="152" spans="1:13" x14ac:dyDescent="0.25">
      <c r="A152" s="28">
        <v>42264</v>
      </c>
      <c r="B152" s="27">
        <v>168</v>
      </c>
      <c r="C152" s="26">
        <f t="shared" si="4"/>
        <v>187</v>
      </c>
      <c r="D152" s="26">
        <f t="shared" si="5"/>
        <v>31416</v>
      </c>
      <c r="F152" s="25"/>
      <c r="M152" s="25"/>
    </row>
    <row r="153" spans="1:13" x14ac:dyDescent="0.25">
      <c r="A153" s="28">
        <v>42262</v>
      </c>
      <c r="B153" s="27">
        <v>96</v>
      </c>
      <c r="C153" s="26">
        <f t="shared" si="4"/>
        <v>198</v>
      </c>
      <c r="D153" s="26">
        <f t="shared" si="5"/>
        <v>19008</v>
      </c>
      <c r="F153" s="25"/>
      <c r="M153" s="25"/>
    </row>
    <row r="154" spans="1:13" x14ac:dyDescent="0.25">
      <c r="A154" s="28">
        <v>42264</v>
      </c>
      <c r="B154" s="27">
        <v>588</v>
      </c>
      <c r="C154" s="26">
        <f t="shared" si="4"/>
        <v>152</v>
      </c>
      <c r="D154" s="26">
        <f t="shared" si="5"/>
        <v>89376</v>
      </c>
      <c r="F154" s="25"/>
      <c r="M154" s="25"/>
    </row>
    <row r="155" spans="1:13" x14ac:dyDescent="0.25">
      <c r="A155" s="28">
        <v>42262</v>
      </c>
      <c r="B155" s="27">
        <v>384</v>
      </c>
      <c r="C155" s="26">
        <f t="shared" si="4"/>
        <v>168</v>
      </c>
      <c r="D155" s="26">
        <f t="shared" si="5"/>
        <v>64512</v>
      </c>
      <c r="F155" s="25"/>
      <c r="M155" s="25"/>
    </row>
    <row r="156" spans="1:13" x14ac:dyDescent="0.25">
      <c r="A156" s="28">
        <v>42264</v>
      </c>
      <c r="B156" s="27">
        <v>456</v>
      </c>
      <c r="C156" s="26">
        <f t="shared" si="4"/>
        <v>168</v>
      </c>
      <c r="D156" s="26">
        <f t="shared" si="5"/>
        <v>76608</v>
      </c>
      <c r="F156" s="25"/>
      <c r="M156" s="25"/>
    </row>
    <row r="157" spans="1:13" x14ac:dyDescent="0.25">
      <c r="A157" s="28">
        <v>42264</v>
      </c>
      <c r="B157" s="27">
        <v>24</v>
      </c>
      <c r="C157" s="26">
        <f t="shared" si="4"/>
        <v>198</v>
      </c>
      <c r="D157" s="26">
        <f t="shared" si="5"/>
        <v>4752</v>
      </c>
      <c r="F157" s="25"/>
      <c r="M157" s="25"/>
    </row>
    <row r="158" spans="1:13" x14ac:dyDescent="0.25">
      <c r="A158" s="28">
        <v>42265</v>
      </c>
      <c r="B158" s="27">
        <v>684</v>
      </c>
      <c r="C158" s="26">
        <f t="shared" si="4"/>
        <v>152</v>
      </c>
      <c r="D158" s="26">
        <f t="shared" si="5"/>
        <v>103968</v>
      </c>
      <c r="F158" s="25"/>
      <c r="M158" s="25"/>
    </row>
    <row r="159" spans="1:13" x14ac:dyDescent="0.25">
      <c r="A159" s="28">
        <v>42264</v>
      </c>
      <c r="B159" s="27">
        <v>384</v>
      </c>
      <c r="C159" s="26">
        <f t="shared" si="4"/>
        <v>168</v>
      </c>
      <c r="D159" s="26">
        <f t="shared" si="5"/>
        <v>64512</v>
      </c>
      <c r="F159" s="25"/>
      <c r="M159" s="25"/>
    </row>
    <row r="160" spans="1:13" x14ac:dyDescent="0.25">
      <c r="A160" s="28">
        <v>42262</v>
      </c>
      <c r="B160" s="27">
        <v>192</v>
      </c>
      <c r="C160" s="26">
        <f t="shared" si="4"/>
        <v>187</v>
      </c>
      <c r="D160" s="26">
        <f t="shared" si="5"/>
        <v>35904</v>
      </c>
      <c r="F160" s="25"/>
      <c r="M160" s="25"/>
    </row>
    <row r="161" spans="1:13" x14ac:dyDescent="0.25">
      <c r="A161" s="28">
        <v>42263</v>
      </c>
      <c r="B161" s="27">
        <v>300</v>
      </c>
      <c r="C161" s="26">
        <f t="shared" si="4"/>
        <v>168</v>
      </c>
      <c r="D161" s="26">
        <f t="shared" si="5"/>
        <v>50400</v>
      </c>
      <c r="F161" s="25"/>
      <c r="M161" s="25"/>
    </row>
    <row r="162" spans="1:13" x14ac:dyDescent="0.25">
      <c r="A162" s="28">
        <v>42265</v>
      </c>
      <c r="B162" s="27">
        <v>684</v>
      </c>
      <c r="C162" s="26">
        <f t="shared" si="4"/>
        <v>152</v>
      </c>
      <c r="D162" s="26">
        <f t="shared" si="5"/>
        <v>103968</v>
      </c>
      <c r="F162" s="25"/>
      <c r="M162" s="25"/>
    </row>
    <row r="163" spans="1:13" x14ac:dyDescent="0.25">
      <c r="A163" s="28">
        <v>42263</v>
      </c>
      <c r="B163" s="27">
        <v>288</v>
      </c>
      <c r="C163" s="26">
        <f t="shared" si="4"/>
        <v>187</v>
      </c>
      <c r="D163" s="26">
        <f t="shared" si="5"/>
        <v>53856</v>
      </c>
      <c r="F163" s="25"/>
      <c r="M163" s="25"/>
    </row>
    <row r="164" spans="1:13" x14ac:dyDescent="0.25">
      <c r="A164" s="28">
        <v>42265</v>
      </c>
      <c r="B164" s="27">
        <v>432</v>
      </c>
      <c r="C164" s="26">
        <f t="shared" si="4"/>
        <v>168</v>
      </c>
      <c r="D164" s="26">
        <f t="shared" si="5"/>
        <v>72576</v>
      </c>
      <c r="F164" s="25"/>
      <c r="M164" s="25"/>
    </row>
    <row r="165" spans="1:13" x14ac:dyDescent="0.25">
      <c r="A165" s="28">
        <v>42263</v>
      </c>
      <c r="B165" s="27">
        <v>648</v>
      </c>
      <c r="C165" s="26">
        <f t="shared" si="4"/>
        <v>152</v>
      </c>
      <c r="D165" s="26">
        <f t="shared" si="5"/>
        <v>98496</v>
      </c>
      <c r="F165" s="25"/>
      <c r="M165" s="25"/>
    </row>
    <row r="166" spans="1:13" x14ac:dyDescent="0.25">
      <c r="A166" s="28">
        <v>42263</v>
      </c>
      <c r="B166" s="27">
        <v>324</v>
      </c>
      <c r="C166" s="26">
        <f t="shared" si="4"/>
        <v>168</v>
      </c>
      <c r="D166" s="26">
        <f t="shared" si="5"/>
        <v>54432</v>
      </c>
      <c r="F166" s="25"/>
      <c r="M166" s="25"/>
    </row>
    <row r="167" spans="1:13" x14ac:dyDescent="0.25">
      <c r="A167" s="28">
        <v>42263</v>
      </c>
      <c r="B167" s="27">
        <v>24</v>
      </c>
      <c r="C167" s="26">
        <f t="shared" si="4"/>
        <v>198</v>
      </c>
      <c r="D167" s="26">
        <f t="shared" si="5"/>
        <v>4752</v>
      </c>
      <c r="F167" s="25"/>
      <c r="M167" s="25"/>
    </row>
    <row r="168" spans="1:13" x14ac:dyDescent="0.25">
      <c r="A168" s="28">
        <v>42262</v>
      </c>
      <c r="B168" s="27">
        <v>552</v>
      </c>
      <c r="C168" s="26">
        <f t="shared" si="4"/>
        <v>168</v>
      </c>
      <c r="D168" s="26">
        <f t="shared" si="5"/>
        <v>92736</v>
      </c>
      <c r="F168" s="25"/>
      <c r="M168" s="25"/>
    </row>
    <row r="169" spans="1:13" x14ac:dyDescent="0.25">
      <c r="A169" s="28">
        <v>42264</v>
      </c>
      <c r="B169" s="27">
        <v>168</v>
      </c>
      <c r="C169" s="26">
        <f t="shared" si="4"/>
        <v>187</v>
      </c>
      <c r="D169" s="26">
        <f t="shared" si="5"/>
        <v>31416</v>
      </c>
      <c r="F169" s="25"/>
      <c r="M169" s="25"/>
    </row>
    <row r="170" spans="1:13" x14ac:dyDescent="0.25">
      <c r="A170" s="28">
        <v>42264</v>
      </c>
      <c r="B170" s="27">
        <v>744</v>
      </c>
      <c r="C170" s="26">
        <f t="shared" si="4"/>
        <v>152</v>
      </c>
      <c r="D170" s="26">
        <f t="shared" si="5"/>
        <v>113088</v>
      </c>
      <c r="F170" s="25"/>
      <c r="M170" s="25"/>
    </row>
    <row r="171" spans="1:13" x14ac:dyDescent="0.25">
      <c r="A171" s="28">
        <v>42264</v>
      </c>
      <c r="B171" s="27">
        <v>228</v>
      </c>
      <c r="C171" s="26">
        <f t="shared" si="4"/>
        <v>187</v>
      </c>
      <c r="D171" s="26">
        <f t="shared" si="5"/>
        <v>42636</v>
      </c>
      <c r="F171" s="25"/>
      <c r="M171" s="25"/>
    </row>
    <row r="172" spans="1:13" x14ac:dyDescent="0.25">
      <c r="A172" s="28">
        <v>42263</v>
      </c>
      <c r="B172" s="27">
        <v>636</v>
      </c>
      <c r="C172" s="26">
        <f t="shared" si="4"/>
        <v>152</v>
      </c>
      <c r="D172" s="26">
        <f t="shared" si="5"/>
        <v>96672</v>
      </c>
      <c r="F172" s="25"/>
      <c r="M172" s="25"/>
    </row>
    <row r="173" spans="1:13" x14ac:dyDescent="0.25">
      <c r="A173" s="28">
        <v>42263</v>
      </c>
      <c r="B173" s="27">
        <v>312</v>
      </c>
      <c r="C173" s="26">
        <f t="shared" si="4"/>
        <v>168</v>
      </c>
      <c r="D173" s="26">
        <f t="shared" si="5"/>
        <v>52416</v>
      </c>
      <c r="F173" s="25"/>
      <c r="M173" s="25"/>
    </row>
    <row r="174" spans="1:13" x14ac:dyDescent="0.25">
      <c r="A174" s="28">
        <v>42263</v>
      </c>
      <c r="B174" s="27">
        <v>36</v>
      </c>
      <c r="C174" s="26">
        <f t="shared" si="4"/>
        <v>198</v>
      </c>
      <c r="D174" s="26">
        <f t="shared" si="5"/>
        <v>7128</v>
      </c>
      <c r="F174" s="25"/>
      <c r="M174" s="25"/>
    </row>
    <row r="175" spans="1:13" x14ac:dyDescent="0.25">
      <c r="A175" s="28">
        <v>42264</v>
      </c>
      <c r="B175" s="27">
        <v>492</v>
      </c>
      <c r="C175" s="26">
        <f t="shared" si="4"/>
        <v>168</v>
      </c>
      <c r="D175" s="26">
        <f t="shared" si="5"/>
        <v>82656</v>
      </c>
      <c r="F175" s="25"/>
      <c r="M175" s="25"/>
    </row>
    <row r="176" spans="1:13" x14ac:dyDescent="0.25">
      <c r="A176" s="28">
        <v>42264</v>
      </c>
      <c r="B176" s="27">
        <v>660</v>
      </c>
      <c r="C176" s="26">
        <f t="shared" si="4"/>
        <v>152</v>
      </c>
      <c r="D176" s="26">
        <f t="shared" si="5"/>
        <v>100320</v>
      </c>
      <c r="F176" s="25"/>
      <c r="M176" s="25"/>
    </row>
    <row r="177" spans="1:13" x14ac:dyDescent="0.25">
      <c r="A177" s="28">
        <v>42262</v>
      </c>
      <c r="B177" s="27">
        <v>756</v>
      </c>
      <c r="C177" s="26">
        <f t="shared" si="4"/>
        <v>152</v>
      </c>
      <c r="D177" s="26">
        <f t="shared" si="5"/>
        <v>114912</v>
      </c>
      <c r="F177" s="25"/>
      <c r="M177" s="25"/>
    </row>
    <row r="178" spans="1:13" x14ac:dyDescent="0.25">
      <c r="A178" s="28">
        <v>42265</v>
      </c>
      <c r="B178" s="27">
        <v>288</v>
      </c>
      <c r="C178" s="26">
        <f t="shared" si="4"/>
        <v>187</v>
      </c>
      <c r="D178" s="26">
        <f t="shared" si="5"/>
        <v>53856</v>
      </c>
      <c r="F178" s="25"/>
      <c r="M178" s="25"/>
    </row>
    <row r="179" spans="1:13" x14ac:dyDescent="0.25">
      <c r="A179" s="28">
        <v>42265</v>
      </c>
      <c r="B179" s="27">
        <v>408</v>
      </c>
      <c r="C179" s="26">
        <f t="shared" si="4"/>
        <v>168</v>
      </c>
      <c r="D179" s="26">
        <f t="shared" si="5"/>
        <v>68544</v>
      </c>
      <c r="F179" s="25"/>
      <c r="M179" s="25"/>
    </row>
    <row r="180" spans="1:13" x14ac:dyDescent="0.25">
      <c r="A180" s="28">
        <v>42263</v>
      </c>
      <c r="B180" s="27">
        <v>384</v>
      </c>
      <c r="C180" s="26">
        <f t="shared" si="4"/>
        <v>168</v>
      </c>
      <c r="D180" s="26">
        <f t="shared" si="5"/>
        <v>64512</v>
      </c>
      <c r="F180" s="25"/>
      <c r="M180" s="25"/>
    </row>
    <row r="181" spans="1:13" x14ac:dyDescent="0.25">
      <c r="A181" s="28">
        <v>42265</v>
      </c>
      <c r="B181" s="27">
        <v>612</v>
      </c>
      <c r="C181" s="26">
        <f t="shared" si="4"/>
        <v>152</v>
      </c>
      <c r="D181" s="26">
        <f t="shared" si="5"/>
        <v>93024</v>
      </c>
      <c r="F181" s="25"/>
      <c r="M181" s="25"/>
    </row>
    <row r="182" spans="1:13" x14ac:dyDescent="0.25">
      <c r="A182" s="28">
        <v>42262</v>
      </c>
      <c r="B182" s="27">
        <v>600</v>
      </c>
      <c r="C182" s="26">
        <f t="shared" si="4"/>
        <v>152</v>
      </c>
      <c r="D182" s="26">
        <f t="shared" si="5"/>
        <v>91200</v>
      </c>
      <c r="F182" s="25"/>
      <c r="M182" s="25"/>
    </row>
    <row r="183" spans="1:13" x14ac:dyDescent="0.25">
      <c r="A183" s="28">
        <v>42264</v>
      </c>
      <c r="B183" s="27">
        <v>432</v>
      </c>
      <c r="C183" s="26">
        <f t="shared" si="4"/>
        <v>168</v>
      </c>
      <c r="D183" s="26">
        <f t="shared" si="5"/>
        <v>72576</v>
      </c>
      <c r="F183" s="25"/>
      <c r="M183" s="25"/>
    </row>
    <row r="184" spans="1:13" x14ac:dyDescent="0.25">
      <c r="A184" s="28">
        <v>42263</v>
      </c>
      <c r="B184" s="27">
        <v>300</v>
      </c>
      <c r="C184" s="26">
        <f t="shared" si="4"/>
        <v>168</v>
      </c>
      <c r="D184" s="26">
        <f t="shared" si="5"/>
        <v>50400</v>
      </c>
      <c r="F184" s="25"/>
      <c r="M184" s="25"/>
    </row>
  </sheetData>
  <hyperlinks>
    <hyperlink ref="G23" r:id="rId1"/>
    <hyperlink ref="G2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zoomScale="115" zoomScaleNormal="115" workbookViewId="0">
      <selection activeCell="A19" sqref="A19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7" x14ac:dyDescent="0.25">
      <c r="A1" s="7" t="s">
        <v>47</v>
      </c>
      <c r="B1" s="6"/>
      <c r="C1" s="6"/>
      <c r="D1" s="6"/>
      <c r="E1" s="6"/>
      <c r="F1" s="5"/>
    </row>
    <row r="3" spans="1:7" x14ac:dyDescent="0.25">
      <c r="A3" s="3" t="s">
        <v>46</v>
      </c>
      <c r="B3" s="3" t="s">
        <v>45</v>
      </c>
      <c r="C3" s="3" t="s">
        <v>44</v>
      </c>
      <c r="D3" s="3" t="s">
        <v>26</v>
      </c>
    </row>
    <row r="4" spans="1:7" x14ac:dyDescent="0.25">
      <c r="A4" s="2" t="s">
        <v>25</v>
      </c>
      <c r="B4" s="2" t="s">
        <v>43</v>
      </c>
      <c r="C4" s="2">
        <v>25</v>
      </c>
      <c r="D4" s="10">
        <v>26.95</v>
      </c>
    </row>
    <row r="5" spans="1:7" x14ac:dyDescent="0.25">
      <c r="A5" s="2" t="s">
        <v>42</v>
      </c>
      <c r="B5" s="2" t="s">
        <v>41</v>
      </c>
      <c r="C5" s="2">
        <v>20</v>
      </c>
      <c r="D5" s="10">
        <v>28.95</v>
      </c>
    </row>
    <row r="6" spans="1:7" x14ac:dyDescent="0.25">
      <c r="A6" s="2" t="s">
        <v>40</v>
      </c>
      <c r="B6" s="2" t="s">
        <v>39</v>
      </c>
      <c r="C6" s="2">
        <v>35</v>
      </c>
      <c r="D6" s="10">
        <v>31.95</v>
      </c>
    </row>
    <row r="7" spans="1:7" x14ac:dyDescent="0.25">
      <c r="A7" s="2" t="s">
        <v>23</v>
      </c>
      <c r="B7" s="2" t="s">
        <v>38</v>
      </c>
      <c r="C7" s="2">
        <v>20</v>
      </c>
      <c r="D7" s="10">
        <v>35.950000000000003</v>
      </c>
    </row>
    <row r="8" spans="1:7" x14ac:dyDescent="0.25">
      <c r="A8" s="2" t="s">
        <v>24</v>
      </c>
      <c r="B8" s="2" t="s">
        <v>37</v>
      </c>
      <c r="C8" s="2">
        <v>30</v>
      </c>
      <c r="D8" s="10">
        <v>18.95</v>
      </c>
    </row>
    <row r="9" spans="1:7" x14ac:dyDescent="0.25">
      <c r="A9" s="2" t="s">
        <v>36</v>
      </c>
      <c r="B9" s="2" t="s">
        <v>35</v>
      </c>
      <c r="C9" s="2">
        <v>40</v>
      </c>
      <c r="D9" s="10">
        <v>20.95</v>
      </c>
    </row>
    <row r="10" spans="1:7" x14ac:dyDescent="0.25">
      <c r="A10" s="2" t="s">
        <v>34</v>
      </c>
      <c r="B10" s="2" t="s">
        <v>33</v>
      </c>
      <c r="C10" s="2">
        <v>1</v>
      </c>
      <c r="D10" s="10">
        <v>4.95</v>
      </c>
    </row>
    <row r="11" spans="1:7" x14ac:dyDescent="0.25">
      <c r="A11" s="2" t="s">
        <v>32</v>
      </c>
      <c r="B11" s="2" t="s">
        <v>31</v>
      </c>
      <c r="C11" s="2">
        <v>5</v>
      </c>
      <c r="D11" s="10">
        <v>8.9499999999999993</v>
      </c>
    </row>
    <row r="14" spans="1:7" x14ac:dyDescent="0.25">
      <c r="A14" s="4" t="s">
        <v>30</v>
      </c>
    </row>
    <row r="15" spans="1:7" x14ac:dyDescent="0.25">
      <c r="A15" s="3" t="s">
        <v>29</v>
      </c>
      <c r="B15" s="3" t="s">
        <v>28</v>
      </c>
      <c r="C15" s="3" t="s">
        <v>26</v>
      </c>
      <c r="D15" s="3" t="s">
        <v>27</v>
      </c>
      <c r="F15" s="3" t="s">
        <v>26</v>
      </c>
      <c r="G15" s="3" t="s">
        <v>26</v>
      </c>
    </row>
    <row r="16" spans="1:7" x14ac:dyDescent="0.25">
      <c r="A16" s="2" t="s">
        <v>40</v>
      </c>
      <c r="B16" s="2">
        <v>5</v>
      </c>
      <c r="C16" s="1">
        <f>IF(ISBLANK(A16),"",VLOOKUP(A16,$A$4:$D$11,4,0))</f>
        <v>31.95</v>
      </c>
      <c r="D16" s="1">
        <f>IF(C16="","",C16*B16)</f>
        <v>159.75</v>
      </c>
      <c r="F16" s="1">
        <f t="shared" ref="F16:F21" si="0">_xlfn.IFNA(VLOOKUP(A16,$A$4:$D$11,4,0),"")</f>
        <v>31.95</v>
      </c>
      <c r="G16" s="1">
        <f t="shared" ref="G16:G21" si="1">IFERROR(VLOOKUP(A16,$A$4:$D$11,4,0),"")</f>
        <v>31.95</v>
      </c>
    </row>
    <row r="17" spans="1:7" x14ac:dyDescent="0.25">
      <c r="A17" s="2" t="s">
        <v>24</v>
      </c>
      <c r="B17" s="2">
        <v>2</v>
      </c>
      <c r="C17" s="1">
        <f t="shared" ref="C17:C21" si="2">IF(ISBLANK(A17),"",VLOOKUP(A17,$A$4:$D$11,4,0))</f>
        <v>18.95</v>
      </c>
      <c r="D17" s="1">
        <f t="shared" ref="D17:D21" si="3">IF(C17="","",C17*B17)</f>
        <v>37.9</v>
      </c>
      <c r="F17" s="1">
        <f t="shared" si="0"/>
        <v>18.95</v>
      </c>
      <c r="G17" s="1">
        <f t="shared" si="1"/>
        <v>18.95</v>
      </c>
    </row>
    <row r="18" spans="1:7" x14ac:dyDescent="0.25">
      <c r="A18" s="2" t="s">
        <v>23</v>
      </c>
      <c r="B18" s="2">
        <v>10</v>
      </c>
      <c r="C18" s="1">
        <f t="shared" si="2"/>
        <v>35.950000000000003</v>
      </c>
      <c r="D18" s="1">
        <f t="shared" si="3"/>
        <v>359.5</v>
      </c>
      <c r="F18" s="1">
        <f t="shared" si="0"/>
        <v>35.950000000000003</v>
      </c>
      <c r="G18" s="1">
        <f t="shared" si="1"/>
        <v>35.950000000000003</v>
      </c>
    </row>
    <row r="19" spans="1:7" x14ac:dyDescent="0.25">
      <c r="A19" s="2" t="s">
        <v>36</v>
      </c>
      <c r="B19" s="2">
        <v>12</v>
      </c>
      <c r="C19" s="1">
        <f t="shared" si="2"/>
        <v>20.95</v>
      </c>
      <c r="D19" s="1">
        <f t="shared" si="3"/>
        <v>251.39999999999998</v>
      </c>
      <c r="F19" s="1">
        <f t="shared" si="0"/>
        <v>20.95</v>
      </c>
      <c r="G19" s="1">
        <f t="shared" si="1"/>
        <v>20.95</v>
      </c>
    </row>
    <row r="20" spans="1:7" x14ac:dyDescent="0.25">
      <c r="A20" s="2"/>
      <c r="B20" s="2"/>
      <c r="C20" s="1" t="str">
        <f t="shared" si="2"/>
        <v/>
      </c>
      <c r="D20" s="1" t="str">
        <f t="shared" si="3"/>
        <v/>
      </c>
      <c r="F20" s="1" t="str">
        <f t="shared" si="0"/>
        <v/>
      </c>
      <c r="G20" s="1" t="str">
        <f t="shared" si="1"/>
        <v/>
      </c>
    </row>
    <row r="21" spans="1:7" x14ac:dyDescent="0.25">
      <c r="A21" s="2"/>
      <c r="B21" s="2"/>
      <c r="C21" s="1" t="str">
        <f t="shared" si="2"/>
        <v/>
      </c>
      <c r="D21" s="1" t="str">
        <f t="shared" si="3"/>
        <v/>
      </c>
      <c r="F21" s="1" t="str">
        <f t="shared" si="0"/>
        <v/>
      </c>
      <c r="G21" s="1" t="str">
        <f t="shared" si="1"/>
        <v/>
      </c>
    </row>
    <row r="22" spans="1:7" x14ac:dyDescent="0.25">
      <c r="C22" s="4" t="s">
        <v>22</v>
      </c>
      <c r="D22" s="14">
        <f>SUM(D16:D21)</f>
        <v>808.55</v>
      </c>
    </row>
  </sheetData>
  <dataValidations count="1">
    <dataValidation type="list" allowBlank="1" showInputMessage="1" showErrorMessage="1" sqref="A16:A21">
      <formula1>$A$4:$A$11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1"/>
  <sheetViews>
    <sheetView zoomScale="130" zoomScaleNormal="130" workbookViewId="0">
      <selection activeCell="B4" sqref="B4"/>
    </sheetView>
  </sheetViews>
  <sheetFormatPr defaultRowHeight="15" x14ac:dyDescent="0.25"/>
  <cols>
    <col min="1" max="1" width="23.5703125" customWidth="1"/>
    <col min="2" max="2" width="15.7109375" customWidth="1"/>
    <col min="3" max="3" width="22.42578125" customWidth="1"/>
    <col min="4" max="4" width="7.42578125" customWidth="1"/>
    <col min="5" max="5" width="21.7109375" customWidth="1"/>
    <col min="6" max="6" width="17.7109375" customWidth="1"/>
    <col min="7" max="7" width="18.85546875" customWidth="1"/>
  </cols>
  <sheetData>
    <row r="1" spans="1:8" x14ac:dyDescent="0.25">
      <c r="A1" s="7" t="s">
        <v>109</v>
      </c>
      <c r="B1" s="6"/>
      <c r="C1" s="6"/>
      <c r="D1" s="6"/>
      <c r="E1" s="6"/>
      <c r="F1" s="6"/>
      <c r="G1" s="6"/>
      <c r="H1" s="5"/>
    </row>
    <row r="3" spans="1:8" x14ac:dyDescent="0.25">
      <c r="A3" s="3" t="s">
        <v>0</v>
      </c>
      <c r="B3" s="3" t="s">
        <v>26</v>
      </c>
      <c r="C3" s="3" t="s">
        <v>108</v>
      </c>
      <c r="E3" s="3" t="s">
        <v>0</v>
      </c>
      <c r="F3" s="3" t="s">
        <v>26</v>
      </c>
    </row>
    <row r="4" spans="1:8" x14ac:dyDescent="0.25">
      <c r="A4" s="2" t="s">
        <v>107</v>
      </c>
      <c r="B4" s="9"/>
      <c r="C4" s="9"/>
      <c r="E4" s="2" t="s">
        <v>25</v>
      </c>
      <c r="F4" s="10">
        <v>26</v>
      </c>
    </row>
    <row r="5" spans="1:8" x14ac:dyDescent="0.25">
      <c r="A5" s="2" t="s">
        <v>106</v>
      </c>
      <c r="B5" s="9"/>
      <c r="C5" s="9"/>
      <c r="E5" s="2" t="s">
        <v>42</v>
      </c>
      <c r="F5" s="10">
        <v>23</v>
      </c>
    </row>
    <row r="6" spans="1:8" x14ac:dyDescent="0.25">
      <c r="A6" s="2" t="s">
        <v>105</v>
      </c>
      <c r="B6" s="9"/>
      <c r="C6" s="9"/>
      <c r="E6" s="2" t="s">
        <v>23</v>
      </c>
      <c r="F6" s="10">
        <v>36</v>
      </c>
    </row>
    <row r="8" spans="1:8" x14ac:dyDescent="0.25">
      <c r="E8" s="3" t="s">
        <v>0</v>
      </c>
      <c r="F8" s="3" t="s">
        <v>26</v>
      </c>
    </row>
    <row r="9" spans="1:8" x14ac:dyDescent="0.25">
      <c r="E9" s="2">
        <v>234</v>
      </c>
      <c r="F9" s="10">
        <v>26</v>
      </c>
    </row>
    <row r="10" spans="1:8" x14ac:dyDescent="0.25">
      <c r="E10" s="2">
        <v>345</v>
      </c>
      <c r="F10" s="10">
        <v>23</v>
      </c>
    </row>
    <row r="11" spans="1:8" x14ac:dyDescent="0.25">
      <c r="E11" s="2">
        <v>765</v>
      </c>
      <c r="F11" s="10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zoomScale="130" zoomScaleNormal="130" workbookViewId="0">
      <selection activeCell="A4" sqref="A4"/>
    </sheetView>
  </sheetViews>
  <sheetFormatPr defaultRowHeight="15" x14ac:dyDescent="0.25"/>
  <cols>
    <col min="1" max="1" width="23.5703125" customWidth="1"/>
    <col min="2" max="2" width="15.7109375" customWidth="1"/>
    <col min="3" max="3" width="22.42578125" customWidth="1"/>
    <col min="4" max="4" width="7.42578125" customWidth="1"/>
    <col min="5" max="5" width="21.7109375" customWidth="1"/>
    <col min="6" max="6" width="17.7109375" customWidth="1"/>
    <col min="7" max="7" width="18.85546875" customWidth="1"/>
  </cols>
  <sheetData>
    <row r="1" spans="1:8" x14ac:dyDescent="0.25">
      <c r="A1" s="7" t="s">
        <v>109</v>
      </c>
      <c r="B1" s="6"/>
      <c r="C1" s="6"/>
      <c r="D1" s="6"/>
      <c r="E1" s="6"/>
      <c r="F1" s="6"/>
      <c r="G1" s="6"/>
      <c r="H1" s="5"/>
    </row>
    <row r="3" spans="1:8" x14ac:dyDescent="0.25">
      <c r="A3" s="3" t="s">
        <v>0</v>
      </c>
      <c r="B3" s="3" t="s">
        <v>26</v>
      </c>
      <c r="C3" s="3" t="s">
        <v>108</v>
      </c>
      <c r="E3" s="3" t="s">
        <v>0</v>
      </c>
      <c r="F3" s="3" t="s">
        <v>26</v>
      </c>
    </row>
    <row r="4" spans="1:8" x14ac:dyDescent="0.25">
      <c r="A4" s="2" t="s">
        <v>107</v>
      </c>
      <c r="B4" s="9">
        <f>VLOOKUP(LEFT(A4,SEARCH("-",A4)-1),$E$4:$F$6,2,0)</f>
        <v>26</v>
      </c>
      <c r="C4" s="9">
        <f>VLOOKUP(MID(A4,SEARCH("-",A4)+1,3)+0,$E$9:$F$11,2,0)</f>
        <v>26</v>
      </c>
      <c r="E4" s="2" t="s">
        <v>25</v>
      </c>
      <c r="F4" s="10">
        <v>26</v>
      </c>
    </row>
    <row r="5" spans="1:8" x14ac:dyDescent="0.25">
      <c r="A5" s="2" t="s">
        <v>106</v>
      </c>
      <c r="B5" s="9">
        <f t="shared" ref="B5:B6" si="0">VLOOKUP(LEFT(A5,SEARCH("-",A5)-1),$E$4:$F$6,2,0)</f>
        <v>23</v>
      </c>
      <c r="C5" s="9">
        <f t="shared" ref="C5:C6" si="1">VLOOKUP(MID(A5,SEARCH("-",A5)+1,3)+0,$E$9:$F$11,2,0)</f>
        <v>23</v>
      </c>
      <c r="E5" s="2" t="s">
        <v>42</v>
      </c>
      <c r="F5" s="10">
        <v>23</v>
      </c>
    </row>
    <row r="6" spans="1:8" x14ac:dyDescent="0.25">
      <c r="A6" s="2" t="s">
        <v>105</v>
      </c>
      <c r="B6" s="9">
        <f t="shared" si="0"/>
        <v>36</v>
      </c>
      <c r="C6" s="9">
        <f t="shared" si="1"/>
        <v>36</v>
      </c>
      <c r="E6" s="2" t="s">
        <v>23</v>
      </c>
      <c r="F6" s="10">
        <v>36</v>
      </c>
    </row>
    <row r="8" spans="1:8" x14ac:dyDescent="0.25">
      <c r="E8" s="3" t="s">
        <v>0</v>
      </c>
      <c r="F8" s="3" t="s">
        <v>26</v>
      </c>
    </row>
    <row r="9" spans="1:8" x14ac:dyDescent="0.25">
      <c r="C9" t="b">
        <f>C4=E9</f>
        <v>0</v>
      </c>
      <c r="E9" s="2">
        <v>234</v>
      </c>
      <c r="F9" s="10">
        <v>26</v>
      </c>
    </row>
    <row r="10" spans="1:8" x14ac:dyDescent="0.25">
      <c r="E10" s="2">
        <v>345</v>
      </c>
      <c r="F10" s="10">
        <v>23</v>
      </c>
    </row>
    <row r="11" spans="1:8" x14ac:dyDescent="0.25">
      <c r="E11" s="2">
        <v>765</v>
      </c>
      <c r="F11" s="10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9"/>
  <sheetViews>
    <sheetView zoomScale="130" zoomScaleNormal="130" workbookViewId="0">
      <selection activeCell="C12" sqref="C12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6" x14ac:dyDescent="0.25">
      <c r="A1" s="7" t="s">
        <v>12</v>
      </c>
      <c r="B1" s="6"/>
      <c r="C1" s="6"/>
      <c r="D1" s="6"/>
      <c r="E1" s="6"/>
      <c r="F1" s="5"/>
    </row>
    <row r="3" spans="1:6" x14ac:dyDescent="0.25">
      <c r="A3" s="3" t="s">
        <v>21</v>
      </c>
      <c r="B3" s="3" t="s">
        <v>9</v>
      </c>
      <c r="C3" s="3" t="s">
        <v>8</v>
      </c>
    </row>
    <row r="4" spans="1:6" x14ac:dyDescent="0.25">
      <c r="A4" s="10">
        <v>0</v>
      </c>
      <c r="B4" s="2" t="s">
        <v>19</v>
      </c>
      <c r="C4" s="10">
        <v>0</v>
      </c>
    </row>
    <row r="5" spans="1:6" x14ac:dyDescent="0.25">
      <c r="A5" s="10">
        <v>1000</v>
      </c>
      <c r="B5" s="2" t="s">
        <v>17</v>
      </c>
      <c r="C5" s="10">
        <v>20</v>
      </c>
    </row>
    <row r="6" spans="1:6" x14ac:dyDescent="0.25">
      <c r="A6" s="10">
        <v>2500</v>
      </c>
      <c r="B6" s="2" t="s">
        <v>15</v>
      </c>
      <c r="C6" s="10">
        <v>100</v>
      </c>
    </row>
    <row r="7" spans="1:6" x14ac:dyDescent="0.25">
      <c r="A7" s="10">
        <v>7000</v>
      </c>
      <c r="B7" s="2" t="s">
        <v>14</v>
      </c>
      <c r="C7" s="10">
        <v>250</v>
      </c>
    </row>
    <row r="8" spans="1:6" x14ac:dyDescent="0.25">
      <c r="A8" s="10">
        <v>10000</v>
      </c>
      <c r="B8" s="2" t="s">
        <v>13</v>
      </c>
      <c r="C8" s="10">
        <v>700</v>
      </c>
    </row>
    <row r="9" spans="1:6" x14ac:dyDescent="0.25">
      <c r="A9" s="11"/>
      <c r="B9" s="12"/>
      <c r="C9" s="11"/>
    </row>
    <row r="10" spans="1:6" x14ac:dyDescent="0.25">
      <c r="C10">
        <v>2</v>
      </c>
      <c r="D10">
        <v>3</v>
      </c>
      <c r="F10" t="s">
        <v>20</v>
      </c>
    </row>
    <row r="11" spans="1:6" x14ac:dyDescent="0.25">
      <c r="A11" s="3" t="s">
        <v>11</v>
      </c>
      <c r="B11" s="3" t="s">
        <v>10</v>
      </c>
      <c r="C11" s="3" t="s">
        <v>9</v>
      </c>
      <c r="D11" s="3" t="s">
        <v>8</v>
      </c>
      <c r="F11" s="13" t="s">
        <v>18</v>
      </c>
    </row>
    <row r="12" spans="1:6" x14ac:dyDescent="0.25">
      <c r="A12" s="2" t="s">
        <v>7</v>
      </c>
      <c r="B12" s="10">
        <v>7598</v>
      </c>
      <c r="C12" s="1"/>
      <c r="D12" s="1"/>
      <c r="F12" s="13" t="s">
        <v>16</v>
      </c>
    </row>
    <row r="13" spans="1:6" x14ac:dyDescent="0.25">
      <c r="A13" s="2" t="s">
        <v>6</v>
      </c>
      <c r="B13" s="10">
        <v>68</v>
      </c>
      <c r="C13" s="1"/>
      <c r="D13" s="1"/>
    </row>
    <row r="14" spans="1:6" x14ac:dyDescent="0.25">
      <c r="A14" s="2" t="s">
        <v>5</v>
      </c>
      <c r="B14" s="10">
        <v>15980</v>
      </c>
      <c r="C14" s="1"/>
      <c r="D14" s="1"/>
    </row>
    <row r="15" spans="1:6" x14ac:dyDescent="0.25">
      <c r="A15" s="2" t="s">
        <v>4</v>
      </c>
      <c r="B15" s="10">
        <v>2499.9899999999998</v>
      </c>
      <c r="C15" s="1"/>
      <c r="D15" s="1"/>
    </row>
    <row r="17" spans="1:1" x14ac:dyDescent="0.25">
      <c r="A17" s="78" t="s">
        <v>157</v>
      </c>
    </row>
    <row r="18" spans="1:1" x14ac:dyDescent="0.25">
      <c r="A18" s="13" t="s">
        <v>178</v>
      </c>
    </row>
    <row r="19" spans="1:1" x14ac:dyDescent="0.25">
      <c r="A19" s="13" t="s">
        <v>179</v>
      </c>
    </row>
  </sheetData>
  <hyperlinks>
    <hyperlink ref="F11" r:id="rId1"/>
    <hyperlink ref="F12" r:id="rId2"/>
    <hyperlink ref="A19" r:id="rId3"/>
    <hyperlink ref="A18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"/>
  <sheetViews>
    <sheetView zoomScale="130" zoomScaleNormal="130" workbookViewId="0">
      <selection activeCell="D15" sqref="D15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6.28515625" customWidth="1"/>
    <col min="7" max="7" width="18.85546875" customWidth="1"/>
  </cols>
  <sheetData>
    <row r="1" spans="1:6" x14ac:dyDescent="0.25">
      <c r="A1" s="7" t="s">
        <v>12</v>
      </c>
      <c r="B1" s="6"/>
      <c r="C1" s="6"/>
      <c r="D1" s="6"/>
      <c r="E1" s="6"/>
      <c r="F1" s="5"/>
    </row>
    <row r="3" spans="1:6" x14ac:dyDescent="0.25">
      <c r="A3" s="3" t="s">
        <v>21</v>
      </c>
      <c r="B3" s="3" t="s">
        <v>9</v>
      </c>
      <c r="C3" s="3" t="s">
        <v>8</v>
      </c>
    </row>
    <row r="4" spans="1:6" x14ac:dyDescent="0.25">
      <c r="A4" s="10">
        <v>0</v>
      </c>
      <c r="B4" s="2" t="s">
        <v>19</v>
      </c>
      <c r="C4" s="10">
        <v>0</v>
      </c>
    </row>
    <row r="5" spans="1:6" x14ac:dyDescent="0.25">
      <c r="A5" s="10">
        <v>1000</v>
      </c>
      <c r="B5" s="2" t="s">
        <v>17</v>
      </c>
      <c r="C5" s="10">
        <v>20</v>
      </c>
    </row>
    <row r="6" spans="1:6" x14ac:dyDescent="0.25">
      <c r="A6" s="10">
        <v>2500</v>
      </c>
      <c r="B6" s="2" t="s">
        <v>15</v>
      </c>
      <c r="C6" s="10">
        <v>100</v>
      </c>
    </row>
    <row r="7" spans="1:6" x14ac:dyDescent="0.25">
      <c r="A7" s="10">
        <v>7000</v>
      </c>
      <c r="B7" s="2" t="s">
        <v>14</v>
      </c>
      <c r="C7" s="10">
        <v>250</v>
      </c>
    </row>
    <row r="8" spans="1:6" x14ac:dyDescent="0.25">
      <c r="A8" s="10">
        <v>10000</v>
      </c>
      <c r="B8" s="2" t="s">
        <v>13</v>
      </c>
      <c r="C8" s="10">
        <v>700</v>
      </c>
    </row>
    <row r="9" spans="1:6" x14ac:dyDescent="0.25">
      <c r="A9" s="11"/>
      <c r="B9" s="12"/>
      <c r="C9" s="11"/>
    </row>
    <row r="10" spans="1:6" x14ac:dyDescent="0.25">
      <c r="C10">
        <v>2</v>
      </c>
      <c r="D10">
        <v>3</v>
      </c>
      <c r="F10" t="s">
        <v>20</v>
      </c>
    </row>
    <row r="11" spans="1:6" x14ac:dyDescent="0.25">
      <c r="A11" s="3" t="s">
        <v>11</v>
      </c>
      <c r="B11" s="3" t="s">
        <v>10</v>
      </c>
      <c r="C11" s="3" t="s">
        <v>9</v>
      </c>
      <c r="D11" s="3" t="s">
        <v>8</v>
      </c>
      <c r="F11" s="13" t="s">
        <v>18</v>
      </c>
    </row>
    <row r="12" spans="1:6" x14ac:dyDescent="0.25">
      <c r="A12" s="2" t="s">
        <v>7</v>
      </c>
      <c r="B12" s="10">
        <v>7598</v>
      </c>
      <c r="C12" s="1" t="str">
        <f>VLOOKUP($B12,$A$4:$C$8,C$10)</f>
        <v>Very Good</v>
      </c>
      <c r="D12" s="1">
        <f>VLOOKUP($B12,$A$4:$C$8,D$10)</f>
        <v>250</v>
      </c>
      <c r="F12" s="13" t="s">
        <v>16</v>
      </c>
    </row>
    <row r="13" spans="1:6" x14ac:dyDescent="0.25">
      <c r="A13" s="2" t="s">
        <v>6</v>
      </c>
      <c r="B13" s="10">
        <v>68</v>
      </c>
      <c r="C13" s="1" t="str">
        <f t="shared" ref="C13:D15" si="0">VLOOKUP($B13,$A$4:$C$8,C$10)</f>
        <v>Sub Par</v>
      </c>
      <c r="D13" s="1">
        <f t="shared" si="0"/>
        <v>0</v>
      </c>
    </row>
    <row r="14" spans="1:6" x14ac:dyDescent="0.25">
      <c r="A14" s="2" t="s">
        <v>5</v>
      </c>
      <c r="B14" s="10">
        <v>15980</v>
      </c>
      <c r="C14" s="1" t="str">
        <f t="shared" si="0"/>
        <v>Excellent</v>
      </c>
      <c r="D14" s="1">
        <f t="shared" si="0"/>
        <v>700</v>
      </c>
    </row>
    <row r="15" spans="1:6" x14ac:dyDescent="0.25">
      <c r="A15" s="2" t="s">
        <v>4</v>
      </c>
      <c r="B15" s="10">
        <v>2499.9899999999998</v>
      </c>
      <c r="C15" s="1" t="str">
        <f t="shared" si="0"/>
        <v>Par</v>
      </c>
      <c r="D15" s="1">
        <f t="shared" si="0"/>
        <v>20</v>
      </c>
    </row>
    <row r="17" spans="1:1" x14ac:dyDescent="0.25">
      <c r="A17" s="78" t="s">
        <v>157</v>
      </c>
    </row>
    <row r="18" spans="1:1" x14ac:dyDescent="0.25">
      <c r="A18" s="13" t="s">
        <v>178</v>
      </c>
    </row>
    <row r="19" spans="1:1" x14ac:dyDescent="0.25">
      <c r="A19" s="13" t="s">
        <v>179</v>
      </c>
    </row>
  </sheetData>
  <hyperlinks>
    <hyperlink ref="F11" r:id="rId1"/>
    <hyperlink ref="F12" r:id="rId2"/>
    <hyperlink ref="A19" r:id="rId3"/>
    <hyperlink ref="A18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8"/>
  <sheetViews>
    <sheetView zoomScale="130" zoomScaleNormal="130" workbookViewId="0">
      <selection activeCell="C13" sqref="C13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9.28515625" customWidth="1"/>
    <col min="7" max="7" width="18.85546875" customWidth="1"/>
  </cols>
  <sheetData>
    <row r="1" spans="1:6" x14ac:dyDescent="0.25">
      <c r="A1" s="23" t="s">
        <v>173</v>
      </c>
      <c r="B1" s="6"/>
      <c r="C1" s="6"/>
      <c r="D1" s="6"/>
      <c r="E1" s="6"/>
      <c r="F1" s="5"/>
    </row>
    <row r="2" spans="1:6" x14ac:dyDescent="0.25">
      <c r="A2" s="8" t="s">
        <v>3</v>
      </c>
      <c r="B2" s="6"/>
      <c r="C2" s="6"/>
      <c r="D2" s="6"/>
      <c r="E2" s="6"/>
      <c r="F2" s="5"/>
    </row>
    <row r="3" spans="1:6" x14ac:dyDescent="0.25">
      <c r="A3" s="8" t="s">
        <v>2</v>
      </c>
      <c r="B3" s="6"/>
      <c r="C3" s="6"/>
      <c r="D3" s="6"/>
      <c r="E3" s="6"/>
      <c r="F3" s="5"/>
    </row>
    <row r="4" spans="1:6" x14ac:dyDescent="0.25">
      <c r="A4" s="8" t="s">
        <v>1</v>
      </c>
      <c r="B4" s="6"/>
      <c r="C4" s="6"/>
      <c r="D4" s="6"/>
      <c r="E4" s="6"/>
      <c r="F4" s="5"/>
    </row>
    <row r="5" spans="1:6" x14ac:dyDescent="0.25">
      <c r="A5" s="4"/>
    </row>
    <row r="6" spans="1:6" x14ac:dyDescent="0.25">
      <c r="A6" s="3" t="s">
        <v>21</v>
      </c>
      <c r="B6" s="3" t="s">
        <v>9</v>
      </c>
      <c r="C6" s="3" t="s">
        <v>8</v>
      </c>
    </row>
    <row r="7" spans="1:6" x14ac:dyDescent="0.25">
      <c r="A7" s="10">
        <v>0</v>
      </c>
      <c r="B7" s="2" t="s">
        <v>19</v>
      </c>
      <c r="C7" s="10">
        <v>0</v>
      </c>
    </row>
    <row r="8" spans="1:6" x14ac:dyDescent="0.25">
      <c r="A8" s="10">
        <v>1000</v>
      </c>
      <c r="B8" s="2" t="s">
        <v>17</v>
      </c>
      <c r="C8" s="10">
        <v>20</v>
      </c>
    </row>
    <row r="9" spans="1:6" x14ac:dyDescent="0.25">
      <c r="A9" s="10">
        <v>2500</v>
      </c>
      <c r="B9" s="2" t="s">
        <v>15</v>
      </c>
      <c r="C9" s="10">
        <v>100</v>
      </c>
    </row>
    <row r="10" spans="1:6" x14ac:dyDescent="0.25">
      <c r="A10" s="10">
        <v>7000</v>
      </c>
      <c r="B10" s="2" t="s">
        <v>14</v>
      </c>
      <c r="C10" s="10">
        <v>250</v>
      </c>
    </row>
    <row r="11" spans="1:6" x14ac:dyDescent="0.25">
      <c r="A11" s="10">
        <v>10000</v>
      </c>
      <c r="B11" s="2" t="s">
        <v>13</v>
      </c>
      <c r="C11" s="10">
        <v>700</v>
      </c>
    </row>
    <row r="12" spans="1:6" x14ac:dyDescent="0.25">
      <c r="A12" s="11"/>
      <c r="B12" s="12"/>
      <c r="C12" s="11"/>
    </row>
    <row r="14" spans="1:6" x14ac:dyDescent="0.25">
      <c r="A14" s="3" t="s">
        <v>11</v>
      </c>
      <c r="B14" s="3" t="s">
        <v>10</v>
      </c>
      <c r="C14" s="3" t="s">
        <v>9</v>
      </c>
      <c r="D14" s="3" t="s">
        <v>8</v>
      </c>
    </row>
    <row r="15" spans="1:6" x14ac:dyDescent="0.25">
      <c r="A15" s="2" t="s">
        <v>7</v>
      </c>
      <c r="B15" s="10">
        <v>7598</v>
      </c>
      <c r="C15" s="1"/>
      <c r="D15" s="1"/>
    </row>
    <row r="16" spans="1:6" x14ac:dyDescent="0.25">
      <c r="A16" s="2" t="s">
        <v>6</v>
      </c>
      <c r="B16" s="10">
        <v>68</v>
      </c>
      <c r="C16" s="1"/>
      <c r="D16" s="1"/>
    </row>
    <row r="17" spans="1:4" x14ac:dyDescent="0.25">
      <c r="A17" s="2" t="s">
        <v>5</v>
      </c>
      <c r="B17" s="10">
        <v>15980</v>
      </c>
      <c r="C17" s="1"/>
      <c r="D17" s="1"/>
    </row>
    <row r="18" spans="1:4" x14ac:dyDescent="0.25">
      <c r="A18" s="2" t="s">
        <v>4</v>
      </c>
      <c r="B18" s="10">
        <v>2499.9899999999998</v>
      </c>
      <c r="C18" s="1"/>
      <c r="D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zoomScale="130" zoomScaleNormal="130" workbookViewId="0">
      <selection activeCell="D14" sqref="D14"/>
    </sheetView>
  </sheetViews>
  <sheetFormatPr defaultRowHeight="15" x14ac:dyDescent="0.25"/>
  <cols>
    <col min="1" max="1" width="23.5703125" customWidth="1"/>
    <col min="2" max="2" width="25.85546875" customWidth="1"/>
    <col min="3" max="3" width="22.42578125" customWidth="1"/>
    <col min="4" max="4" width="22" customWidth="1"/>
    <col min="5" max="5" width="21.7109375" customWidth="1"/>
    <col min="6" max="6" width="19.28515625" customWidth="1"/>
    <col min="7" max="7" width="18.85546875" customWidth="1"/>
  </cols>
  <sheetData>
    <row r="1" spans="1:6" x14ac:dyDescent="0.25">
      <c r="A1" s="23" t="s">
        <v>173</v>
      </c>
      <c r="B1" s="6"/>
      <c r="C1" s="6"/>
      <c r="D1" s="6"/>
      <c r="E1" s="6"/>
      <c r="F1" s="5"/>
    </row>
    <row r="2" spans="1:6" x14ac:dyDescent="0.25">
      <c r="A2" s="8" t="s">
        <v>3</v>
      </c>
      <c r="B2" s="6"/>
      <c r="C2" s="6"/>
      <c r="D2" s="6"/>
      <c r="E2" s="6"/>
      <c r="F2" s="5"/>
    </row>
    <row r="3" spans="1:6" x14ac:dyDescent="0.25">
      <c r="A3" s="8" t="s">
        <v>2</v>
      </c>
      <c r="B3" s="6"/>
      <c r="C3" s="6"/>
      <c r="D3" s="6"/>
      <c r="E3" s="6"/>
      <c r="F3" s="5"/>
    </row>
    <row r="4" spans="1:6" x14ac:dyDescent="0.25">
      <c r="A4" s="8" t="s">
        <v>1</v>
      </c>
      <c r="B4" s="6"/>
      <c r="C4" s="6"/>
      <c r="D4" s="6"/>
      <c r="E4" s="6"/>
      <c r="F4" s="5"/>
    </row>
    <row r="5" spans="1:6" x14ac:dyDescent="0.25">
      <c r="A5" s="4"/>
    </row>
    <row r="6" spans="1:6" x14ac:dyDescent="0.25">
      <c r="A6" s="3" t="s">
        <v>21</v>
      </c>
      <c r="B6" s="3" t="s">
        <v>9</v>
      </c>
      <c r="C6" s="3" t="s">
        <v>8</v>
      </c>
    </row>
    <row r="7" spans="1:6" x14ac:dyDescent="0.25">
      <c r="A7" s="10">
        <v>0</v>
      </c>
      <c r="B7" s="2" t="s">
        <v>19</v>
      </c>
      <c r="C7" s="10">
        <v>0</v>
      </c>
    </row>
    <row r="8" spans="1:6" x14ac:dyDescent="0.25">
      <c r="A8" s="10">
        <v>1000</v>
      </c>
      <c r="B8" s="2" t="s">
        <v>17</v>
      </c>
      <c r="C8" s="10">
        <v>20</v>
      </c>
    </row>
    <row r="9" spans="1:6" x14ac:dyDescent="0.25">
      <c r="A9" s="10">
        <v>2500</v>
      </c>
      <c r="B9" s="2" t="s">
        <v>15</v>
      </c>
      <c r="C9" s="10">
        <v>100</v>
      </c>
    </row>
    <row r="10" spans="1:6" x14ac:dyDescent="0.25">
      <c r="A10" s="10">
        <v>7000</v>
      </c>
      <c r="B10" s="2" t="s">
        <v>14</v>
      </c>
      <c r="C10" s="10">
        <v>250</v>
      </c>
    </row>
    <row r="11" spans="1:6" x14ac:dyDescent="0.25">
      <c r="A11" s="10">
        <v>10000</v>
      </c>
      <c r="B11" s="2" t="s">
        <v>13</v>
      </c>
      <c r="C11" s="10">
        <v>700</v>
      </c>
    </row>
    <row r="12" spans="1:6" x14ac:dyDescent="0.25">
      <c r="A12" s="11"/>
      <c r="B12" s="12"/>
      <c r="C12" s="11"/>
    </row>
    <row r="13" spans="1:6" x14ac:dyDescent="0.25">
      <c r="C13">
        <f>MATCH(C14,$A$6:$C$6,0)</f>
        <v>3</v>
      </c>
      <c r="D13">
        <f>MATCH(D14,$A$6:$C$6,0)</f>
        <v>2</v>
      </c>
    </row>
    <row r="14" spans="1:6" x14ac:dyDescent="0.25">
      <c r="A14" s="3" t="s">
        <v>11</v>
      </c>
      <c r="B14" s="3" t="s">
        <v>10</v>
      </c>
      <c r="C14" s="3" t="s">
        <v>8</v>
      </c>
      <c r="D14" s="3" t="s">
        <v>9</v>
      </c>
    </row>
    <row r="15" spans="1:6" x14ac:dyDescent="0.25">
      <c r="A15" s="2" t="s">
        <v>7</v>
      </c>
      <c r="B15" s="10">
        <v>7598</v>
      </c>
      <c r="C15" s="1">
        <f>VLOOKUP($B15,$A$7:$C$11,MATCH(C$14,$A$6:$C$6,0))</f>
        <v>250</v>
      </c>
      <c r="D15" s="1" t="str">
        <f>VLOOKUP($B15,$A$7:$C$11,MATCH(D$14,$A$6:$C$6,0))</f>
        <v>Very Good</v>
      </c>
    </row>
    <row r="16" spans="1:6" x14ac:dyDescent="0.25">
      <c r="A16" s="2" t="s">
        <v>6</v>
      </c>
      <c r="B16" s="10">
        <v>68</v>
      </c>
      <c r="C16" s="1">
        <f t="shared" ref="C16:D18" si="0">VLOOKUP($B16,$A$7:$C$11,MATCH(C$14,$A$6:$C$6,0))</f>
        <v>0</v>
      </c>
      <c r="D16" s="1" t="str">
        <f t="shared" si="0"/>
        <v>Sub Par</v>
      </c>
    </row>
    <row r="17" spans="1:4" x14ac:dyDescent="0.25">
      <c r="A17" s="2" t="s">
        <v>5</v>
      </c>
      <c r="B17" s="10">
        <v>15980</v>
      </c>
      <c r="C17" s="1">
        <f t="shared" si="0"/>
        <v>700</v>
      </c>
      <c r="D17" s="1" t="str">
        <f t="shared" si="0"/>
        <v>Excellent</v>
      </c>
    </row>
    <row r="18" spans="1:4" x14ac:dyDescent="0.25">
      <c r="A18" s="2" t="s">
        <v>4</v>
      </c>
      <c r="B18" s="10">
        <v>2499.9899999999998</v>
      </c>
      <c r="C18" s="1">
        <f t="shared" si="0"/>
        <v>20</v>
      </c>
      <c r="D18" s="1" t="str">
        <f>VLOOKUP($B18,$A$7:$C$11,MATCH(D$14,$A$6:$C$6,0))</f>
        <v>Par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Topics</vt:lpstr>
      <vt:lpstr>E(1)</vt:lpstr>
      <vt:lpstr>E(1an)</vt:lpstr>
      <vt:lpstr>E(2)</vt:lpstr>
      <vt:lpstr>E(2an)</vt:lpstr>
      <vt:lpstr>E(3)</vt:lpstr>
      <vt:lpstr>E(3an)</vt:lpstr>
      <vt:lpstr>E(4)</vt:lpstr>
      <vt:lpstr>E(4an)</vt:lpstr>
      <vt:lpstr>E(5)</vt:lpstr>
      <vt:lpstr>E(5an)</vt:lpstr>
      <vt:lpstr>E(6)</vt:lpstr>
      <vt:lpstr>E(6an)</vt:lpstr>
      <vt:lpstr>E(7)</vt:lpstr>
      <vt:lpstr>E(7an)</vt:lpstr>
      <vt:lpstr>E(8)</vt:lpstr>
      <vt:lpstr>E(8an)</vt:lpstr>
      <vt:lpstr>E(9)</vt:lpstr>
      <vt:lpstr>E(9an)</vt:lpstr>
      <vt:lpstr>E(10)</vt:lpstr>
      <vt:lpstr>E(10an)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2016-08-23T16:48:06Z</dcterms:created>
  <dcterms:modified xsi:type="dcterms:W3CDTF">2016-08-24T02:02:48Z</dcterms:modified>
</cp:coreProperties>
</file>