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1341-\"/>
    </mc:Choice>
  </mc:AlternateContent>
  <bookViews>
    <workbookView xWindow="0" yWindow="0" windowWidth="24210" windowHeight="12210"/>
  </bookViews>
  <sheets>
    <sheet name="1348" sheetId="1" r:id="rId1"/>
    <sheet name="1348 (an)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7" i="2" l="1"/>
  <c r="M57" i="2"/>
  <c r="H57" i="2"/>
  <c r="G57" i="2"/>
  <c r="N56" i="2"/>
  <c r="M56" i="2"/>
  <c r="H56" i="2"/>
  <c r="G56" i="2"/>
  <c r="N55" i="2"/>
  <c r="M55" i="2"/>
  <c r="H55" i="2"/>
  <c r="G55" i="2"/>
  <c r="N54" i="2"/>
  <c r="M54" i="2"/>
  <c r="H54" i="2"/>
  <c r="G54" i="2"/>
  <c r="N53" i="2"/>
  <c r="M53" i="2"/>
  <c r="H53" i="2"/>
  <c r="G53" i="2"/>
  <c r="N52" i="2"/>
  <c r="M52" i="2"/>
  <c r="H52" i="2"/>
  <c r="G52" i="2"/>
  <c r="N51" i="2"/>
  <c r="M51" i="2"/>
  <c r="H51" i="2"/>
  <c r="G51" i="2"/>
  <c r="N50" i="2"/>
  <c r="M50" i="2"/>
  <c r="H50" i="2"/>
  <c r="G50" i="2"/>
  <c r="N49" i="2"/>
  <c r="M49" i="2"/>
  <c r="H49" i="2"/>
  <c r="G49" i="2"/>
  <c r="N48" i="2"/>
  <c r="M48" i="2"/>
  <c r="H48" i="2"/>
  <c r="G48" i="2"/>
  <c r="N47" i="2"/>
  <c r="M47" i="2"/>
  <c r="H47" i="2"/>
  <c r="G47" i="2"/>
  <c r="T46" i="2"/>
  <c r="S46" i="2"/>
  <c r="R46" i="2"/>
  <c r="M46" i="2"/>
  <c r="N46" i="2" s="1"/>
  <c r="H46" i="2"/>
  <c r="G46" i="2"/>
  <c r="M45" i="2"/>
  <c r="N45" i="2" s="1"/>
  <c r="H45" i="2"/>
  <c r="G45" i="2"/>
  <c r="M44" i="2"/>
  <c r="N44" i="2" s="1"/>
  <c r="H44" i="2"/>
  <c r="G44" i="2"/>
  <c r="M43" i="2"/>
  <c r="N43" i="2" s="1"/>
  <c r="H43" i="2"/>
  <c r="G43" i="2"/>
  <c r="M42" i="2"/>
  <c r="N42" i="2" s="1"/>
  <c r="H42" i="2"/>
  <c r="G42" i="2"/>
  <c r="E41" i="2" s="1"/>
  <c r="M41" i="2"/>
  <c r="N41" i="2" s="1"/>
  <c r="J41" i="2" s="1"/>
  <c r="H41" i="2"/>
  <c r="C41" i="2" s="1"/>
  <c r="G41" i="2"/>
  <c r="K28" i="2"/>
  <c r="C28" i="2"/>
  <c r="K27" i="2"/>
  <c r="C27" i="2"/>
  <c r="K26" i="2"/>
  <c r="C26" i="2"/>
  <c r="K25" i="2"/>
  <c r="C25" i="2"/>
  <c r="K24" i="2"/>
  <c r="C24" i="2"/>
  <c r="K23" i="2"/>
  <c r="C23" i="2"/>
  <c r="K22" i="2"/>
  <c r="C22" i="2"/>
  <c r="T21" i="2"/>
  <c r="S21" i="2"/>
  <c r="R21" i="2"/>
  <c r="K21" i="2"/>
  <c r="C21" i="2"/>
  <c r="K20" i="2"/>
  <c r="C20" i="2"/>
  <c r="K19" i="2"/>
  <c r="C19" i="2"/>
  <c r="K18" i="2"/>
  <c r="C18" i="2"/>
  <c r="K17" i="2"/>
  <c r="C17" i="2"/>
  <c r="K16" i="2"/>
  <c r="C16" i="2"/>
  <c r="K15" i="2"/>
  <c r="C15" i="2"/>
  <c r="K14" i="2"/>
  <c r="C14" i="2"/>
  <c r="K13" i="2"/>
  <c r="C13" i="2"/>
  <c r="E21" i="2" s="1"/>
  <c r="M12" i="2"/>
  <c r="K12" i="2"/>
  <c r="M21" i="2" s="1"/>
  <c r="F12" i="2"/>
  <c r="E12" i="2"/>
  <c r="C12" i="2"/>
  <c r="K12" i="1" l="1"/>
  <c r="K13" i="1"/>
  <c r="M21" i="1" s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E21" i="1"/>
  <c r="G42" i="1" l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H41" i="1"/>
  <c r="G41" i="1"/>
  <c r="M42" i="1"/>
  <c r="N42" i="1" s="1"/>
  <c r="M43" i="1"/>
  <c r="N43" i="1" s="1"/>
  <c r="M44" i="1"/>
  <c r="N44" i="1" s="1"/>
  <c r="M45" i="1"/>
  <c r="N45" i="1" s="1"/>
  <c r="M46" i="1"/>
  <c r="N46" i="1" s="1"/>
  <c r="M47" i="1"/>
  <c r="N47" i="1" s="1"/>
  <c r="M48" i="1"/>
  <c r="N48" i="1" s="1"/>
  <c r="M49" i="1"/>
  <c r="N49" i="1" s="1"/>
  <c r="M50" i="1"/>
  <c r="N50" i="1" s="1"/>
  <c r="M51" i="1"/>
  <c r="N51" i="1" s="1"/>
  <c r="M52" i="1"/>
  <c r="N52" i="1" s="1"/>
  <c r="M53" i="1"/>
  <c r="N53" i="1" s="1"/>
  <c r="M54" i="1"/>
  <c r="N54" i="1" s="1"/>
  <c r="M55" i="1"/>
  <c r="N55" i="1" s="1"/>
  <c r="M56" i="1"/>
  <c r="N56" i="1" s="1"/>
  <c r="M57" i="1"/>
  <c r="N57" i="1" s="1"/>
  <c r="M41" i="1"/>
  <c r="N41" i="1" s="1"/>
  <c r="E41" i="1" l="1"/>
  <c r="C41" i="1"/>
  <c r="J41" i="1"/>
</calcChain>
</file>

<file path=xl/sharedStrings.xml><?xml version="1.0" encoding="utf-8"?>
<sst xmlns="http://schemas.openxmlformats.org/spreadsheetml/2006/main" count="322" uniqueCount="67">
  <si>
    <t>Is there a formula that can help me sum vlookups of separate items?</t>
  </si>
  <si>
    <t>So an easier way of : VLOOKUP("text1",A:C,3,0)+Vlookup("text2",A:C,3,0)+Vlookup("text3",A:C,3,0)+... etc.</t>
  </si>
  <si>
    <t>I have been fighting with this question for a while now because in cases with many more items this formula will be endless.</t>
  </si>
  <si>
    <t xml:space="preserve">Would you happen to know how this can be made easier? </t>
  </si>
  <si>
    <t>Simona Stamatova at YouTube:</t>
  </si>
  <si>
    <t>Date</t>
  </si>
  <si>
    <t>Number of Rolls</t>
  </si>
  <si>
    <t>Units From</t>
  </si>
  <si>
    <t>Units To</t>
  </si>
  <si>
    <t>and up</t>
  </si>
  <si>
    <t xml:space="preserve">Basic Excel Business Analytics #08: Total Revenue Calculation: VLOOKUP or LOOKUP/SUMPRODUCT? </t>
  </si>
  <si>
    <t>https://www.youtube.com/watch?v=gH2RMd9XQpU</t>
  </si>
  <si>
    <t>Approximate Match Lookup Adding:</t>
  </si>
  <si>
    <t>Exact Match Lookup Adding:</t>
  </si>
  <si>
    <t xml:space="preserve">Excel Magic Trick 320: Lookup Adding: SUMPRODUCT &amp; SUMIF </t>
  </si>
  <si>
    <t>https://www.youtube.com/watch?v=s_StqXi7yrA</t>
  </si>
  <si>
    <t>Total Revenue</t>
  </si>
  <si>
    <t xml:space="preserve">Price per Roll </t>
  </si>
  <si>
    <t>Product</t>
  </si>
  <si>
    <t>Bellen</t>
  </si>
  <si>
    <t>Carlota</t>
  </si>
  <si>
    <t>Quad</t>
  </si>
  <si>
    <t>Sunshine</t>
  </si>
  <si>
    <t>Cost</t>
  </si>
  <si>
    <t>Retail Price</t>
  </si>
  <si>
    <t>Total Cost</t>
  </si>
  <si>
    <t>Check:</t>
  </si>
  <si>
    <t>Price</t>
  </si>
  <si>
    <t>Rev</t>
  </si>
  <si>
    <t>Total</t>
  </si>
  <si>
    <t>Excel Magic Trick 1348: Lookup Adding: Exact Match or Approximate Match</t>
  </si>
  <si>
    <t>Total
Cost</t>
  </si>
  <si>
    <t>Team 1</t>
  </si>
  <si>
    <t>Team 2</t>
  </si>
  <si>
    <t>Team 3</t>
  </si>
  <si>
    <t>Contractor</t>
  </si>
  <si>
    <t>Mittie Wendt</t>
  </si>
  <si>
    <t>Earle Crane</t>
  </si>
  <si>
    <t>Magaly Wiseman</t>
  </si>
  <si>
    <t>Bridgette Forbes</t>
  </si>
  <si>
    <t>Dahlia Rainey</t>
  </si>
  <si>
    <t>Delisa Battles</t>
  </si>
  <si>
    <t>Tiffaney Cisneros</t>
  </si>
  <si>
    <t>Lannie Campos</t>
  </si>
  <si>
    <t>Shoshana Quigley</t>
  </si>
  <si>
    <t>Rayna Bower</t>
  </si>
  <si>
    <t>Patricia Casteel</t>
  </si>
  <si>
    <t>Catalina Milton</t>
  </si>
  <si>
    <t>Lashawnda Navarrete</t>
  </si>
  <si>
    <t>Nikita Winfrey</t>
  </si>
  <si>
    <t>Gayle Godfrey</t>
  </si>
  <si>
    <t>Marcell Ledford</t>
  </si>
  <si>
    <t>Coral Woodworth</t>
  </si>
  <si>
    <t>Lupe Smalley</t>
  </si>
  <si>
    <t>Willodean Paz</t>
  </si>
  <si>
    <t>Maisha Farley</t>
  </si>
  <si>
    <t>Jewel Gentry</t>
  </si>
  <si>
    <t>Tamesha Dabney</t>
  </si>
  <si>
    <t>Kathern Burch</t>
  </si>
  <si>
    <t>Leora Wisniewski</t>
  </si>
  <si>
    <t>Darline Russ</t>
  </si>
  <si>
    <t>Minh Osburn</t>
  </si>
  <si>
    <t>Logan Alger</t>
  </si>
  <si>
    <t>Maribeth Chavis</t>
  </si>
  <si>
    <t>Artie Shade</t>
  </si>
  <si>
    <t>Brittanie Ivory</t>
  </si>
  <si>
    <t>Contractual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</si>
</sst>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.00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theme="1"/>
      <name val="Times New Roman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0"/>
      <name val="Calibri"/>
      <family val="2"/>
      <scheme val="minor"/>
    </font>
    <font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1" applyFont="1"/>
    <xf numFmtId="0" fontId="5" fillId="2" borderId="1" xfId="1" applyFont="1" applyFill="1" applyBorder="1"/>
    <xf numFmtId="0" fontId="5" fillId="2" borderId="1" xfId="1" applyFont="1" applyFill="1" applyBorder="1" applyAlignment="1">
      <alignment wrapText="1"/>
    </xf>
    <xf numFmtId="14" fontId="4" fillId="0" borderId="1" xfId="1" applyNumberFormat="1" applyFont="1" applyBorder="1"/>
    <xf numFmtId="0" fontId="4" fillId="0" borderId="1" xfId="1" applyFont="1" applyBorder="1"/>
    <xf numFmtId="0" fontId="4" fillId="0" borderId="1" xfId="1" applyNumberFormat="1" applyFont="1" applyBorder="1"/>
    <xf numFmtId="164" fontId="4" fillId="0" borderId="1" xfId="1" applyNumberFormat="1" applyFont="1" applyBorder="1"/>
    <xf numFmtId="0" fontId="6" fillId="0" borderId="0" xfId="2"/>
    <xf numFmtId="0" fontId="0" fillId="3" borderId="1" xfId="0" applyFill="1" applyBorder="1"/>
    <xf numFmtId="0" fontId="0" fillId="0" borderId="1" xfId="0" applyBorder="1"/>
    <xf numFmtId="165" fontId="0" fillId="3" borderId="1" xfId="0" applyNumberFormat="1" applyFill="1" applyBorder="1"/>
    <xf numFmtId="0" fontId="7" fillId="4" borderId="0" xfId="0" applyFont="1" applyFill="1"/>
    <xf numFmtId="0" fontId="8" fillId="4" borderId="0" xfId="0" applyFont="1" applyFill="1"/>
    <xf numFmtId="6" fontId="0" fillId="3" borderId="1" xfId="0" applyNumberFormat="1" applyFill="1" applyBorder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s_StqXi7yrA" TargetMode="External"/><Relationship Id="rId2" Type="http://schemas.openxmlformats.org/officeDocument/2006/relationships/hyperlink" Target="https://www.youtube.com/watch?v=gH2RMd9XQpU" TargetMode="External"/><Relationship Id="rId1" Type="http://schemas.openxmlformats.org/officeDocument/2006/relationships/hyperlink" Target="https://www.youtube.com/watch?v=gH2RMd9XQpU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youtube.com/watch?v=s_StqXi7yr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s_StqXi7yrA" TargetMode="External"/><Relationship Id="rId2" Type="http://schemas.openxmlformats.org/officeDocument/2006/relationships/hyperlink" Target="https://www.youtube.com/watch?v=gH2RMd9XQpU" TargetMode="External"/><Relationship Id="rId1" Type="http://schemas.openxmlformats.org/officeDocument/2006/relationships/hyperlink" Target="https://www.youtube.com/watch?v=gH2RMd9XQpU" TargetMode="External"/><Relationship Id="rId4" Type="http://schemas.openxmlformats.org/officeDocument/2006/relationships/hyperlink" Target="https://www.youtube.com/watch?v=s_StqXi7y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00FF"/>
  </sheetPr>
  <dimension ref="A1:X57"/>
  <sheetViews>
    <sheetView tabSelected="1" zoomScale="129" zoomScaleNormal="129" workbookViewId="0">
      <selection activeCell="E12" sqref="E12"/>
    </sheetView>
  </sheetViews>
  <sheetFormatPr defaultRowHeight="15" x14ac:dyDescent="0.25"/>
  <cols>
    <col min="1" max="1" width="16" customWidth="1"/>
    <col min="3" max="3" width="11" customWidth="1"/>
    <col min="4" max="4" width="1.7109375" customWidth="1"/>
    <col min="5" max="8" width="11" customWidth="1"/>
    <col min="9" max="9" width="14.7109375" customWidth="1"/>
    <col min="10" max="11" width="11" customWidth="1"/>
    <col min="12" max="12" width="1.7109375" customWidth="1"/>
    <col min="13" max="13" width="12.42578125" customWidth="1"/>
    <col min="15" max="15" width="14.28515625" customWidth="1"/>
    <col min="17" max="17" width="11.5703125" bestFit="1" customWidth="1"/>
    <col min="18" max="18" width="16.85546875" bestFit="1" customWidth="1"/>
    <col min="19" max="19" width="20.28515625" bestFit="1" customWidth="1"/>
    <col min="20" max="20" width="16.5703125" bestFit="1" customWidth="1"/>
    <col min="23" max="23" width="20.28515625" bestFit="1" customWidth="1"/>
    <col min="24" max="24" width="15.7109375" bestFit="1" customWidth="1"/>
  </cols>
  <sheetData>
    <row r="1" spans="1:24" x14ac:dyDescent="0.25">
      <c r="A1" s="2" t="s">
        <v>4</v>
      </c>
    </row>
    <row r="2" spans="1:24" x14ac:dyDescent="0.25">
      <c r="A2" s="1" t="s">
        <v>0</v>
      </c>
    </row>
    <row r="3" spans="1:24" x14ac:dyDescent="0.25">
      <c r="A3" t="s">
        <v>1</v>
      </c>
    </row>
    <row r="4" spans="1:24" x14ac:dyDescent="0.25">
      <c r="A4" t="s">
        <v>2</v>
      </c>
    </row>
    <row r="5" spans="1:24" x14ac:dyDescent="0.25">
      <c r="A5" t="s">
        <v>3</v>
      </c>
    </row>
    <row r="7" spans="1:24" ht="26.25" x14ac:dyDescent="0.4">
      <c r="A7" s="15" t="s">
        <v>30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24" x14ac:dyDescent="0.25">
      <c r="R8" s="2" t="s">
        <v>12</v>
      </c>
    </row>
    <row r="9" spans="1:24" x14ac:dyDescent="0.25">
      <c r="A9" s="2" t="s">
        <v>13</v>
      </c>
      <c r="I9" s="2" t="s">
        <v>12</v>
      </c>
    </row>
    <row r="10" spans="1:24" ht="15.75" x14ac:dyDescent="0.25">
      <c r="R10" s="5" t="s">
        <v>32</v>
      </c>
      <c r="S10" s="5" t="s">
        <v>33</v>
      </c>
      <c r="T10" s="5" t="s">
        <v>34</v>
      </c>
      <c r="W10" s="2" t="s">
        <v>35</v>
      </c>
      <c r="X10" s="2" t="s">
        <v>66</v>
      </c>
    </row>
    <row r="11" spans="1:24" ht="31.5" x14ac:dyDescent="0.25">
      <c r="A11" s="4" t="s">
        <v>5</v>
      </c>
      <c r="B11" s="4" t="s">
        <v>18</v>
      </c>
      <c r="E11" s="5" t="s">
        <v>31</v>
      </c>
      <c r="F11" s="5" t="s">
        <v>16</v>
      </c>
      <c r="I11" s="4" t="s">
        <v>5</v>
      </c>
      <c r="J11" s="5" t="s">
        <v>6</v>
      </c>
      <c r="M11" s="5" t="s">
        <v>16</v>
      </c>
      <c r="R11" s="12" t="s">
        <v>36</v>
      </c>
      <c r="S11" s="12" t="s">
        <v>46</v>
      </c>
      <c r="T11" s="12" t="s">
        <v>56</v>
      </c>
      <c r="W11" t="s">
        <v>64</v>
      </c>
      <c r="X11">
        <v>1106</v>
      </c>
    </row>
    <row r="12" spans="1:24" ht="15.75" x14ac:dyDescent="0.25">
      <c r="A12" s="6">
        <v>42263</v>
      </c>
      <c r="B12" s="12" t="s">
        <v>19</v>
      </c>
      <c r="C12">
        <f>VLOOKUP(B12,$E$15:$G$18,2,0)</f>
        <v>11.65</v>
      </c>
      <c r="E12" s="11"/>
      <c r="F12" s="11"/>
      <c r="I12" s="6">
        <v>42263</v>
      </c>
      <c r="J12" s="7">
        <v>540</v>
      </c>
      <c r="K12">
        <f>LOOKUP(J12,$M$15:$O$18)*J12</f>
        <v>90720</v>
      </c>
      <c r="M12" s="13"/>
      <c r="R12" s="12" t="s">
        <v>37</v>
      </c>
      <c r="S12" s="12" t="s">
        <v>47</v>
      </c>
      <c r="T12" s="12" t="s">
        <v>57</v>
      </c>
      <c r="W12" t="s">
        <v>39</v>
      </c>
      <c r="X12">
        <v>829</v>
      </c>
    </row>
    <row r="13" spans="1:24" ht="15.75" x14ac:dyDescent="0.25">
      <c r="A13" s="6">
        <v>42262</v>
      </c>
      <c r="B13" s="12" t="s">
        <v>20</v>
      </c>
      <c r="C13">
        <f t="shared" ref="C13:C28" si="0">VLOOKUP(B13,$E$15:$G$18,2,0)</f>
        <v>13.12</v>
      </c>
      <c r="I13" s="6">
        <v>42262</v>
      </c>
      <c r="J13" s="7">
        <v>360</v>
      </c>
      <c r="K13">
        <f t="shared" ref="K13:K28" si="1">LOOKUP(J13,$M$15:$O$18)*J13</f>
        <v>60480</v>
      </c>
      <c r="R13" s="12" t="s">
        <v>38</v>
      </c>
      <c r="S13" s="12" t="s">
        <v>48</v>
      </c>
      <c r="T13" s="12" t="s">
        <v>58</v>
      </c>
      <c r="W13" t="s">
        <v>65</v>
      </c>
      <c r="X13">
        <v>3592</v>
      </c>
    </row>
    <row r="14" spans="1:24" ht="15.75" x14ac:dyDescent="0.25">
      <c r="A14" s="6">
        <v>42263</v>
      </c>
      <c r="B14" s="12" t="s">
        <v>21</v>
      </c>
      <c r="C14">
        <f t="shared" si="0"/>
        <v>17.690000000000001</v>
      </c>
      <c r="E14" s="4" t="s">
        <v>18</v>
      </c>
      <c r="F14" s="4" t="s">
        <v>23</v>
      </c>
      <c r="G14" s="4" t="s">
        <v>24</v>
      </c>
      <c r="I14" s="6">
        <v>42263</v>
      </c>
      <c r="J14" s="7">
        <v>12</v>
      </c>
      <c r="K14">
        <f t="shared" si="1"/>
        <v>2376</v>
      </c>
      <c r="M14" s="4" t="s">
        <v>7</v>
      </c>
      <c r="N14" s="4" t="s">
        <v>8</v>
      </c>
      <c r="O14" s="5" t="s">
        <v>17</v>
      </c>
      <c r="R14" s="12" t="s">
        <v>39</v>
      </c>
      <c r="S14" s="12" t="s">
        <v>49</v>
      </c>
      <c r="T14" s="12" t="s">
        <v>59</v>
      </c>
      <c r="W14" t="s">
        <v>47</v>
      </c>
      <c r="X14">
        <v>1454</v>
      </c>
    </row>
    <row r="15" spans="1:24" ht="15.75" x14ac:dyDescent="0.25">
      <c r="A15" s="6">
        <v>42262</v>
      </c>
      <c r="B15" s="12" t="s">
        <v>22</v>
      </c>
      <c r="C15">
        <f t="shared" si="0"/>
        <v>9.91</v>
      </c>
      <c r="E15" s="12" t="s">
        <v>19</v>
      </c>
      <c r="F15" s="12">
        <v>11.65</v>
      </c>
      <c r="G15" s="12">
        <v>26.95</v>
      </c>
      <c r="I15" s="6">
        <v>42262</v>
      </c>
      <c r="J15" s="7">
        <v>468</v>
      </c>
      <c r="K15">
        <f t="shared" si="1"/>
        <v>78624</v>
      </c>
      <c r="M15" s="8">
        <v>0</v>
      </c>
      <c r="N15" s="8">
        <v>143</v>
      </c>
      <c r="O15" s="9">
        <v>198</v>
      </c>
      <c r="R15" s="12" t="s">
        <v>40</v>
      </c>
      <c r="S15" s="12" t="s">
        <v>50</v>
      </c>
      <c r="T15" s="12" t="s">
        <v>60</v>
      </c>
      <c r="W15" t="s">
        <v>52</v>
      </c>
      <c r="X15">
        <v>1044</v>
      </c>
    </row>
    <row r="16" spans="1:24" ht="15.75" x14ac:dyDescent="0.25">
      <c r="A16" s="6">
        <v>42264</v>
      </c>
      <c r="B16" s="12" t="s">
        <v>21</v>
      </c>
      <c r="C16">
        <f t="shared" si="0"/>
        <v>17.690000000000001</v>
      </c>
      <c r="E16" s="12" t="s">
        <v>20</v>
      </c>
      <c r="F16" s="12">
        <v>13.12</v>
      </c>
      <c r="G16" s="12">
        <v>27.95</v>
      </c>
      <c r="I16" s="6">
        <v>42264</v>
      </c>
      <c r="J16" s="7">
        <v>48</v>
      </c>
      <c r="K16">
        <f t="shared" si="1"/>
        <v>9504</v>
      </c>
      <c r="M16" s="8">
        <v>144</v>
      </c>
      <c r="N16" s="8">
        <v>288</v>
      </c>
      <c r="O16" s="9">
        <v>187</v>
      </c>
      <c r="R16" s="12" t="s">
        <v>41</v>
      </c>
      <c r="S16" s="12" t="s">
        <v>51</v>
      </c>
      <c r="T16" s="12" t="s">
        <v>61</v>
      </c>
      <c r="W16" t="s">
        <v>40</v>
      </c>
      <c r="X16">
        <v>680</v>
      </c>
    </row>
    <row r="17" spans="1:24" ht="15.75" x14ac:dyDescent="0.25">
      <c r="A17" s="6">
        <v>42265</v>
      </c>
      <c r="B17" s="12" t="s">
        <v>22</v>
      </c>
      <c r="C17">
        <f t="shared" si="0"/>
        <v>9.91</v>
      </c>
      <c r="E17" s="12" t="s">
        <v>21</v>
      </c>
      <c r="F17" s="12">
        <v>17.690000000000001</v>
      </c>
      <c r="G17" s="12">
        <v>43.95</v>
      </c>
      <c r="I17" s="6">
        <v>42265</v>
      </c>
      <c r="J17" s="7">
        <v>84</v>
      </c>
      <c r="K17">
        <f t="shared" si="1"/>
        <v>16632</v>
      </c>
      <c r="M17" s="8">
        <v>289</v>
      </c>
      <c r="N17" s="8">
        <v>577</v>
      </c>
      <c r="O17" s="9">
        <v>168</v>
      </c>
      <c r="R17" s="12" t="s">
        <v>42</v>
      </c>
      <c r="S17" s="12" t="s">
        <v>52</v>
      </c>
      <c r="T17" s="12" t="s">
        <v>62</v>
      </c>
      <c r="W17" t="s">
        <v>60</v>
      </c>
      <c r="X17">
        <v>1643</v>
      </c>
    </row>
    <row r="18" spans="1:24" ht="15.75" x14ac:dyDescent="0.25">
      <c r="A18" s="6">
        <v>42264</v>
      </c>
      <c r="B18" s="12" t="s">
        <v>21</v>
      </c>
      <c r="C18">
        <f t="shared" si="0"/>
        <v>17.690000000000001</v>
      </c>
      <c r="E18" s="12" t="s">
        <v>22</v>
      </c>
      <c r="F18" s="12">
        <v>9.91</v>
      </c>
      <c r="G18" s="12">
        <v>18.95</v>
      </c>
      <c r="I18" s="6">
        <v>42264</v>
      </c>
      <c r="J18" s="7">
        <v>540</v>
      </c>
      <c r="K18">
        <f t="shared" si="1"/>
        <v>90720</v>
      </c>
      <c r="M18" s="8">
        <v>578</v>
      </c>
      <c r="N18" s="8" t="s">
        <v>9</v>
      </c>
      <c r="O18" s="9">
        <v>152</v>
      </c>
      <c r="R18" s="12" t="s">
        <v>43</v>
      </c>
      <c r="S18" s="12" t="s">
        <v>53</v>
      </c>
      <c r="T18" s="12" t="s">
        <v>63</v>
      </c>
      <c r="W18" t="s">
        <v>41</v>
      </c>
      <c r="X18">
        <v>1074</v>
      </c>
    </row>
    <row r="19" spans="1:24" ht="15.75" x14ac:dyDescent="0.25">
      <c r="A19" s="6">
        <v>42265</v>
      </c>
      <c r="B19" s="12" t="s">
        <v>19</v>
      </c>
      <c r="C19">
        <f t="shared" si="0"/>
        <v>11.65</v>
      </c>
      <c r="I19" s="6">
        <v>42265</v>
      </c>
      <c r="J19" s="7">
        <v>492</v>
      </c>
      <c r="K19">
        <f t="shared" si="1"/>
        <v>82656</v>
      </c>
      <c r="R19" s="12" t="s">
        <v>44</v>
      </c>
      <c r="S19" s="12" t="s">
        <v>54</v>
      </c>
      <c r="T19" s="12" t="s">
        <v>64</v>
      </c>
      <c r="W19" t="s">
        <v>37</v>
      </c>
      <c r="X19">
        <v>1587</v>
      </c>
    </row>
    <row r="20" spans="1:24" ht="31.5" x14ac:dyDescent="0.25">
      <c r="A20" s="6">
        <v>42265</v>
      </c>
      <c r="B20" s="12" t="s">
        <v>20</v>
      </c>
      <c r="C20">
        <f t="shared" si="0"/>
        <v>13.12</v>
      </c>
      <c r="E20" s="5" t="s">
        <v>31</v>
      </c>
      <c r="I20" s="6">
        <v>42265</v>
      </c>
      <c r="J20" s="7">
        <v>204</v>
      </c>
      <c r="K20">
        <f t="shared" si="1"/>
        <v>38148</v>
      </c>
      <c r="M20" s="5" t="s">
        <v>16</v>
      </c>
      <c r="R20" s="12" t="s">
        <v>45</v>
      </c>
      <c r="S20" s="12" t="s">
        <v>55</v>
      </c>
      <c r="T20" s="12" t="s">
        <v>65</v>
      </c>
      <c r="W20" t="s">
        <v>50</v>
      </c>
      <c r="X20">
        <v>932</v>
      </c>
    </row>
    <row r="21" spans="1:24" ht="15.75" x14ac:dyDescent="0.25">
      <c r="A21" s="6">
        <v>42262</v>
      </c>
      <c r="B21" s="12" t="s">
        <v>21</v>
      </c>
      <c r="C21">
        <f t="shared" si="0"/>
        <v>17.690000000000001</v>
      </c>
      <c r="E21" s="11">
        <f>SUM(C12:C28)</f>
        <v>227.17000000000002</v>
      </c>
      <c r="I21" s="6">
        <v>42262</v>
      </c>
      <c r="J21" s="7">
        <v>408</v>
      </c>
      <c r="K21">
        <f t="shared" si="1"/>
        <v>68544</v>
      </c>
      <c r="M21" s="13">
        <f>SUM(K12:K28)</f>
        <v>1181028</v>
      </c>
      <c r="Q21" s="5" t="s">
        <v>25</v>
      </c>
      <c r="R21" s="16"/>
      <c r="S21" s="16"/>
      <c r="T21" s="16"/>
      <c r="W21" t="s">
        <v>56</v>
      </c>
      <c r="X21">
        <v>1384</v>
      </c>
    </row>
    <row r="22" spans="1:24" ht="15.75" x14ac:dyDescent="0.25">
      <c r="A22" s="6">
        <v>42264</v>
      </c>
      <c r="B22" s="12" t="s">
        <v>22</v>
      </c>
      <c r="C22">
        <f t="shared" si="0"/>
        <v>9.91</v>
      </c>
      <c r="I22" s="6">
        <v>42264</v>
      </c>
      <c r="J22" s="7">
        <v>780</v>
      </c>
      <c r="K22">
        <f t="shared" si="1"/>
        <v>118560</v>
      </c>
      <c r="W22" t="s">
        <v>58</v>
      </c>
      <c r="X22">
        <v>1002</v>
      </c>
    </row>
    <row r="23" spans="1:24" ht="15.75" x14ac:dyDescent="0.25">
      <c r="A23" s="6">
        <v>42263</v>
      </c>
      <c r="B23" s="12" t="s">
        <v>19</v>
      </c>
      <c r="C23">
        <f t="shared" si="0"/>
        <v>11.65</v>
      </c>
      <c r="I23" s="6">
        <v>42263</v>
      </c>
      <c r="J23" s="7">
        <v>444</v>
      </c>
      <c r="K23">
        <f t="shared" si="1"/>
        <v>74592</v>
      </c>
      <c r="W23" t="s">
        <v>43</v>
      </c>
      <c r="X23">
        <v>1040</v>
      </c>
    </row>
    <row r="24" spans="1:24" ht="15.75" x14ac:dyDescent="0.25">
      <c r="A24" s="6">
        <v>42262</v>
      </c>
      <c r="B24" s="12" t="s">
        <v>19</v>
      </c>
      <c r="C24">
        <f t="shared" si="0"/>
        <v>11.65</v>
      </c>
      <c r="I24" s="6">
        <v>42262</v>
      </c>
      <c r="J24" s="7">
        <v>432</v>
      </c>
      <c r="K24">
        <f t="shared" si="1"/>
        <v>72576</v>
      </c>
      <c r="W24" t="s">
        <v>48</v>
      </c>
      <c r="X24">
        <v>960</v>
      </c>
    </row>
    <row r="25" spans="1:24" ht="15.75" x14ac:dyDescent="0.25">
      <c r="A25" s="6">
        <v>42263</v>
      </c>
      <c r="B25" s="12" t="s">
        <v>20</v>
      </c>
      <c r="C25">
        <f t="shared" si="0"/>
        <v>13.12</v>
      </c>
      <c r="I25" s="6">
        <v>42263</v>
      </c>
      <c r="J25" s="7">
        <v>456</v>
      </c>
      <c r="K25">
        <f t="shared" si="1"/>
        <v>76608</v>
      </c>
      <c r="W25" t="s">
        <v>59</v>
      </c>
      <c r="X25">
        <v>1497</v>
      </c>
    </row>
    <row r="26" spans="1:24" ht="15.75" x14ac:dyDescent="0.25">
      <c r="A26" s="6">
        <v>42263</v>
      </c>
      <c r="B26" s="12" t="s">
        <v>21</v>
      </c>
      <c r="C26">
        <f t="shared" si="0"/>
        <v>17.690000000000001</v>
      </c>
      <c r="I26" s="6">
        <v>42263</v>
      </c>
      <c r="J26" s="7">
        <v>768</v>
      </c>
      <c r="K26">
        <f t="shared" si="1"/>
        <v>116736</v>
      </c>
      <c r="W26" t="s">
        <v>62</v>
      </c>
      <c r="X26">
        <v>1009</v>
      </c>
    </row>
    <row r="27" spans="1:24" ht="15.75" x14ac:dyDescent="0.25">
      <c r="A27" s="6">
        <v>42264</v>
      </c>
      <c r="B27" s="12" t="s">
        <v>22</v>
      </c>
      <c r="C27">
        <f t="shared" si="0"/>
        <v>9.91</v>
      </c>
      <c r="I27" s="6">
        <v>42264</v>
      </c>
      <c r="J27" s="7">
        <v>528</v>
      </c>
      <c r="K27">
        <f t="shared" si="1"/>
        <v>88704</v>
      </c>
      <c r="W27" t="s">
        <v>53</v>
      </c>
      <c r="X27">
        <v>1227</v>
      </c>
    </row>
    <row r="28" spans="1:24" ht="15.75" x14ac:dyDescent="0.25">
      <c r="A28" s="6">
        <v>42262</v>
      </c>
      <c r="B28" s="12" t="s">
        <v>20</v>
      </c>
      <c r="C28">
        <f t="shared" si="0"/>
        <v>13.12</v>
      </c>
      <c r="I28" s="6">
        <v>42262</v>
      </c>
      <c r="J28" s="7">
        <v>624</v>
      </c>
      <c r="K28">
        <f t="shared" si="1"/>
        <v>94848</v>
      </c>
      <c r="W28" t="s">
        <v>38</v>
      </c>
      <c r="X28">
        <v>1650</v>
      </c>
    </row>
    <row r="29" spans="1:24" ht="15.75" x14ac:dyDescent="0.25">
      <c r="B29" s="3"/>
      <c r="W29" t="s">
        <v>55</v>
      </c>
      <c r="X29">
        <v>1270</v>
      </c>
    </row>
    <row r="30" spans="1:24" ht="15.75" x14ac:dyDescent="0.25">
      <c r="B30" s="3"/>
      <c r="W30" t="s">
        <v>51</v>
      </c>
      <c r="X30">
        <v>881</v>
      </c>
    </row>
    <row r="31" spans="1:24" x14ac:dyDescent="0.25">
      <c r="A31" s="2" t="s">
        <v>13</v>
      </c>
      <c r="I31" s="2" t="s">
        <v>12</v>
      </c>
      <c r="W31" t="s">
        <v>63</v>
      </c>
      <c r="X31">
        <v>1223</v>
      </c>
    </row>
    <row r="32" spans="1:24" x14ac:dyDescent="0.25">
      <c r="A32" s="10" t="s">
        <v>14</v>
      </c>
      <c r="I32" s="10" t="s">
        <v>10</v>
      </c>
      <c r="W32" t="s">
        <v>61</v>
      </c>
      <c r="X32">
        <v>1121</v>
      </c>
    </row>
    <row r="33" spans="1:24" x14ac:dyDescent="0.25">
      <c r="A33" s="10" t="s">
        <v>15</v>
      </c>
      <c r="I33" s="10" t="s">
        <v>11</v>
      </c>
      <c r="R33" s="2" t="s">
        <v>12</v>
      </c>
      <c r="W33" t="s">
        <v>36</v>
      </c>
      <c r="X33">
        <v>1354</v>
      </c>
    </row>
    <row r="34" spans="1:24" x14ac:dyDescent="0.25">
      <c r="W34" t="s">
        <v>49</v>
      </c>
      <c r="X34">
        <v>1014</v>
      </c>
    </row>
    <row r="35" spans="1:24" ht="15.75" x14ac:dyDescent="0.25">
      <c r="B35" s="3"/>
      <c r="R35" s="5" t="s">
        <v>35</v>
      </c>
      <c r="S35" s="5" t="s">
        <v>35</v>
      </c>
      <c r="T35" s="5" t="s">
        <v>35</v>
      </c>
      <c r="W35" t="s">
        <v>46</v>
      </c>
      <c r="X35">
        <v>1115</v>
      </c>
    </row>
    <row r="36" spans="1:24" ht="15.75" x14ac:dyDescent="0.25">
      <c r="B36" s="3"/>
      <c r="R36" s="12" t="s">
        <v>36</v>
      </c>
      <c r="S36" s="12" t="s">
        <v>46</v>
      </c>
      <c r="T36" s="12" t="s">
        <v>56</v>
      </c>
      <c r="W36" t="s">
        <v>45</v>
      </c>
      <c r="X36">
        <v>1206</v>
      </c>
    </row>
    <row r="37" spans="1:24" ht="15.75" x14ac:dyDescent="0.25">
      <c r="B37" s="3"/>
      <c r="R37" s="12" t="s">
        <v>37</v>
      </c>
      <c r="S37" s="12" t="s">
        <v>47</v>
      </c>
      <c r="T37" s="12" t="s">
        <v>57</v>
      </c>
      <c r="W37" t="s">
        <v>44</v>
      </c>
      <c r="X37">
        <v>1656</v>
      </c>
    </row>
    <row r="38" spans="1:24" ht="15.75" x14ac:dyDescent="0.25">
      <c r="B38" s="3"/>
      <c r="C38" s="2" t="s">
        <v>26</v>
      </c>
      <c r="D38" s="2"/>
      <c r="J38" s="2" t="s">
        <v>26</v>
      </c>
      <c r="R38" s="12" t="s">
        <v>38</v>
      </c>
      <c r="S38" s="12" t="s">
        <v>48</v>
      </c>
      <c r="T38" s="12" t="s">
        <v>58</v>
      </c>
      <c r="W38" t="s">
        <v>57</v>
      </c>
      <c r="X38">
        <v>745</v>
      </c>
    </row>
    <row r="39" spans="1:24" ht="15.75" x14ac:dyDescent="0.25">
      <c r="B39" s="3"/>
      <c r="R39" s="12" t="s">
        <v>39</v>
      </c>
      <c r="S39" s="12" t="s">
        <v>49</v>
      </c>
      <c r="T39" s="12" t="s">
        <v>59</v>
      </c>
      <c r="W39" t="s">
        <v>42</v>
      </c>
      <c r="X39">
        <v>1262</v>
      </c>
    </row>
    <row r="40" spans="1:24" ht="15.75" x14ac:dyDescent="0.25">
      <c r="B40" s="3"/>
      <c r="C40" s="2" t="s">
        <v>29</v>
      </c>
      <c r="D40" s="2"/>
      <c r="G40" s="2" t="s">
        <v>23</v>
      </c>
      <c r="H40" s="2" t="s">
        <v>27</v>
      </c>
      <c r="J40" s="2" t="s">
        <v>29</v>
      </c>
      <c r="M40" s="2" t="s">
        <v>27</v>
      </c>
      <c r="N40" s="2" t="s">
        <v>28</v>
      </c>
      <c r="R40" s="12" t="s">
        <v>40</v>
      </c>
      <c r="S40" s="12" t="s">
        <v>50</v>
      </c>
      <c r="T40" s="12" t="s">
        <v>60</v>
      </c>
      <c r="W40" t="s">
        <v>54</v>
      </c>
      <c r="X40">
        <v>694</v>
      </c>
    </row>
    <row r="41" spans="1:24" ht="15.75" x14ac:dyDescent="0.25">
      <c r="B41" s="3"/>
      <c r="C41" s="11">
        <f>SUM(H41:H57)</f>
        <v>515.14999999999986</v>
      </c>
      <c r="D41" s="11"/>
      <c r="E41" s="11">
        <f>SUM(G41:G57)</f>
        <v>227.17000000000002</v>
      </c>
      <c r="G41">
        <f>VLOOKUP($B12,$E$15:$G$18,COLUMNS($G41:G41)+1,0)</f>
        <v>11.65</v>
      </c>
      <c r="H41">
        <f>VLOOKUP($B12,$E$15:$G$18,COLUMNS($G41:H41)+1,0)</f>
        <v>26.95</v>
      </c>
      <c r="J41" s="13">
        <f>SUM(N41:N57)</f>
        <v>1181028</v>
      </c>
      <c r="M41">
        <f t="shared" ref="M41:M57" si="2">LOOKUP(J12,$M$15:$O$18)</f>
        <v>168</v>
      </c>
      <c r="N41">
        <f t="shared" ref="N41:N57" si="3">M41*J12</f>
        <v>90720</v>
      </c>
      <c r="R41" s="12" t="s">
        <v>41</v>
      </c>
      <c r="S41" s="12" t="s">
        <v>51</v>
      </c>
      <c r="T41" s="12" t="s">
        <v>61</v>
      </c>
    </row>
    <row r="42" spans="1:24" ht="15.75" x14ac:dyDescent="0.25">
      <c r="B42" s="3"/>
      <c r="G42">
        <f>VLOOKUP($B13,$E$15:$G$18,COLUMNS($G42:G42)+1,0)</f>
        <v>13.12</v>
      </c>
      <c r="H42">
        <f>VLOOKUP($B13,$E$15:$G$18,COLUMNS($G42:H42)+1,0)</f>
        <v>27.95</v>
      </c>
      <c r="M42">
        <f t="shared" si="2"/>
        <v>168</v>
      </c>
      <c r="N42">
        <f t="shared" si="3"/>
        <v>60480</v>
      </c>
      <c r="R42" s="12" t="s">
        <v>42</v>
      </c>
      <c r="S42" s="12" t="s">
        <v>52</v>
      </c>
      <c r="T42" s="12" t="s">
        <v>62</v>
      </c>
    </row>
    <row r="43" spans="1:24" ht="15.75" x14ac:dyDescent="0.25">
      <c r="B43" s="3"/>
      <c r="G43">
        <f>VLOOKUP($B14,$E$15:$G$18,COLUMNS($G43:G43)+1,0)</f>
        <v>17.690000000000001</v>
      </c>
      <c r="H43">
        <f>VLOOKUP($B14,$E$15:$G$18,COLUMNS($G43:H43)+1,0)</f>
        <v>43.95</v>
      </c>
      <c r="M43">
        <f t="shared" si="2"/>
        <v>198</v>
      </c>
      <c r="N43">
        <f t="shared" si="3"/>
        <v>2376</v>
      </c>
      <c r="R43" s="12" t="s">
        <v>43</v>
      </c>
      <c r="S43" s="12" t="s">
        <v>53</v>
      </c>
      <c r="T43" s="12" t="s">
        <v>63</v>
      </c>
    </row>
    <row r="44" spans="1:24" ht="15.75" x14ac:dyDescent="0.25">
      <c r="B44" s="3"/>
      <c r="G44">
        <f>VLOOKUP($B15,$E$15:$G$18,COLUMNS($G44:G44)+1,0)</f>
        <v>9.91</v>
      </c>
      <c r="H44">
        <f>VLOOKUP($B15,$E$15:$G$18,COLUMNS($G44:H44)+1,0)</f>
        <v>18.95</v>
      </c>
      <c r="M44">
        <f t="shared" si="2"/>
        <v>168</v>
      </c>
      <c r="N44">
        <f t="shared" si="3"/>
        <v>78624</v>
      </c>
      <c r="R44" s="12" t="s">
        <v>44</v>
      </c>
      <c r="S44" s="12" t="s">
        <v>54</v>
      </c>
      <c r="T44" s="12" t="s">
        <v>64</v>
      </c>
    </row>
    <row r="45" spans="1:24" ht="15.75" x14ac:dyDescent="0.25">
      <c r="B45" s="3"/>
      <c r="G45">
        <f>VLOOKUP($B16,$E$15:$G$18,COLUMNS($G45:G45)+1,0)</f>
        <v>17.690000000000001</v>
      </c>
      <c r="H45">
        <f>VLOOKUP($B16,$E$15:$G$18,COLUMNS($G45:H45)+1,0)</f>
        <v>43.95</v>
      </c>
      <c r="M45">
        <f t="shared" si="2"/>
        <v>198</v>
      </c>
      <c r="N45">
        <f t="shared" si="3"/>
        <v>9504</v>
      </c>
      <c r="R45" s="12" t="s">
        <v>45</v>
      </c>
      <c r="S45" s="12" t="s">
        <v>55</v>
      </c>
      <c r="T45" s="12" t="s">
        <v>65</v>
      </c>
    </row>
    <row r="46" spans="1:24" ht="15.75" x14ac:dyDescent="0.25">
      <c r="B46" s="3"/>
      <c r="G46">
        <f>VLOOKUP($B17,$E$15:$G$18,COLUMNS($G46:G46)+1,0)</f>
        <v>9.91</v>
      </c>
      <c r="H46">
        <f>VLOOKUP($B17,$E$15:$G$18,COLUMNS($G46:H46)+1,0)</f>
        <v>18.95</v>
      </c>
      <c r="M46">
        <f t="shared" si="2"/>
        <v>198</v>
      </c>
      <c r="N46">
        <f t="shared" si="3"/>
        <v>16632</v>
      </c>
      <c r="Q46" s="5" t="s">
        <v>25</v>
      </c>
      <c r="R46" s="16"/>
      <c r="S46" s="16"/>
      <c r="T46" s="16"/>
    </row>
    <row r="47" spans="1:24" ht="15.75" x14ac:dyDescent="0.25">
      <c r="B47" s="3"/>
      <c r="G47">
        <f>VLOOKUP($B18,$E$15:$G$18,COLUMNS($G47:G47)+1,0)</f>
        <v>17.690000000000001</v>
      </c>
      <c r="H47">
        <f>VLOOKUP($B18,$E$15:$G$18,COLUMNS($G47:H47)+1,0)</f>
        <v>43.95</v>
      </c>
      <c r="M47">
        <f t="shared" si="2"/>
        <v>168</v>
      </c>
      <c r="N47">
        <f t="shared" si="3"/>
        <v>90720</v>
      </c>
    </row>
    <row r="48" spans="1:24" ht="15.75" x14ac:dyDescent="0.25">
      <c r="B48" s="3"/>
      <c r="G48">
        <f>VLOOKUP($B19,$E$15:$G$18,COLUMNS($G48:G48)+1,0)</f>
        <v>11.65</v>
      </c>
      <c r="H48">
        <f>VLOOKUP($B19,$E$15:$G$18,COLUMNS($G48:H48)+1,0)</f>
        <v>26.95</v>
      </c>
      <c r="M48">
        <f t="shared" si="2"/>
        <v>168</v>
      </c>
      <c r="N48">
        <f t="shared" si="3"/>
        <v>82656</v>
      </c>
    </row>
    <row r="49" spans="2:14" ht="15.75" x14ac:dyDescent="0.25">
      <c r="B49" s="3"/>
      <c r="G49">
        <f>VLOOKUP($B20,$E$15:$G$18,COLUMNS($G49:G49)+1,0)</f>
        <v>13.12</v>
      </c>
      <c r="H49">
        <f>VLOOKUP($B20,$E$15:$G$18,COLUMNS($G49:H49)+1,0)</f>
        <v>27.95</v>
      </c>
      <c r="M49">
        <f t="shared" si="2"/>
        <v>187</v>
      </c>
      <c r="N49">
        <f t="shared" si="3"/>
        <v>38148</v>
      </c>
    </row>
    <row r="50" spans="2:14" ht="15.75" x14ac:dyDescent="0.25">
      <c r="B50" s="3"/>
      <c r="G50">
        <f>VLOOKUP($B21,$E$15:$G$18,COLUMNS($G50:G50)+1,0)</f>
        <v>17.690000000000001</v>
      </c>
      <c r="H50">
        <f>VLOOKUP($B21,$E$15:$G$18,COLUMNS($G50:H50)+1,0)</f>
        <v>43.95</v>
      </c>
      <c r="M50">
        <f t="shared" si="2"/>
        <v>168</v>
      </c>
      <c r="N50">
        <f t="shared" si="3"/>
        <v>68544</v>
      </c>
    </row>
    <row r="51" spans="2:14" ht="15.75" x14ac:dyDescent="0.25">
      <c r="B51" s="3"/>
      <c r="G51">
        <f>VLOOKUP($B22,$E$15:$G$18,COLUMNS($G51:G51)+1,0)</f>
        <v>9.91</v>
      </c>
      <c r="H51">
        <f>VLOOKUP($B22,$E$15:$G$18,COLUMNS($G51:H51)+1,0)</f>
        <v>18.95</v>
      </c>
      <c r="M51">
        <f t="shared" si="2"/>
        <v>152</v>
      </c>
      <c r="N51">
        <f t="shared" si="3"/>
        <v>118560</v>
      </c>
    </row>
    <row r="52" spans="2:14" ht="15.75" x14ac:dyDescent="0.25">
      <c r="B52" s="3"/>
      <c r="G52">
        <f>VLOOKUP($B23,$E$15:$G$18,COLUMNS($G52:G52)+1,0)</f>
        <v>11.65</v>
      </c>
      <c r="H52">
        <f>VLOOKUP($B23,$E$15:$G$18,COLUMNS($G52:H52)+1,0)</f>
        <v>26.95</v>
      </c>
      <c r="M52">
        <f t="shared" si="2"/>
        <v>168</v>
      </c>
      <c r="N52">
        <f t="shared" si="3"/>
        <v>74592</v>
      </c>
    </row>
    <row r="53" spans="2:14" ht="15.75" x14ac:dyDescent="0.25">
      <c r="B53" s="3"/>
      <c r="G53">
        <f>VLOOKUP($B24,$E$15:$G$18,COLUMNS($G53:G53)+1,0)</f>
        <v>11.65</v>
      </c>
      <c r="H53">
        <f>VLOOKUP($B24,$E$15:$G$18,COLUMNS($G53:H53)+1,0)</f>
        <v>26.95</v>
      </c>
      <c r="M53">
        <f t="shared" si="2"/>
        <v>168</v>
      </c>
      <c r="N53">
        <f t="shared" si="3"/>
        <v>72576</v>
      </c>
    </row>
    <row r="54" spans="2:14" ht="15.75" x14ac:dyDescent="0.25">
      <c r="B54" s="3"/>
      <c r="G54">
        <f>VLOOKUP($B25,$E$15:$G$18,COLUMNS($G54:G54)+1,0)</f>
        <v>13.12</v>
      </c>
      <c r="H54">
        <f>VLOOKUP($B25,$E$15:$G$18,COLUMNS($G54:H54)+1,0)</f>
        <v>27.95</v>
      </c>
      <c r="M54">
        <f t="shared" si="2"/>
        <v>168</v>
      </c>
      <c r="N54">
        <f t="shared" si="3"/>
        <v>76608</v>
      </c>
    </row>
    <row r="55" spans="2:14" ht="15.75" x14ac:dyDescent="0.25">
      <c r="B55" s="3"/>
      <c r="G55">
        <f>VLOOKUP($B26,$E$15:$G$18,COLUMNS($G55:G55)+1,0)</f>
        <v>17.690000000000001</v>
      </c>
      <c r="H55">
        <f>VLOOKUP($B26,$E$15:$G$18,COLUMNS($G55:H55)+1,0)</f>
        <v>43.95</v>
      </c>
      <c r="M55">
        <f t="shared" si="2"/>
        <v>152</v>
      </c>
      <c r="N55">
        <f t="shared" si="3"/>
        <v>116736</v>
      </c>
    </row>
    <row r="56" spans="2:14" ht="15.75" x14ac:dyDescent="0.25">
      <c r="B56" s="3"/>
      <c r="G56">
        <f>VLOOKUP($B27,$E$15:$G$18,COLUMNS($G56:G56)+1,0)</f>
        <v>9.91</v>
      </c>
      <c r="H56">
        <f>VLOOKUP($B27,$E$15:$G$18,COLUMNS($G56:H56)+1,0)</f>
        <v>18.95</v>
      </c>
      <c r="M56">
        <f t="shared" si="2"/>
        <v>168</v>
      </c>
      <c r="N56">
        <f t="shared" si="3"/>
        <v>88704</v>
      </c>
    </row>
    <row r="57" spans="2:14" ht="15.75" x14ac:dyDescent="0.25">
      <c r="B57" s="3"/>
      <c r="G57">
        <f>VLOOKUP($B28,$E$15:$G$18,COLUMNS($G57:G57)+1,0)</f>
        <v>13.12</v>
      </c>
      <c r="H57">
        <f>VLOOKUP($B28,$E$15:$G$18,COLUMNS($G57:H57)+1,0)</f>
        <v>27.95</v>
      </c>
      <c r="M57">
        <f t="shared" si="2"/>
        <v>152</v>
      </c>
      <c r="N57">
        <f t="shared" si="3"/>
        <v>94848</v>
      </c>
    </row>
  </sheetData>
  <sortState ref="W11:X40">
    <sortCondition ref="W11"/>
  </sortState>
  <hyperlinks>
    <hyperlink ref="I32" r:id="rId1"/>
    <hyperlink ref="I33" r:id="rId2"/>
    <hyperlink ref="A32" r:id="rId3"/>
    <hyperlink ref="A33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X57"/>
  <sheetViews>
    <sheetView zoomScale="70" zoomScaleNormal="70" workbookViewId="0">
      <selection activeCell="A6" sqref="A6"/>
    </sheetView>
  </sheetViews>
  <sheetFormatPr defaultRowHeight="15" x14ac:dyDescent="0.25"/>
  <cols>
    <col min="1" max="1" width="16" customWidth="1"/>
    <col min="3" max="3" width="11" customWidth="1"/>
    <col min="4" max="4" width="1.7109375" customWidth="1"/>
    <col min="5" max="11" width="11" customWidth="1"/>
    <col min="12" max="12" width="1.7109375" customWidth="1"/>
    <col min="13" max="13" width="12.42578125" customWidth="1"/>
    <col min="15" max="15" width="14.28515625" customWidth="1"/>
    <col min="17" max="17" width="11.5703125" customWidth="1"/>
    <col min="18" max="18" width="16.85546875" customWidth="1"/>
    <col min="19" max="19" width="20.28515625" customWidth="1"/>
    <col min="20" max="20" width="16.5703125" customWidth="1"/>
    <col min="23" max="23" width="20.28515625" customWidth="1"/>
    <col min="24" max="24" width="15.7109375" customWidth="1"/>
  </cols>
  <sheetData>
    <row r="1" spans="1:24" x14ac:dyDescent="0.25">
      <c r="A1" s="2" t="s">
        <v>4</v>
      </c>
    </row>
    <row r="2" spans="1:24" x14ac:dyDescent="0.25">
      <c r="A2" s="1" t="s">
        <v>0</v>
      </c>
    </row>
    <row r="3" spans="1:24" x14ac:dyDescent="0.25">
      <c r="A3" t="s">
        <v>1</v>
      </c>
    </row>
    <row r="4" spans="1:24" x14ac:dyDescent="0.25">
      <c r="A4" t="s">
        <v>2</v>
      </c>
    </row>
    <row r="5" spans="1:24" x14ac:dyDescent="0.25">
      <c r="A5" t="s">
        <v>3</v>
      </c>
    </row>
    <row r="7" spans="1:24" ht="26.25" x14ac:dyDescent="0.4">
      <c r="A7" s="15" t="s">
        <v>30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24" x14ac:dyDescent="0.25">
      <c r="R8" s="2" t="s">
        <v>12</v>
      </c>
    </row>
    <row r="9" spans="1:24" x14ac:dyDescent="0.25">
      <c r="A9" s="2" t="s">
        <v>13</v>
      </c>
      <c r="I9" s="2" t="s">
        <v>12</v>
      </c>
    </row>
    <row r="10" spans="1:24" ht="15.75" x14ac:dyDescent="0.25">
      <c r="R10" s="5" t="s">
        <v>32</v>
      </c>
      <c r="S10" s="5" t="s">
        <v>33</v>
      </c>
      <c r="T10" s="5" t="s">
        <v>34</v>
      </c>
      <c r="W10" s="2" t="s">
        <v>35</v>
      </c>
      <c r="X10" s="2" t="s">
        <v>66</v>
      </c>
    </row>
    <row r="11" spans="1:24" ht="31.5" x14ac:dyDescent="0.25">
      <c r="A11" s="4" t="s">
        <v>5</v>
      </c>
      <c r="B11" s="4" t="s">
        <v>18</v>
      </c>
      <c r="E11" s="5" t="s">
        <v>31</v>
      </c>
      <c r="F11" s="5" t="s">
        <v>16</v>
      </c>
      <c r="I11" s="4" t="s">
        <v>5</v>
      </c>
      <c r="J11" s="5" t="s">
        <v>6</v>
      </c>
      <c r="M11" s="5" t="s">
        <v>16</v>
      </c>
      <c r="R11" s="12" t="s">
        <v>36</v>
      </c>
      <c r="S11" s="12" t="s">
        <v>46</v>
      </c>
      <c r="T11" s="12" t="s">
        <v>56</v>
      </c>
      <c r="W11" t="s">
        <v>64</v>
      </c>
      <c r="X11">
        <v>1106</v>
      </c>
    </row>
    <row r="12" spans="1:24" ht="15.75" x14ac:dyDescent="0.25">
      <c r="A12" s="6">
        <v>42263</v>
      </c>
      <c r="B12" s="12" t="s">
        <v>19</v>
      </c>
      <c r="C12">
        <f>VLOOKUP(B12,$E$15:$G$18,2,0)</f>
        <v>11.65</v>
      </c>
      <c r="E12" s="11">
        <f>SUMPRODUCT(SUMIFS(F15:F18,$E$15:$E$18,$B$12:$B$28))</f>
        <v>227.17000000000002</v>
      </c>
      <c r="F12" s="11">
        <f>SUMPRODUCT(SUMIFS(G15:G18,$E$15:$E$18,$B$12:$B$28))</f>
        <v>515.14999999999986</v>
      </c>
      <c r="I12" s="6">
        <v>42263</v>
      </c>
      <c r="J12" s="7">
        <v>540</v>
      </c>
      <c r="K12">
        <f>LOOKUP(J12,$M$15:$O$18)*J12</f>
        <v>90720</v>
      </c>
      <c r="M12" s="13">
        <f>SUMPRODUCT(LOOKUP(J12:J28,M15:O18),J12:J28)</f>
        <v>1181028</v>
      </c>
      <c r="R12" s="12" t="s">
        <v>37</v>
      </c>
      <c r="S12" s="12" t="s">
        <v>47</v>
      </c>
      <c r="T12" s="12" t="s">
        <v>57</v>
      </c>
      <c r="W12" t="s">
        <v>39</v>
      </c>
      <c r="X12">
        <v>829</v>
      </c>
    </row>
    <row r="13" spans="1:24" ht="15.75" x14ac:dyDescent="0.25">
      <c r="A13" s="6">
        <v>42262</v>
      </c>
      <c r="B13" s="12" t="s">
        <v>20</v>
      </c>
      <c r="C13">
        <f t="shared" ref="C13:C28" si="0">VLOOKUP(B13,$E$15:$G$18,2,0)</f>
        <v>13.12</v>
      </c>
      <c r="I13" s="6">
        <v>42262</v>
      </c>
      <c r="J13" s="7">
        <v>360</v>
      </c>
      <c r="K13">
        <f t="shared" ref="K13:K28" si="1">LOOKUP(J13,$M$15:$O$18)*J13</f>
        <v>60480</v>
      </c>
      <c r="R13" s="12" t="s">
        <v>38</v>
      </c>
      <c r="S13" s="12" t="s">
        <v>48</v>
      </c>
      <c r="T13" s="12" t="s">
        <v>58</v>
      </c>
      <c r="W13" t="s">
        <v>65</v>
      </c>
      <c r="X13">
        <v>3592</v>
      </c>
    </row>
    <row r="14" spans="1:24" ht="15.75" x14ac:dyDescent="0.25">
      <c r="A14" s="6">
        <v>42263</v>
      </c>
      <c r="B14" s="12" t="s">
        <v>21</v>
      </c>
      <c r="C14">
        <f t="shared" si="0"/>
        <v>17.690000000000001</v>
      </c>
      <c r="E14" s="4" t="s">
        <v>18</v>
      </c>
      <c r="F14" s="4" t="s">
        <v>23</v>
      </c>
      <c r="G14" s="4" t="s">
        <v>24</v>
      </c>
      <c r="I14" s="6">
        <v>42263</v>
      </c>
      <c r="J14" s="7">
        <v>12</v>
      </c>
      <c r="K14">
        <f t="shared" si="1"/>
        <v>2376</v>
      </c>
      <c r="M14" s="4" t="s">
        <v>7</v>
      </c>
      <c r="N14" s="4" t="s">
        <v>8</v>
      </c>
      <c r="O14" s="5" t="s">
        <v>17</v>
      </c>
      <c r="R14" s="12" t="s">
        <v>39</v>
      </c>
      <c r="S14" s="12" t="s">
        <v>49</v>
      </c>
      <c r="T14" s="12" t="s">
        <v>59</v>
      </c>
      <c r="W14" t="s">
        <v>47</v>
      </c>
      <c r="X14">
        <v>1454</v>
      </c>
    </row>
    <row r="15" spans="1:24" ht="15.75" x14ac:dyDescent="0.25">
      <c r="A15" s="6">
        <v>42262</v>
      </c>
      <c r="B15" s="12" t="s">
        <v>22</v>
      </c>
      <c r="C15">
        <f t="shared" si="0"/>
        <v>9.91</v>
      </c>
      <c r="E15" s="12" t="s">
        <v>19</v>
      </c>
      <c r="F15" s="12">
        <v>11.65</v>
      </c>
      <c r="G15" s="12">
        <v>26.95</v>
      </c>
      <c r="I15" s="6">
        <v>42262</v>
      </c>
      <c r="J15" s="7">
        <v>468</v>
      </c>
      <c r="K15">
        <f t="shared" si="1"/>
        <v>78624</v>
      </c>
      <c r="M15" s="8">
        <v>0</v>
      </c>
      <c r="N15" s="8">
        <v>143</v>
      </c>
      <c r="O15" s="9">
        <v>198</v>
      </c>
      <c r="R15" s="12" t="s">
        <v>40</v>
      </c>
      <c r="S15" s="12" t="s">
        <v>50</v>
      </c>
      <c r="T15" s="12" t="s">
        <v>60</v>
      </c>
      <c r="W15" t="s">
        <v>52</v>
      </c>
      <c r="X15">
        <v>1044</v>
      </c>
    </row>
    <row r="16" spans="1:24" ht="15.75" x14ac:dyDescent="0.25">
      <c r="A16" s="6">
        <v>42264</v>
      </c>
      <c r="B16" s="12" t="s">
        <v>21</v>
      </c>
      <c r="C16">
        <f t="shared" si="0"/>
        <v>17.690000000000001</v>
      </c>
      <c r="E16" s="12" t="s">
        <v>20</v>
      </c>
      <c r="F16" s="12">
        <v>13.12</v>
      </c>
      <c r="G16" s="12">
        <v>27.95</v>
      </c>
      <c r="I16" s="6">
        <v>42264</v>
      </c>
      <c r="J16" s="7">
        <v>48</v>
      </c>
      <c r="K16">
        <f t="shared" si="1"/>
        <v>9504</v>
      </c>
      <c r="M16" s="8">
        <v>144</v>
      </c>
      <c r="N16" s="8">
        <v>288</v>
      </c>
      <c r="O16" s="9">
        <v>187</v>
      </c>
      <c r="R16" s="12" t="s">
        <v>41</v>
      </c>
      <c r="S16" s="12" t="s">
        <v>51</v>
      </c>
      <c r="T16" s="12" t="s">
        <v>61</v>
      </c>
      <c r="W16" t="s">
        <v>40</v>
      </c>
      <c r="X16">
        <v>680</v>
      </c>
    </row>
    <row r="17" spans="1:24" ht="15.75" x14ac:dyDescent="0.25">
      <c r="A17" s="6">
        <v>42265</v>
      </c>
      <c r="B17" s="12" t="s">
        <v>22</v>
      </c>
      <c r="C17">
        <f t="shared" si="0"/>
        <v>9.91</v>
      </c>
      <c r="E17" s="12" t="s">
        <v>21</v>
      </c>
      <c r="F17" s="12">
        <v>17.690000000000001</v>
      </c>
      <c r="G17" s="12">
        <v>43.95</v>
      </c>
      <c r="I17" s="6">
        <v>42265</v>
      </c>
      <c r="J17" s="7">
        <v>84</v>
      </c>
      <c r="K17">
        <f t="shared" si="1"/>
        <v>16632</v>
      </c>
      <c r="M17" s="8">
        <v>289</v>
      </c>
      <c r="N17" s="8">
        <v>577</v>
      </c>
      <c r="O17" s="9">
        <v>168</v>
      </c>
      <c r="R17" s="12" t="s">
        <v>42</v>
      </c>
      <c r="S17" s="12" t="s">
        <v>52</v>
      </c>
      <c r="T17" s="12" t="s">
        <v>62</v>
      </c>
      <c r="W17" t="s">
        <v>60</v>
      </c>
      <c r="X17">
        <v>1643</v>
      </c>
    </row>
    <row r="18" spans="1:24" ht="15.75" x14ac:dyDescent="0.25">
      <c r="A18" s="6">
        <v>42264</v>
      </c>
      <c r="B18" s="12" t="s">
        <v>21</v>
      </c>
      <c r="C18">
        <f t="shared" si="0"/>
        <v>17.690000000000001</v>
      </c>
      <c r="E18" s="12" t="s">
        <v>22</v>
      </c>
      <c r="F18" s="12">
        <v>9.91</v>
      </c>
      <c r="G18" s="12">
        <v>18.95</v>
      </c>
      <c r="I18" s="6">
        <v>42264</v>
      </c>
      <c r="J18" s="7">
        <v>540</v>
      </c>
      <c r="K18">
        <f t="shared" si="1"/>
        <v>90720</v>
      </c>
      <c r="M18" s="8">
        <v>578</v>
      </c>
      <c r="N18" s="8" t="s">
        <v>9</v>
      </c>
      <c r="O18" s="9">
        <v>152</v>
      </c>
      <c r="R18" s="12" t="s">
        <v>43</v>
      </c>
      <c r="S18" s="12" t="s">
        <v>53</v>
      </c>
      <c r="T18" s="12" t="s">
        <v>63</v>
      </c>
      <c r="W18" t="s">
        <v>41</v>
      </c>
      <c r="X18">
        <v>1074</v>
      </c>
    </row>
    <row r="19" spans="1:24" ht="15.75" x14ac:dyDescent="0.25">
      <c r="A19" s="6">
        <v>42265</v>
      </c>
      <c r="B19" s="12" t="s">
        <v>19</v>
      </c>
      <c r="C19">
        <f t="shared" si="0"/>
        <v>11.65</v>
      </c>
      <c r="I19" s="6">
        <v>42265</v>
      </c>
      <c r="J19" s="7">
        <v>492</v>
      </c>
      <c r="K19">
        <f t="shared" si="1"/>
        <v>82656</v>
      </c>
      <c r="R19" s="12" t="s">
        <v>44</v>
      </c>
      <c r="S19" s="12" t="s">
        <v>54</v>
      </c>
      <c r="T19" s="12" t="s">
        <v>64</v>
      </c>
      <c r="W19" t="s">
        <v>37</v>
      </c>
      <c r="X19">
        <v>1587</v>
      </c>
    </row>
    <row r="20" spans="1:24" ht="31.5" x14ac:dyDescent="0.25">
      <c r="A20" s="6">
        <v>42265</v>
      </c>
      <c r="B20" s="12" t="s">
        <v>20</v>
      </c>
      <c r="C20">
        <f t="shared" si="0"/>
        <v>13.12</v>
      </c>
      <c r="E20" s="5" t="s">
        <v>31</v>
      </c>
      <c r="I20" s="6">
        <v>42265</v>
      </c>
      <c r="J20" s="7">
        <v>204</v>
      </c>
      <c r="K20">
        <f t="shared" si="1"/>
        <v>38148</v>
      </c>
      <c r="M20" s="5" t="s">
        <v>16</v>
      </c>
      <c r="R20" s="12" t="s">
        <v>45</v>
      </c>
      <c r="S20" s="12" t="s">
        <v>55</v>
      </c>
      <c r="T20" s="12" t="s">
        <v>65</v>
      </c>
      <c r="W20" t="s">
        <v>50</v>
      </c>
      <c r="X20">
        <v>932</v>
      </c>
    </row>
    <row r="21" spans="1:24" ht="15.75" x14ac:dyDescent="0.25">
      <c r="A21" s="6">
        <v>42262</v>
      </c>
      <c r="B21" s="12" t="s">
        <v>21</v>
      </c>
      <c r="C21">
        <f t="shared" si="0"/>
        <v>17.690000000000001</v>
      </c>
      <c r="E21" s="11">
        <f>SUM(C12:C28)</f>
        <v>227.17000000000002</v>
      </c>
      <c r="I21" s="6">
        <v>42262</v>
      </c>
      <c r="J21" s="7">
        <v>408</v>
      </c>
      <c r="K21">
        <f t="shared" si="1"/>
        <v>68544</v>
      </c>
      <c r="M21" s="13">
        <f>SUM(K12:K28)</f>
        <v>1181028</v>
      </c>
      <c r="Q21" s="5" t="s">
        <v>25</v>
      </c>
      <c r="R21" s="16">
        <f>SUMPRODUCT(SUMIFS($X$11:$X$40,$W$11:$W$40,R11:R20))</f>
        <v>12338</v>
      </c>
      <c r="S21" s="16">
        <f t="shared" ref="S21:T21" si="2">SUMPRODUCT(SUMIFS($X$11:$X$40,$W$11:$W$40,S11:S20))</f>
        <v>10591</v>
      </c>
      <c r="T21" s="16">
        <f t="shared" si="2"/>
        <v>14322</v>
      </c>
      <c r="W21" t="s">
        <v>56</v>
      </c>
      <c r="X21">
        <v>1384</v>
      </c>
    </row>
    <row r="22" spans="1:24" ht="15.75" x14ac:dyDescent="0.25">
      <c r="A22" s="6">
        <v>42264</v>
      </c>
      <c r="B22" s="12" t="s">
        <v>22</v>
      </c>
      <c r="C22">
        <f t="shared" si="0"/>
        <v>9.91</v>
      </c>
      <c r="I22" s="6">
        <v>42264</v>
      </c>
      <c r="J22" s="7">
        <v>780</v>
      </c>
      <c r="K22">
        <f t="shared" si="1"/>
        <v>118560</v>
      </c>
      <c r="W22" t="s">
        <v>58</v>
      </c>
      <c r="X22">
        <v>1002</v>
      </c>
    </row>
    <row r="23" spans="1:24" ht="15.75" x14ac:dyDescent="0.25">
      <c r="A23" s="6">
        <v>42263</v>
      </c>
      <c r="B23" s="12" t="s">
        <v>19</v>
      </c>
      <c r="C23">
        <f t="shared" si="0"/>
        <v>11.65</v>
      </c>
      <c r="I23" s="6">
        <v>42263</v>
      </c>
      <c r="J23" s="7">
        <v>444</v>
      </c>
      <c r="K23">
        <f t="shared" si="1"/>
        <v>74592</v>
      </c>
      <c r="W23" t="s">
        <v>43</v>
      </c>
      <c r="X23">
        <v>1040</v>
      </c>
    </row>
    <row r="24" spans="1:24" ht="15.75" x14ac:dyDescent="0.25">
      <c r="A24" s="6">
        <v>42262</v>
      </c>
      <c r="B24" s="12" t="s">
        <v>19</v>
      </c>
      <c r="C24">
        <f t="shared" si="0"/>
        <v>11.65</v>
      </c>
      <c r="I24" s="6">
        <v>42262</v>
      </c>
      <c r="J24" s="7">
        <v>432</v>
      </c>
      <c r="K24">
        <f t="shared" si="1"/>
        <v>72576</v>
      </c>
      <c r="W24" t="s">
        <v>48</v>
      </c>
      <c r="X24">
        <v>960</v>
      </c>
    </row>
    <row r="25" spans="1:24" ht="15.75" x14ac:dyDescent="0.25">
      <c r="A25" s="6">
        <v>42263</v>
      </c>
      <c r="B25" s="12" t="s">
        <v>20</v>
      </c>
      <c r="C25">
        <f t="shared" si="0"/>
        <v>13.12</v>
      </c>
      <c r="I25" s="6">
        <v>42263</v>
      </c>
      <c r="J25" s="7">
        <v>456</v>
      </c>
      <c r="K25">
        <f t="shared" si="1"/>
        <v>76608</v>
      </c>
      <c r="W25" t="s">
        <v>59</v>
      </c>
      <c r="X25">
        <v>1497</v>
      </c>
    </row>
    <row r="26" spans="1:24" ht="15.75" x14ac:dyDescent="0.25">
      <c r="A26" s="6">
        <v>42263</v>
      </c>
      <c r="B26" s="12" t="s">
        <v>21</v>
      </c>
      <c r="C26">
        <f t="shared" si="0"/>
        <v>17.690000000000001</v>
      </c>
      <c r="I26" s="6">
        <v>42263</v>
      </c>
      <c r="J26" s="7">
        <v>768</v>
      </c>
      <c r="K26">
        <f t="shared" si="1"/>
        <v>116736</v>
      </c>
      <c r="W26" t="s">
        <v>62</v>
      </c>
      <c r="X26">
        <v>1009</v>
      </c>
    </row>
    <row r="27" spans="1:24" ht="15.75" x14ac:dyDescent="0.25">
      <c r="A27" s="6">
        <v>42264</v>
      </c>
      <c r="B27" s="12" t="s">
        <v>22</v>
      </c>
      <c r="C27">
        <f t="shared" si="0"/>
        <v>9.91</v>
      </c>
      <c r="I27" s="6">
        <v>42264</v>
      </c>
      <c r="J27" s="7">
        <v>528</v>
      </c>
      <c r="K27">
        <f t="shared" si="1"/>
        <v>88704</v>
      </c>
      <c r="W27" t="s">
        <v>53</v>
      </c>
      <c r="X27">
        <v>1227</v>
      </c>
    </row>
    <row r="28" spans="1:24" ht="15.75" x14ac:dyDescent="0.25">
      <c r="A28" s="6">
        <v>42262</v>
      </c>
      <c r="B28" s="12" t="s">
        <v>20</v>
      </c>
      <c r="C28">
        <f t="shared" si="0"/>
        <v>13.12</v>
      </c>
      <c r="I28" s="6">
        <v>42262</v>
      </c>
      <c r="J28" s="7">
        <v>624</v>
      </c>
      <c r="K28">
        <f t="shared" si="1"/>
        <v>94848</v>
      </c>
      <c r="W28" t="s">
        <v>38</v>
      </c>
      <c r="X28">
        <v>1650</v>
      </c>
    </row>
    <row r="29" spans="1:24" ht="15.75" x14ac:dyDescent="0.25">
      <c r="B29" s="3"/>
      <c r="W29" t="s">
        <v>55</v>
      </c>
      <c r="X29">
        <v>1270</v>
      </c>
    </row>
    <row r="30" spans="1:24" ht="15.75" x14ac:dyDescent="0.25">
      <c r="B30" s="3"/>
      <c r="W30" t="s">
        <v>51</v>
      </c>
      <c r="X30">
        <v>881</v>
      </c>
    </row>
    <row r="31" spans="1:24" x14ac:dyDescent="0.25">
      <c r="A31" s="2" t="s">
        <v>13</v>
      </c>
      <c r="I31" s="2" t="s">
        <v>12</v>
      </c>
      <c r="W31" t="s">
        <v>63</v>
      </c>
      <c r="X31">
        <v>1223</v>
      </c>
    </row>
    <row r="32" spans="1:24" x14ac:dyDescent="0.25">
      <c r="A32" s="10" t="s">
        <v>14</v>
      </c>
      <c r="I32" s="10" t="s">
        <v>10</v>
      </c>
      <c r="W32" t="s">
        <v>61</v>
      </c>
      <c r="X32">
        <v>1121</v>
      </c>
    </row>
    <row r="33" spans="1:24" x14ac:dyDescent="0.25">
      <c r="A33" s="10" t="s">
        <v>15</v>
      </c>
      <c r="I33" s="10" t="s">
        <v>11</v>
      </c>
      <c r="R33" s="2" t="s">
        <v>12</v>
      </c>
      <c r="W33" t="s">
        <v>36</v>
      </c>
      <c r="X33">
        <v>1354</v>
      </c>
    </row>
    <row r="34" spans="1:24" x14ac:dyDescent="0.25">
      <c r="W34" t="s">
        <v>49</v>
      </c>
      <c r="X34">
        <v>1014</v>
      </c>
    </row>
    <row r="35" spans="1:24" ht="15.75" x14ac:dyDescent="0.25">
      <c r="B35" s="3"/>
      <c r="R35" s="5" t="s">
        <v>35</v>
      </c>
      <c r="S35" s="5" t="s">
        <v>35</v>
      </c>
      <c r="T35" s="5" t="s">
        <v>35</v>
      </c>
      <c r="W35" t="s">
        <v>46</v>
      </c>
      <c r="X35">
        <v>1115</v>
      </c>
    </row>
    <row r="36" spans="1:24" ht="15.75" x14ac:dyDescent="0.25">
      <c r="B36" s="3"/>
      <c r="R36" s="12" t="s">
        <v>36</v>
      </c>
      <c r="S36" s="12" t="s">
        <v>46</v>
      </c>
      <c r="T36" s="12" t="s">
        <v>56</v>
      </c>
      <c r="W36" t="s">
        <v>45</v>
      </c>
      <c r="X36">
        <v>1206</v>
      </c>
    </row>
    <row r="37" spans="1:24" ht="15.75" x14ac:dyDescent="0.25">
      <c r="B37" s="3"/>
      <c r="R37" s="12" t="s">
        <v>37</v>
      </c>
      <c r="S37" s="12" t="s">
        <v>47</v>
      </c>
      <c r="T37" s="12" t="s">
        <v>57</v>
      </c>
      <c r="W37" t="s">
        <v>44</v>
      </c>
      <c r="X37">
        <v>1656</v>
      </c>
    </row>
    <row r="38" spans="1:24" ht="15.75" x14ac:dyDescent="0.25">
      <c r="B38" s="3"/>
      <c r="C38" s="2" t="s">
        <v>26</v>
      </c>
      <c r="D38" s="2"/>
      <c r="J38" s="2" t="s">
        <v>26</v>
      </c>
      <c r="R38" s="12" t="s">
        <v>38</v>
      </c>
      <c r="S38" s="12" t="s">
        <v>48</v>
      </c>
      <c r="T38" s="12" t="s">
        <v>58</v>
      </c>
      <c r="W38" t="s">
        <v>57</v>
      </c>
      <c r="X38">
        <v>745</v>
      </c>
    </row>
    <row r="39" spans="1:24" ht="15.75" x14ac:dyDescent="0.25">
      <c r="B39" s="3"/>
      <c r="R39" s="12" t="s">
        <v>39</v>
      </c>
      <c r="S39" s="12" t="s">
        <v>49</v>
      </c>
      <c r="T39" s="12" t="s">
        <v>59</v>
      </c>
      <c r="W39" t="s">
        <v>42</v>
      </c>
      <c r="X39">
        <v>1262</v>
      </c>
    </row>
    <row r="40" spans="1:24" ht="15.75" x14ac:dyDescent="0.25">
      <c r="B40" s="3"/>
      <c r="C40" s="2" t="s">
        <v>29</v>
      </c>
      <c r="D40" s="2"/>
      <c r="G40" s="2" t="s">
        <v>23</v>
      </c>
      <c r="H40" s="2" t="s">
        <v>27</v>
      </c>
      <c r="J40" s="2" t="s">
        <v>29</v>
      </c>
      <c r="M40" s="2" t="s">
        <v>27</v>
      </c>
      <c r="N40" s="2" t="s">
        <v>28</v>
      </c>
      <c r="R40" s="12" t="s">
        <v>40</v>
      </c>
      <c r="S40" s="12" t="s">
        <v>50</v>
      </c>
      <c r="T40" s="12" t="s">
        <v>60</v>
      </c>
      <c r="W40" t="s">
        <v>54</v>
      </c>
      <c r="X40">
        <v>694</v>
      </c>
    </row>
    <row r="41" spans="1:24" ht="15.75" x14ac:dyDescent="0.25">
      <c r="B41" s="3"/>
      <c r="C41" s="11">
        <f>SUM(H41:H57)</f>
        <v>515.14999999999986</v>
      </c>
      <c r="D41" s="11"/>
      <c r="E41" s="11">
        <f>SUM(G41:G57)</f>
        <v>227.17000000000002</v>
      </c>
      <c r="G41">
        <f>VLOOKUP($B12,$E$15:$G$18,COLUMNS($G41:G41)+1,0)</f>
        <v>11.65</v>
      </c>
      <c r="H41">
        <f>VLOOKUP($B12,$E$15:$G$18,COLUMNS($G41:H41)+1,0)</f>
        <v>26.95</v>
      </c>
      <c r="J41" s="13">
        <f>SUM(N41:N57)</f>
        <v>1181028</v>
      </c>
      <c r="M41">
        <f t="shared" ref="M41:M57" si="3">LOOKUP(J12,$M$15:$O$18)</f>
        <v>168</v>
      </c>
      <c r="N41">
        <f t="shared" ref="N41:N57" si="4">M41*J12</f>
        <v>90720</v>
      </c>
      <c r="R41" s="12" t="s">
        <v>41</v>
      </c>
      <c r="S41" s="12" t="s">
        <v>51</v>
      </c>
      <c r="T41" s="12" t="s">
        <v>61</v>
      </c>
    </row>
    <row r="42" spans="1:24" ht="15.75" x14ac:dyDescent="0.25">
      <c r="B42" s="3"/>
      <c r="G42">
        <f>VLOOKUP($B13,$E$15:$G$18,COLUMNS($G42:G42)+1,0)</f>
        <v>13.12</v>
      </c>
      <c r="H42">
        <f>VLOOKUP($B13,$E$15:$G$18,COLUMNS($G42:H42)+1,0)</f>
        <v>27.95</v>
      </c>
      <c r="M42">
        <f t="shared" si="3"/>
        <v>168</v>
      </c>
      <c r="N42">
        <f t="shared" si="4"/>
        <v>60480</v>
      </c>
      <c r="R42" s="12" t="s">
        <v>42</v>
      </c>
      <c r="S42" s="12" t="s">
        <v>52</v>
      </c>
      <c r="T42" s="12" t="s">
        <v>62</v>
      </c>
    </row>
    <row r="43" spans="1:24" ht="15.75" x14ac:dyDescent="0.25">
      <c r="B43" s="3"/>
      <c r="G43">
        <f>VLOOKUP($B14,$E$15:$G$18,COLUMNS($G43:G43)+1,0)</f>
        <v>17.690000000000001</v>
      </c>
      <c r="H43">
        <f>VLOOKUP($B14,$E$15:$G$18,COLUMNS($G43:H43)+1,0)</f>
        <v>43.95</v>
      </c>
      <c r="M43">
        <f t="shared" si="3"/>
        <v>198</v>
      </c>
      <c r="N43">
        <f t="shared" si="4"/>
        <v>2376</v>
      </c>
      <c r="R43" s="12" t="s">
        <v>43</v>
      </c>
      <c r="S43" s="12" t="s">
        <v>53</v>
      </c>
      <c r="T43" s="12" t="s">
        <v>63</v>
      </c>
    </row>
    <row r="44" spans="1:24" ht="15.75" x14ac:dyDescent="0.25">
      <c r="B44" s="3"/>
      <c r="G44">
        <f>VLOOKUP($B15,$E$15:$G$18,COLUMNS($G44:G44)+1,0)</f>
        <v>9.91</v>
      </c>
      <c r="H44">
        <f>VLOOKUP($B15,$E$15:$G$18,COLUMNS($G44:H44)+1,0)</f>
        <v>18.95</v>
      </c>
      <c r="M44">
        <f t="shared" si="3"/>
        <v>168</v>
      </c>
      <c r="N44">
        <f t="shared" si="4"/>
        <v>78624</v>
      </c>
      <c r="R44" s="12" t="s">
        <v>44</v>
      </c>
      <c r="S44" s="12" t="s">
        <v>54</v>
      </c>
      <c r="T44" s="12" t="s">
        <v>64</v>
      </c>
    </row>
    <row r="45" spans="1:24" ht="15.75" x14ac:dyDescent="0.25">
      <c r="B45" s="3"/>
      <c r="G45">
        <f>VLOOKUP($B16,$E$15:$G$18,COLUMNS($G45:G45)+1,0)</f>
        <v>17.690000000000001</v>
      </c>
      <c r="H45">
        <f>VLOOKUP($B16,$E$15:$G$18,COLUMNS($G45:H45)+1,0)</f>
        <v>43.95</v>
      </c>
      <c r="M45">
        <f t="shared" si="3"/>
        <v>198</v>
      </c>
      <c r="N45">
        <f t="shared" si="4"/>
        <v>9504</v>
      </c>
      <c r="R45" s="12" t="s">
        <v>45</v>
      </c>
      <c r="S45" s="12" t="s">
        <v>55</v>
      </c>
      <c r="T45" s="12" t="s">
        <v>65</v>
      </c>
    </row>
    <row r="46" spans="1:24" ht="15.75" x14ac:dyDescent="0.25">
      <c r="B46" s="3"/>
      <c r="G46">
        <f>VLOOKUP($B17,$E$15:$G$18,COLUMNS($G46:G46)+1,0)</f>
        <v>9.91</v>
      </c>
      <c r="H46">
        <f>VLOOKUP($B17,$E$15:$G$18,COLUMNS($G46:H46)+1,0)</f>
        <v>18.95</v>
      </c>
      <c r="M46">
        <f t="shared" si="3"/>
        <v>198</v>
      </c>
      <c r="N46">
        <f t="shared" si="4"/>
        <v>16632</v>
      </c>
      <c r="Q46" s="5" t="s">
        <v>25</v>
      </c>
      <c r="R46" s="16">
        <f>DSUM($W$10:$X$40,2,R35:R45)</f>
        <v>12338</v>
      </c>
      <c r="S46" s="16">
        <f t="shared" ref="S46:T46" si="5">DSUM($W$10:$X$40,2,S35:S45)</f>
        <v>10591</v>
      </c>
      <c r="T46" s="16">
        <f t="shared" si="5"/>
        <v>14322</v>
      </c>
    </row>
    <row r="47" spans="1:24" ht="15.75" x14ac:dyDescent="0.25">
      <c r="B47" s="3"/>
      <c r="G47">
        <f>VLOOKUP($B18,$E$15:$G$18,COLUMNS($G47:G47)+1,0)</f>
        <v>17.690000000000001</v>
      </c>
      <c r="H47">
        <f>VLOOKUP($B18,$E$15:$G$18,COLUMNS($G47:H47)+1,0)</f>
        <v>43.95</v>
      </c>
      <c r="M47">
        <f t="shared" si="3"/>
        <v>168</v>
      </c>
      <c r="N47">
        <f t="shared" si="4"/>
        <v>90720</v>
      </c>
    </row>
    <row r="48" spans="1:24" ht="15.75" x14ac:dyDescent="0.25">
      <c r="B48" s="3"/>
      <c r="G48">
        <f>VLOOKUP($B19,$E$15:$G$18,COLUMNS($G48:G48)+1,0)</f>
        <v>11.65</v>
      </c>
      <c r="H48">
        <f>VLOOKUP($B19,$E$15:$G$18,COLUMNS($G48:H48)+1,0)</f>
        <v>26.95</v>
      </c>
      <c r="M48">
        <f t="shared" si="3"/>
        <v>168</v>
      </c>
      <c r="N48">
        <f t="shared" si="4"/>
        <v>82656</v>
      </c>
    </row>
    <row r="49" spans="2:14" ht="15.75" x14ac:dyDescent="0.25">
      <c r="B49" s="3"/>
      <c r="G49">
        <f>VLOOKUP($B20,$E$15:$G$18,COLUMNS($G49:G49)+1,0)</f>
        <v>13.12</v>
      </c>
      <c r="H49">
        <f>VLOOKUP($B20,$E$15:$G$18,COLUMNS($G49:H49)+1,0)</f>
        <v>27.95</v>
      </c>
      <c r="M49">
        <f t="shared" si="3"/>
        <v>187</v>
      </c>
      <c r="N49">
        <f t="shared" si="4"/>
        <v>38148</v>
      </c>
    </row>
    <row r="50" spans="2:14" ht="15.75" x14ac:dyDescent="0.25">
      <c r="B50" s="3"/>
      <c r="G50">
        <f>VLOOKUP($B21,$E$15:$G$18,COLUMNS($G50:G50)+1,0)</f>
        <v>17.690000000000001</v>
      </c>
      <c r="H50">
        <f>VLOOKUP($B21,$E$15:$G$18,COLUMNS($G50:H50)+1,0)</f>
        <v>43.95</v>
      </c>
      <c r="M50">
        <f t="shared" si="3"/>
        <v>168</v>
      </c>
      <c r="N50">
        <f t="shared" si="4"/>
        <v>68544</v>
      </c>
    </row>
    <row r="51" spans="2:14" ht="15.75" x14ac:dyDescent="0.25">
      <c r="B51" s="3"/>
      <c r="G51">
        <f>VLOOKUP($B22,$E$15:$G$18,COLUMNS($G51:G51)+1,0)</f>
        <v>9.91</v>
      </c>
      <c r="H51">
        <f>VLOOKUP($B22,$E$15:$G$18,COLUMNS($G51:H51)+1,0)</f>
        <v>18.95</v>
      </c>
      <c r="M51">
        <f t="shared" si="3"/>
        <v>152</v>
      </c>
      <c r="N51">
        <f t="shared" si="4"/>
        <v>118560</v>
      </c>
    </row>
    <row r="52" spans="2:14" ht="15.75" x14ac:dyDescent="0.25">
      <c r="B52" s="3"/>
      <c r="G52">
        <f>VLOOKUP($B23,$E$15:$G$18,COLUMNS($G52:G52)+1,0)</f>
        <v>11.65</v>
      </c>
      <c r="H52">
        <f>VLOOKUP($B23,$E$15:$G$18,COLUMNS($G52:H52)+1,0)</f>
        <v>26.95</v>
      </c>
      <c r="M52">
        <f t="shared" si="3"/>
        <v>168</v>
      </c>
      <c r="N52">
        <f t="shared" si="4"/>
        <v>74592</v>
      </c>
    </row>
    <row r="53" spans="2:14" ht="15.75" x14ac:dyDescent="0.25">
      <c r="B53" s="3"/>
      <c r="G53">
        <f>VLOOKUP($B24,$E$15:$G$18,COLUMNS($G53:G53)+1,0)</f>
        <v>11.65</v>
      </c>
      <c r="H53">
        <f>VLOOKUP($B24,$E$15:$G$18,COLUMNS($G53:H53)+1,0)</f>
        <v>26.95</v>
      </c>
      <c r="M53">
        <f t="shared" si="3"/>
        <v>168</v>
      </c>
      <c r="N53">
        <f t="shared" si="4"/>
        <v>72576</v>
      </c>
    </row>
    <row r="54" spans="2:14" ht="15.75" x14ac:dyDescent="0.25">
      <c r="B54" s="3"/>
      <c r="G54">
        <f>VLOOKUP($B25,$E$15:$G$18,COLUMNS($G54:G54)+1,0)</f>
        <v>13.12</v>
      </c>
      <c r="H54">
        <f>VLOOKUP($B25,$E$15:$G$18,COLUMNS($G54:H54)+1,0)</f>
        <v>27.95</v>
      </c>
      <c r="M54">
        <f t="shared" si="3"/>
        <v>168</v>
      </c>
      <c r="N54">
        <f t="shared" si="4"/>
        <v>76608</v>
      </c>
    </row>
    <row r="55" spans="2:14" ht="15.75" x14ac:dyDescent="0.25">
      <c r="B55" s="3"/>
      <c r="G55">
        <f>VLOOKUP($B26,$E$15:$G$18,COLUMNS($G55:G55)+1,0)</f>
        <v>17.690000000000001</v>
      </c>
      <c r="H55">
        <f>VLOOKUP($B26,$E$15:$G$18,COLUMNS($G55:H55)+1,0)</f>
        <v>43.95</v>
      </c>
      <c r="M55">
        <f t="shared" si="3"/>
        <v>152</v>
      </c>
      <c r="N55">
        <f t="shared" si="4"/>
        <v>116736</v>
      </c>
    </row>
    <row r="56" spans="2:14" ht="15.75" x14ac:dyDescent="0.25">
      <c r="B56" s="3"/>
      <c r="G56">
        <f>VLOOKUP($B27,$E$15:$G$18,COLUMNS($G56:G56)+1,0)</f>
        <v>9.91</v>
      </c>
      <c r="H56">
        <f>VLOOKUP($B27,$E$15:$G$18,COLUMNS($G56:H56)+1,0)</f>
        <v>18.95</v>
      </c>
      <c r="M56">
        <f t="shared" si="3"/>
        <v>168</v>
      </c>
      <c r="N56">
        <f t="shared" si="4"/>
        <v>88704</v>
      </c>
    </row>
    <row r="57" spans="2:14" ht="15.75" x14ac:dyDescent="0.25">
      <c r="B57" s="3"/>
      <c r="G57">
        <f>VLOOKUP($B28,$E$15:$G$18,COLUMNS($G57:G57)+1,0)</f>
        <v>13.12</v>
      </c>
      <c r="H57">
        <f>VLOOKUP($B28,$E$15:$G$18,COLUMNS($G57:H57)+1,0)</f>
        <v>27.95</v>
      </c>
      <c r="M57">
        <f t="shared" si="3"/>
        <v>152</v>
      </c>
      <c r="N57">
        <f t="shared" si="4"/>
        <v>94848</v>
      </c>
    </row>
  </sheetData>
  <hyperlinks>
    <hyperlink ref="I32" r:id="rId1"/>
    <hyperlink ref="I33" r:id="rId2"/>
    <hyperlink ref="A32" r:id="rId3"/>
    <hyperlink ref="A33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1348</vt:lpstr>
      <vt:lpstr>1348 (an)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dcterms:created xsi:type="dcterms:W3CDTF">2016-11-18T00:29:15Z</dcterms:created>
  <dcterms:modified xsi:type="dcterms:W3CDTF">2016-11-19T02:05:11Z</dcterms:modified>
</cp:coreProperties>
</file>