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15"/>
  <workbookPr defaultThemeVersion="166925"/>
  <mc:AlternateContent xmlns:mc="http://schemas.openxmlformats.org/markup-compatibility/2006">
    <mc:Choice Requires="x15">
      <x15ac:absPath xmlns:x15ac="http://schemas.microsoft.com/office/spreadsheetml/2010/11/ac" url="E:\210-M365\Content\Ch09\download\"/>
    </mc:Choice>
  </mc:AlternateContent>
  <xr:revisionPtr revIDLastSave="0" documentId="13_ncr:1_{26790AB2-D97E-4F49-8DBF-0F1CA684B0F0}" xr6:coauthVersionLast="47" xr6:coauthVersionMax="47" xr10:uidLastSave="{00000000-0000-0000-0000-000000000000}"/>
  <bookViews>
    <workbookView xWindow="-108" yWindow="-108" windowWidth="23256" windowHeight="12576" firstSheet="7" activeTab="7" xr2:uid="{699A2F47-EA19-4AC7-A747-DA3144369BA2}"/>
  </bookViews>
  <sheets>
    <sheet name="ES(43)" sheetId="15" r:id="rId1"/>
    <sheet name="ES(44)" sheetId="16" r:id="rId2"/>
    <sheet name="ES(45)" sheetId="17" r:id="rId3"/>
    <sheet name="ES(46)" sheetId="18" r:id="rId4"/>
    <sheet name="ES(47)" sheetId="19" r:id="rId5"/>
    <sheet name="ES(48)" sheetId="20" r:id="rId6"/>
    <sheet name="ES(49)" sheetId="21" r:id="rId7"/>
    <sheet name="TopicsCh(9)" sheetId="2" r:id="rId8"/>
    <sheet name="HT-z-upper" sheetId="4" r:id="rId9"/>
    <sheet name="HT-z-upper (an)" sheetId="22" r:id="rId10"/>
    <sheet name="HT-z-lower" sheetId="6" r:id="rId11"/>
    <sheet name="HT-z-lower (an)" sheetId="23" r:id="rId12"/>
    <sheet name="HT-z-Two-Tail" sheetId="7" r:id="rId13"/>
    <sheet name="HT-z-Two-Tail (an)" sheetId="24" r:id="rId14"/>
    <sheet name="SummaryNORMFunctions" sheetId="8" r:id="rId15"/>
    <sheet name="T &amp; Histograms" sheetId="9" r:id="rId16"/>
    <sheet name="HT-t-upper" sheetId="10" r:id="rId17"/>
    <sheet name="HT-t-upper (an)" sheetId="25" r:id="rId18"/>
    <sheet name="HT-t-lower" sheetId="11" r:id="rId19"/>
    <sheet name="HT-t-lower (an)" sheetId="26" r:id="rId20"/>
    <sheet name="HT-t-Two-Tail" sheetId="12" r:id="rId21"/>
    <sheet name="HT-t-Two-Tail (an)" sheetId="27" r:id="rId22"/>
    <sheet name="SummaryTFunctions" sheetId="13" r:id="rId23"/>
    <sheet name="Proportion" sheetId="14" r:id="rId24"/>
    <sheet name="Proportion (an)" sheetId="28" r:id="rId25"/>
  </sheets>
  <definedNames>
    <definedName name="_xlpm.currTbl" hidden="1">#NAME?</definedName>
    <definedName name="_xlpm.rng" hidden="1">#NAME?</definedName>
    <definedName name="_xlpm.row" hidden="1">#NAME?</definedName>
    <definedName name="_xlpm.start" hidden="1">#NAME?</definedName>
    <definedName name="_xlpm.values" hidden="1">#NAME?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0" i="27" l="1"/>
  <c r="B52" i="27"/>
  <c r="B54" i="27"/>
  <c r="B47" i="28"/>
  <c r="D40" i="28"/>
  <c r="E25" i="28"/>
  <c r="E24" i="28"/>
  <c r="C21" i="28"/>
  <c r="C20" i="28"/>
  <c r="C30" i="28" s="1"/>
  <c r="D19" i="28"/>
  <c r="D21" i="28" s="1"/>
  <c r="C19" i="28"/>
  <c r="D18" i="28"/>
  <c r="D20" i="28" s="1"/>
  <c r="D30" i="28" s="1"/>
  <c r="D32" i="28" s="1"/>
  <c r="D36" i="28" s="1"/>
  <c r="C18" i="28"/>
  <c r="D17" i="28"/>
  <c r="D31" i="28" s="1"/>
  <c r="B15" i="28"/>
  <c r="C35" i="27"/>
  <c r="F34" i="27"/>
  <c r="D32" i="27"/>
  <c r="D43" i="27" s="1"/>
  <c r="D44" i="27" s="1"/>
  <c r="D31" i="27"/>
  <c r="D30" i="27"/>
  <c r="F30" i="27" s="1"/>
  <c r="I44" i="27" s="1"/>
  <c r="I43" i="27" s="1"/>
  <c r="F29" i="27"/>
  <c r="D28" i="27"/>
  <c r="F21" i="27"/>
  <c r="F20" i="27"/>
  <c r="B19" i="27"/>
  <c r="D84" i="26"/>
  <c r="D83" i="26"/>
  <c r="D82" i="26"/>
  <c r="D81" i="26"/>
  <c r="D80" i="26"/>
  <c r="D79" i="26"/>
  <c r="D78" i="26"/>
  <c r="D77" i="26"/>
  <c r="D76" i="26"/>
  <c r="D75" i="26"/>
  <c r="D74" i="26"/>
  <c r="D73" i="26"/>
  <c r="D72" i="26"/>
  <c r="D71" i="26"/>
  <c r="D70" i="26"/>
  <c r="D69" i="26"/>
  <c r="D68" i="26"/>
  <c r="D67" i="26"/>
  <c r="D66" i="26"/>
  <c r="D65" i="26"/>
  <c r="D64" i="26"/>
  <c r="D85" i="26" s="1"/>
  <c r="D61" i="26"/>
  <c r="D60" i="26"/>
  <c r="B54" i="26"/>
  <c r="B50" i="26"/>
  <c r="B51" i="26" s="1"/>
  <c r="B52" i="26" s="1"/>
  <c r="C35" i="26"/>
  <c r="F34" i="26"/>
  <c r="D32" i="26"/>
  <c r="D31" i="26"/>
  <c r="D30" i="26"/>
  <c r="F30" i="26" s="1"/>
  <c r="F29" i="26"/>
  <c r="D28" i="26"/>
  <c r="D34" i="26" s="1"/>
  <c r="F21" i="26"/>
  <c r="F20" i="26"/>
  <c r="B19" i="26"/>
  <c r="B81" i="25"/>
  <c r="B80" i="25"/>
  <c r="B79" i="25"/>
  <c r="B78" i="25"/>
  <c r="B77" i="25"/>
  <c r="B76" i="25"/>
  <c r="B75" i="25"/>
  <c r="B74" i="25"/>
  <c r="B73" i="25"/>
  <c r="B72" i="25"/>
  <c r="B71" i="25"/>
  <c r="B70" i="25"/>
  <c r="B69" i="25"/>
  <c r="B68" i="25"/>
  <c r="B67" i="25"/>
  <c r="B66" i="25"/>
  <c r="B65" i="25"/>
  <c r="B64" i="25"/>
  <c r="B61" i="25"/>
  <c r="B60" i="25"/>
  <c r="B54" i="25"/>
  <c r="B52" i="25"/>
  <c r="B50" i="25"/>
  <c r="C35" i="25"/>
  <c r="F34" i="25"/>
  <c r="D32" i="25"/>
  <c r="D31" i="25"/>
  <c r="D30" i="25"/>
  <c r="F30" i="25" s="1"/>
  <c r="F29" i="25"/>
  <c r="D28" i="25"/>
  <c r="D34" i="25" s="1"/>
  <c r="D35" i="25" s="1"/>
  <c r="F21" i="25"/>
  <c r="F20" i="25"/>
  <c r="B19" i="25"/>
  <c r="B19" i="22"/>
  <c r="B54" i="24"/>
  <c r="B53" i="24"/>
  <c r="B52" i="24"/>
  <c r="B51" i="24"/>
  <c r="B50" i="24"/>
  <c r="B49" i="24"/>
  <c r="B48" i="24"/>
  <c r="C35" i="24"/>
  <c r="F34" i="24"/>
  <c r="D32" i="24"/>
  <c r="D43" i="24" s="1"/>
  <c r="D44" i="24" s="1"/>
  <c r="D31" i="24"/>
  <c r="D30" i="24"/>
  <c r="D34" i="24" s="1"/>
  <c r="F29" i="24"/>
  <c r="F21" i="24"/>
  <c r="F20" i="24"/>
  <c r="B19" i="24"/>
  <c r="D8" i="28" l="1"/>
  <c r="E8" i="28" s="1"/>
  <c r="D9" i="28"/>
  <c r="E9" i="28" s="1"/>
  <c r="D34" i="27"/>
  <c r="D35" i="27" s="1"/>
  <c r="D43" i="26"/>
  <c r="D35" i="26"/>
  <c r="D39" i="26" s="1"/>
  <c r="D39" i="25"/>
  <c r="D43" i="25"/>
  <c r="D35" i="24"/>
  <c r="B54" i="23"/>
  <c r="B52" i="23"/>
  <c r="B50" i="23"/>
  <c r="D43" i="23"/>
  <c r="C35" i="23"/>
  <c r="F34" i="23"/>
  <c r="D32" i="23"/>
  <c r="D31" i="23"/>
  <c r="D30" i="23"/>
  <c r="D34" i="23" s="1"/>
  <c r="F29" i="23"/>
  <c r="F21" i="23"/>
  <c r="F20" i="23"/>
  <c r="B19" i="23"/>
  <c r="B54" i="22"/>
  <c r="B52" i="22"/>
  <c r="B50" i="22"/>
  <c r="C35" i="22"/>
  <c r="F34" i="22"/>
  <c r="D32" i="22"/>
  <c r="D43" i="22" s="1"/>
  <c r="D31" i="22"/>
  <c r="D30" i="22"/>
  <c r="D34" i="22" s="1"/>
  <c r="F29" i="22"/>
  <c r="F21" i="22"/>
  <c r="F20" i="22"/>
  <c r="D39" i="27" l="1"/>
  <c r="D40" i="27"/>
  <c r="D39" i="24"/>
  <c r="D40" i="24"/>
  <c r="D35" i="23"/>
  <c r="D39" i="23" s="1"/>
  <c r="D35" i="22"/>
  <c r="D39" i="22" s="1"/>
  <c r="C19" i="21" l="1"/>
  <c r="B18" i="21"/>
  <c r="C19" i="20"/>
  <c r="B18" i="20"/>
  <c r="C19" i="19"/>
  <c r="B18" i="19"/>
  <c r="C19" i="18"/>
  <c r="B18" i="18"/>
  <c r="C19" i="17"/>
  <c r="B18" i="17"/>
  <c r="C19" i="16"/>
  <c r="B18" i="16"/>
  <c r="C19" i="15"/>
  <c r="B18" i="15"/>
  <c r="E25" i="14" l="1"/>
  <c r="E24" i="14"/>
  <c r="C21" i="14"/>
  <c r="C20" i="14"/>
  <c r="C30" i="14" s="1"/>
  <c r="C19" i="14"/>
  <c r="C18" i="14"/>
  <c r="B39" i="13"/>
  <c r="B41" i="13" s="1"/>
  <c r="B38" i="13"/>
  <c r="B35" i="13"/>
  <c r="B44" i="13" s="1"/>
  <c r="B45" i="13" s="1"/>
  <c r="B23" i="13"/>
  <c r="B24" i="13" s="1"/>
  <c r="B26" i="13" s="1"/>
  <c r="B20" i="13"/>
  <c r="B28" i="13" s="1"/>
  <c r="B14" i="13"/>
  <c r="B8" i="13"/>
  <c r="B9" i="13" s="1"/>
  <c r="B5" i="13"/>
  <c r="C35" i="12"/>
  <c r="F34" i="12"/>
  <c r="F29" i="12"/>
  <c r="D84" i="11"/>
  <c r="D83" i="11"/>
  <c r="D82" i="11"/>
  <c r="D81" i="11"/>
  <c r="D80" i="11"/>
  <c r="D79" i="11"/>
  <c r="D78" i="11"/>
  <c r="D77" i="11"/>
  <c r="D76" i="11"/>
  <c r="D75" i="11"/>
  <c r="D74" i="11"/>
  <c r="D73" i="11"/>
  <c r="D72" i="11"/>
  <c r="D71" i="11"/>
  <c r="D70" i="11"/>
  <c r="D69" i="11"/>
  <c r="D68" i="11"/>
  <c r="D67" i="11"/>
  <c r="D66" i="11"/>
  <c r="D65" i="11"/>
  <c r="D85" i="11" s="1"/>
  <c r="D64" i="11"/>
  <c r="D61" i="11"/>
  <c r="D60" i="11"/>
  <c r="C35" i="11"/>
  <c r="F34" i="11"/>
  <c r="F29" i="11"/>
  <c r="B81" i="10"/>
  <c r="B80" i="10"/>
  <c r="B79" i="10"/>
  <c r="B78" i="10"/>
  <c r="B77" i="10"/>
  <c r="B76" i="10"/>
  <c r="B75" i="10"/>
  <c r="B74" i="10"/>
  <c r="B73" i="10"/>
  <c r="B72" i="10"/>
  <c r="B71" i="10"/>
  <c r="B70" i="10"/>
  <c r="B69" i="10"/>
  <c r="B68" i="10"/>
  <c r="B67" i="10"/>
  <c r="B66" i="10"/>
  <c r="B65" i="10"/>
  <c r="B64" i="10"/>
  <c r="B61" i="10"/>
  <c r="B60" i="10"/>
  <c r="C35" i="10"/>
  <c r="F34" i="10"/>
  <c r="F29" i="10"/>
  <c r="B19" i="10"/>
  <c r="B12" i="13" l="1"/>
  <c r="B11" i="13"/>
  <c r="B42" i="13"/>
  <c r="B48" i="13"/>
  <c r="B47" i="13" s="1"/>
  <c r="E8" i="14"/>
  <c r="E9" i="14"/>
  <c r="B57" i="8" l="1"/>
  <c r="B58" i="8" s="1"/>
  <c r="B53" i="8"/>
  <c r="C43" i="8" s="1"/>
  <c r="B52" i="8"/>
  <c r="B34" i="8"/>
  <c r="B29" i="8"/>
  <c r="B30" i="8" s="1"/>
  <c r="B32" i="8" s="1"/>
  <c r="B12" i="8"/>
  <c r="B7" i="8"/>
  <c r="B8" i="8" s="1"/>
  <c r="B10" i="8" s="1"/>
  <c r="C35" i="7"/>
  <c r="F34" i="7"/>
  <c r="F29" i="7"/>
  <c r="C35" i="6"/>
  <c r="F34" i="6"/>
  <c r="F29" i="6"/>
  <c r="C35" i="4"/>
  <c r="F34" i="4"/>
  <c r="F29" i="4"/>
  <c r="B5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F7694AB2-28C3-408E-9CCE-CB457B2683D3}">
      <text/>
    </comment>
    <comment ref="E35" authorId="0" shapeId="0" xr:uid="{4C832860-5CC4-4169-90FC-B54907C6C147}">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BED68A9F-34E8-44E0-8354-39ABC3D3EF61}">
      <text/>
    </comment>
    <comment ref="E35" authorId="0" shapeId="0" xr:uid="{D986FF1F-16AA-4857-82EF-4C562D286EA7}">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9BCA5462-37C2-4670-A563-5B892FA12E1F}">
      <text/>
    </comment>
    <comment ref="E35" authorId="0" shapeId="0" xr:uid="{66A5F103-9F23-4940-8A2A-EA3E4501B51F}">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DFAAFCEB-9AD0-4C74-BD41-BE65206779F1}">
      <text/>
    </comment>
    <comment ref="E35" authorId="0" shapeId="0" xr:uid="{28AA3E6D-CC03-452C-A0D0-C2D95D3AB040}">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F02F126B-A4E8-44F1-B08F-8EB15A524184}">
      <text/>
    </comment>
    <comment ref="E35" authorId="0" shapeId="0" xr:uid="{3C30C97B-834A-492B-9113-8946FA60C143}">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C2" authorId="0" shapeId="0" xr:uid="{3DF0F82A-4FE3-420D-8DC4-763D1D7AB372}">
      <text/>
    </comment>
    <comment ref="D2" authorId="0" shapeId="0" xr:uid="{6AF35C42-E46F-49E8-AF6E-500D13AF2408}">
      <text/>
    </comment>
    <comment ref="C16" authorId="0" shapeId="0" xr:uid="{F51DD7FE-9263-4AF2-95AF-4277BD4F7B05}">
      <text/>
    </comment>
    <comment ref="C32" authorId="0" shapeId="0" xr:uid="{E4D4B857-0731-499B-8C4B-A2935221E55C}">
      <text/>
    </comment>
    <comment ref="A50" authorId="0" shapeId="0" xr:uid="{BA77B4BA-A8BE-4983-9272-0B77B6D1CF33}">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0E09E6C8-EB1D-438E-9875-24FDC8737B92}">
      <text/>
    </comment>
    <comment ref="E35" authorId="0" shapeId="0" xr:uid="{86B8AF89-CECC-4A9C-9DC3-25222B0BCB65}">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0285B293-1DDA-4255-9B1A-01A6EE8D18DA}">
      <text/>
    </comment>
    <comment ref="E39" authorId="0" shapeId="0" xr:uid="{1B7751FC-189B-499B-AFC1-10EA699575E3}">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A55B8F6D-46F5-47C4-8EBB-DE08DE07729A}">
      <text/>
    </comment>
    <comment ref="E39" authorId="0" shapeId="0" xr:uid="{9037F967-C25A-480B-8E82-EC31E299157F}">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8CABCE3A-1F01-48E9-A9E8-3076144C0F4A}">
      <text/>
    </comment>
    <comment ref="E39" authorId="0" shapeId="0" xr:uid="{AB329B42-2208-47DB-A290-A04BE863A968}">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C605726A-9CBC-4CD3-B9B7-2E7E77054660}">
      <text/>
    </comment>
    <comment ref="E39" authorId="0" shapeId="0" xr:uid="{300800FF-097F-4231-ADAC-06FDC2587A18}">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C1" authorId="0" shapeId="0" xr:uid="{FA44DFC8-B1DC-4E15-93F9-A4F4D050A7D8}">
      <text/>
    </comment>
    <comment ref="C23" authorId="0" shapeId="0" xr:uid="{43BA30FC-E323-42B1-B8D5-46D91C42399F}">
      <text/>
    </comment>
    <comment ref="C47" authorId="0" shapeId="0" xr:uid="{3B011FCB-230C-419F-97FC-5C5B0D06FAE9}">
      <text/>
    </comment>
    <comment ref="A61" authorId="0" shapeId="0" xr:uid="{E4F1DFF9-2D90-49A9-AD73-4FFB491A6E37}">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59469DCE-F051-44B2-A477-B59608978D0A}">
      <text/>
    </comment>
    <comment ref="E35" authorId="0" shapeId="0" xr:uid="{1F75A1FE-672F-4DFC-8B4A-71AF5B2F9A73}">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Girvin</author>
  </authors>
  <commentList>
    <comment ref="E26" authorId="0" shapeId="0" xr:uid="{85F04974-5A3C-4484-AEA9-DA8DE1A72623}">
      <text/>
    </comment>
    <comment ref="E35" authorId="0" shapeId="0" xr:uid="{2F869C17-2CAF-4665-9665-8071FC6E63A5}">
      <text/>
    </comment>
  </commentList>
</comments>
</file>

<file path=xl/sharedStrings.xml><?xml version="1.0" encoding="utf-8"?>
<sst xmlns="http://schemas.openxmlformats.org/spreadsheetml/2006/main" count="1489" uniqueCount="291">
  <si>
    <t>Video 44</t>
  </si>
  <si>
    <t>Hypothesis Testing</t>
  </si>
  <si>
    <t>Video 45</t>
  </si>
  <si>
    <t>Video 46</t>
  </si>
  <si>
    <t>Video 47</t>
  </si>
  <si>
    <r>
      <t xml:space="preserve">Mew = population mean = </t>
    </r>
    <r>
      <rPr>
        <b/>
        <sz val="11"/>
        <color theme="1"/>
        <rFont val="Arial"/>
        <family val="2"/>
      </rPr>
      <t>μ</t>
    </r>
  </si>
  <si>
    <t>One Tail To Left</t>
  </si>
  <si>
    <r>
      <t xml:space="preserve">Sigma = population standard deviation = </t>
    </r>
    <r>
      <rPr>
        <b/>
        <sz val="11"/>
        <color theme="1"/>
        <rFont val="Symbol"/>
        <family val="1"/>
        <charset val="2"/>
      </rPr>
      <t>s</t>
    </r>
  </si>
  <si>
    <t>One Tail To Right</t>
  </si>
  <si>
    <r>
      <t xml:space="preserve">Standard Error = Standard Deviation for the Sampling distribution of Xbar = </t>
    </r>
    <r>
      <rPr>
        <b/>
        <sz val="11"/>
        <color theme="1"/>
        <rFont val="Calibri"/>
        <family val="2"/>
        <scheme val="minor"/>
      </rPr>
      <t>SE</t>
    </r>
  </si>
  <si>
    <t>Two Tail</t>
  </si>
  <si>
    <r>
      <t xml:space="preserve">Hypothesized Value of Population Mean = </t>
    </r>
    <r>
      <rPr>
        <sz val="11"/>
        <color theme="1"/>
        <rFont val="Arial"/>
        <family val="2"/>
      </rPr>
      <t>μ</t>
    </r>
    <r>
      <rPr>
        <vertAlign val="subscript"/>
        <sz val="11"/>
        <color theme="1"/>
        <rFont val="Calibri"/>
        <family val="2"/>
      </rPr>
      <t>0</t>
    </r>
    <r>
      <rPr>
        <sz val="11"/>
        <color theme="1"/>
        <rFont val="Calibri"/>
        <family val="2"/>
        <scheme val="minor"/>
      </rPr>
      <t xml:space="preserve"> = Assumed Value of Population Mean used for testing procedure</t>
    </r>
  </si>
  <si>
    <r>
      <t xml:space="preserve">sample size = </t>
    </r>
    <r>
      <rPr>
        <b/>
        <sz val="11"/>
        <color theme="1"/>
        <rFont val="Calibri"/>
        <family val="2"/>
        <scheme val="minor"/>
      </rPr>
      <t>n</t>
    </r>
  </si>
  <si>
    <r>
      <t xml:space="preserve">Sample Mean = </t>
    </r>
    <r>
      <rPr>
        <b/>
        <sz val="11"/>
        <color theme="1"/>
        <rFont val="Calibri"/>
        <family val="2"/>
        <scheme val="minor"/>
      </rPr>
      <t>Xbar</t>
    </r>
  </si>
  <si>
    <r>
      <t xml:space="preserve">Sample Standard Deviation (for when sigma not known) = </t>
    </r>
    <r>
      <rPr>
        <b/>
        <sz val="11"/>
        <color theme="1"/>
        <rFont val="Calibri"/>
        <family val="2"/>
        <scheme val="minor"/>
      </rPr>
      <t>s</t>
    </r>
  </si>
  <si>
    <r>
      <t xml:space="preserve">Alpha = </t>
    </r>
    <r>
      <rPr>
        <b/>
        <sz val="11"/>
        <color theme="1"/>
        <rFont val="Symbol"/>
        <family val="1"/>
        <charset val="2"/>
      </rPr>
      <t>a</t>
    </r>
    <r>
      <rPr>
        <sz val="11"/>
        <color theme="1"/>
        <rFont val="Calibri"/>
        <family val="2"/>
      </rPr>
      <t xml:space="preserve"> = Risk of rejecting (Original Statement) H</t>
    </r>
    <r>
      <rPr>
        <vertAlign val="subscript"/>
        <sz val="11"/>
        <color theme="1"/>
        <rFont val="Calibri"/>
        <family val="2"/>
      </rPr>
      <t>0</t>
    </r>
    <r>
      <rPr>
        <sz val="11"/>
        <color theme="1"/>
        <rFont val="Calibri"/>
        <family val="2"/>
      </rPr>
      <t xml:space="preserve"> when it is actually true = Type 1 Error</t>
    </r>
  </si>
  <si>
    <r>
      <t>Test Statistic = Used to determine whether to reject H</t>
    </r>
    <r>
      <rPr>
        <vertAlign val="subscript"/>
        <sz val="11"/>
        <color theme="1"/>
        <rFont val="Calibri"/>
        <family val="2"/>
        <scheme val="minor"/>
      </rPr>
      <t>0</t>
    </r>
    <r>
      <rPr>
        <sz val="11"/>
        <color theme="1"/>
        <rFont val="Calibri"/>
        <family val="2"/>
        <scheme val="minor"/>
      </rPr>
      <t xml:space="preserve"> and accept H</t>
    </r>
    <r>
      <rPr>
        <vertAlign val="subscript"/>
        <sz val="11"/>
        <color theme="1"/>
        <rFont val="Calibri"/>
        <family val="2"/>
        <scheme val="minor"/>
      </rPr>
      <t xml:space="preserve">a </t>
    </r>
    <r>
      <rPr>
        <sz val="11"/>
        <color theme="1"/>
        <rFont val="Calibri"/>
        <family val="2"/>
        <scheme val="minor"/>
      </rPr>
      <t>= Number of SE above or below hypothesized mean</t>
    </r>
  </si>
  <si>
    <r>
      <t xml:space="preserve">Use </t>
    </r>
    <r>
      <rPr>
        <b/>
        <sz val="11"/>
        <color theme="1"/>
        <rFont val="Calibri"/>
        <family val="2"/>
        <scheme val="minor"/>
      </rPr>
      <t>z</t>
    </r>
    <r>
      <rPr>
        <sz val="11"/>
        <color theme="1"/>
        <rFont val="Calibri"/>
        <family val="2"/>
        <scheme val="minor"/>
      </rPr>
      <t xml:space="preserve"> test statistic if Sigma known or can be estimated, or you are significance Testing a Proportion and all 4 binomial tests have been met</t>
    </r>
  </si>
  <si>
    <r>
      <t xml:space="preserve">Use </t>
    </r>
    <r>
      <rPr>
        <b/>
        <sz val="11"/>
        <color theme="1"/>
        <rFont val="Calibri"/>
        <family val="2"/>
        <scheme val="minor"/>
      </rPr>
      <t>t</t>
    </r>
    <r>
      <rPr>
        <sz val="11"/>
        <color theme="1"/>
        <rFont val="Calibri"/>
        <family val="2"/>
        <scheme val="minor"/>
      </rPr>
      <t xml:space="preserve"> test statistic if Sigma NOT known or can be estimated</t>
    </r>
  </si>
  <si>
    <t>A statement from an official report said that Realtors make $85,000 a year (national mean). Researcher thinks that Realtors in the Des Moines area have a mean annual salary of more than 85,000 a year. At alpha = .05, sigma = $12,549, n = 36 and sample mean = $88,595, can we conclude that realtors in the Des Moines area make more than $85,000?</t>
  </si>
  <si>
    <t>Hypothesis Test (Significance Test)</t>
  </si>
  <si>
    <t>Point of view:</t>
  </si>
  <si>
    <t>Researcher who believes that Des Moines realtors have an annual mean greater than $85,000</t>
  </si>
  <si>
    <t>Considering:</t>
  </si>
  <si>
    <t>Population of Des Moines Realtors</t>
  </si>
  <si>
    <t>Goal:</t>
  </si>
  <si>
    <t>Run Hypothesis test to provide statistical evidence to support the claim that Des Moines</t>
  </si>
  <si>
    <t>Sample Salaries</t>
  </si>
  <si>
    <r>
      <t>Step 1: List H</t>
    </r>
    <r>
      <rPr>
        <b/>
        <vertAlign val="subscript"/>
        <sz val="11"/>
        <color theme="0"/>
        <rFont val="Calibri"/>
        <family val="2"/>
        <scheme val="minor"/>
      </rPr>
      <t>0</t>
    </r>
    <r>
      <rPr>
        <b/>
        <sz val="11"/>
        <color theme="0"/>
        <rFont val="Calibri"/>
        <family val="2"/>
        <scheme val="minor"/>
      </rPr>
      <t xml:space="preserve"> and H</t>
    </r>
    <r>
      <rPr>
        <b/>
        <vertAlign val="subscript"/>
        <sz val="11"/>
        <color theme="0"/>
        <rFont val="Calibri"/>
        <family val="2"/>
        <scheme val="minor"/>
      </rPr>
      <t>a</t>
    </r>
  </si>
  <si>
    <t>Step 2: Select Alpha</t>
  </si>
  <si>
    <t>Alpha =</t>
  </si>
  <si>
    <r>
      <t xml:space="preserve">Alpha = </t>
    </r>
    <r>
      <rPr>
        <b/>
        <sz val="11"/>
        <color theme="1"/>
        <rFont val="Symbol"/>
        <family val="1"/>
        <charset val="2"/>
      </rPr>
      <t>a</t>
    </r>
    <r>
      <rPr>
        <sz val="11"/>
        <color theme="1"/>
        <rFont val="Calibri"/>
        <family val="2"/>
      </rPr>
      <t xml:space="preserve"> = Risk of rejecting H</t>
    </r>
    <r>
      <rPr>
        <vertAlign val="subscript"/>
        <sz val="11"/>
        <color theme="1"/>
        <rFont val="Calibri"/>
        <family val="2"/>
      </rPr>
      <t>0</t>
    </r>
    <r>
      <rPr>
        <sz val="11"/>
        <color theme="1"/>
        <rFont val="Calibri"/>
        <family val="2"/>
      </rPr>
      <t xml:space="preserve"> when it is actually true = Type 1 Error</t>
    </r>
  </si>
  <si>
    <r>
      <t>At alpha = 0.05, 5% risk of rejecting H</t>
    </r>
    <r>
      <rPr>
        <vertAlign val="subscript"/>
        <sz val="11"/>
        <color theme="1"/>
        <rFont val="Calibri"/>
        <family val="2"/>
        <scheme val="minor"/>
      </rPr>
      <t>0</t>
    </r>
    <r>
      <rPr>
        <sz val="11"/>
        <color theme="1"/>
        <rFont val="Calibri"/>
        <family val="2"/>
        <scheme val="minor"/>
      </rPr>
      <t xml:space="preserve"> even though it was true, if we reject Mew &lt;= $85,000, about 5 out of 100 times we will be incorrect.</t>
    </r>
  </si>
  <si>
    <t>Step 3: Draw Picture, Collect Data, Calculate Sample Statistics, Calculate Test Statistic</t>
  </si>
  <si>
    <t>Hypothesized Mean = μ0 =</t>
  </si>
  <si>
    <r>
      <t xml:space="preserve">Sigma = </t>
    </r>
    <r>
      <rPr>
        <sz val="11"/>
        <color theme="0"/>
        <rFont val="Symbol"/>
        <family val="1"/>
        <charset val="2"/>
      </rPr>
      <t>s</t>
    </r>
    <r>
      <rPr>
        <sz val="11"/>
        <color theme="0"/>
        <rFont val="Calibri"/>
        <family val="2"/>
      </rPr>
      <t xml:space="preserve"> =</t>
    </r>
  </si>
  <si>
    <t>Sample SD = s</t>
  </si>
  <si>
    <t>Test Statistic To Use:</t>
  </si>
  <si>
    <t>sample size = n</t>
  </si>
  <si>
    <t>Sample Mean = Xbar</t>
  </si>
  <si>
    <t xml:space="preserve"> =AVERAGE(values)</t>
  </si>
  <si>
    <r>
      <t xml:space="preserve">Alpha = </t>
    </r>
    <r>
      <rPr>
        <sz val="11"/>
        <color theme="0"/>
        <rFont val="Symbol"/>
        <family val="1"/>
        <charset val="2"/>
      </rPr>
      <t>a</t>
    </r>
    <r>
      <rPr>
        <sz val="11"/>
        <color theme="0"/>
        <rFont val="Calibri"/>
        <family val="2"/>
        <scheme val="minor"/>
      </rPr>
      <t xml:space="preserve"> =</t>
    </r>
  </si>
  <si>
    <t>Type of Test</t>
  </si>
  <si>
    <t>SE</t>
  </si>
  <si>
    <t>Standard Error = Standard Deviation for the Sampling distribution of Xbar = SE</t>
  </si>
  <si>
    <r>
      <t xml:space="preserve"> =(Xbar - </t>
    </r>
    <r>
      <rPr>
        <sz val="11"/>
        <color theme="1"/>
        <rFont val="Arial"/>
        <family val="2"/>
      </rPr>
      <t>μ</t>
    </r>
    <r>
      <rPr>
        <vertAlign val="subscript"/>
        <sz val="11"/>
        <color theme="1"/>
        <rFont val="Calibri"/>
        <family val="2"/>
      </rPr>
      <t>0</t>
    </r>
    <r>
      <rPr>
        <sz val="11"/>
        <color theme="1"/>
        <rFont val="Calibri"/>
        <family val="2"/>
      </rPr>
      <t>)/SE</t>
    </r>
  </si>
  <si>
    <t>Sample Error in numerator, Standard Deviations in Denominator = "How Many SD above or below Hypothesized Pop Mean</t>
  </si>
  <si>
    <t>Step 4: Create p-value Rejection Rule and calculate p-value</t>
  </si>
  <si>
    <t>Rejection Rule:</t>
  </si>
  <si>
    <r>
      <t>p-value &lt;= alpha, Reject H</t>
    </r>
    <r>
      <rPr>
        <vertAlign val="subscript"/>
        <sz val="11"/>
        <rFont val="Calibri"/>
        <family val="2"/>
        <scheme val="minor"/>
      </rPr>
      <t>0</t>
    </r>
    <r>
      <rPr>
        <sz val="11"/>
        <rFont val="Calibri"/>
        <family val="2"/>
        <scheme val="minor"/>
      </rPr>
      <t xml:space="preserve"> and accept H</t>
    </r>
    <r>
      <rPr>
        <vertAlign val="subscript"/>
        <sz val="11"/>
        <rFont val="Calibri"/>
        <family val="2"/>
        <scheme val="minor"/>
      </rPr>
      <t xml:space="preserve">a </t>
    </r>
    <r>
      <rPr>
        <sz val="11"/>
        <rFont val="Calibri"/>
        <family val="2"/>
        <scheme val="minor"/>
      </rPr>
      <t>, otherwise Fail to Reject H</t>
    </r>
    <r>
      <rPr>
        <vertAlign val="subscript"/>
        <sz val="11"/>
        <rFont val="Calibri"/>
        <family val="2"/>
        <scheme val="minor"/>
      </rPr>
      <t>0</t>
    </r>
  </si>
  <si>
    <t>p-value One Tail To Right</t>
  </si>
  <si>
    <t xml:space="preserve"> =1-NORM.S.DIST(z,1)</t>
  </si>
  <si>
    <t>Probability of getting Test Statistic or higher</t>
  </si>
  <si>
    <t>Step 4: Calculate Critical Value and Critical Value Rejection Rule</t>
  </si>
  <si>
    <r>
      <t>Test Statistic &gt;= Critical Value, Reject H</t>
    </r>
    <r>
      <rPr>
        <vertAlign val="subscript"/>
        <sz val="11"/>
        <rFont val="Calibri"/>
        <family val="2"/>
        <scheme val="minor"/>
      </rPr>
      <t>0</t>
    </r>
    <r>
      <rPr>
        <sz val="11"/>
        <rFont val="Calibri"/>
        <family val="2"/>
        <scheme val="minor"/>
      </rPr>
      <t xml:space="preserve"> and accept H</t>
    </r>
    <r>
      <rPr>
        <vertAlign val="subscript"/>
        <sz val="11"/>
        <rFont val="Calibri"/>
        <family val="2"/>
        <scheme val="minor"/>
      </rPr>
      <t xml:space="preserve">a </t>
    </r>
    <r>
      <rPr>
        <sz val="11"/>
        <rFont val="Calibri"/>
        <family val="2"/>
        <scheme val="minor"/>
      </rPr>
      <t>, otherwise Fail to Reject H</t>
    </r>
    <r>
      <rPr>
        <vertAlign val="subscript"/>
        <sz val="11"/>
        <rFont val="Calibri"/>
        <family val="2"/>
        <scheme val="minor"/>
      </rPr>
      <t>0</t>
    </r>
  </si>
  <si>
    <t>Critical Value One Tail To Right</t>
  </si>
  <si>
    <t xml:space="preserve"> =NORM.S.INV(1-alpha)</t>
  </si>
  <si>
    <t>This is the hurdle Point</t>
  </si>
  <si>
    <t>Step 5: Write Conclusion</t>
  </si>
  <si>
    <t>Because the p-value of 0.043 &lt;= alpha of 0.05, we reject H0 and accept Ha.</t>
  </si>
  <si>
    <t>Because the test statistic of 1.72 &gt;= critical value of 1.645, we reject H0 and accept Ha.</t>
  </si>
  <si>
    <t>The statistical evidence suggests that the mean annual salary for realtors in Des Moines is</t>
  </si>
  <si>
    <t>greater than the national mean.</t>
  </si>
  <si>
    <t>At an alpha of 0.05, our sample mean of $88,595 provides statistically significant evidence that</t>
  </si>
  <si>
    <t>the mean annual salary for realtors in Des Moines is greater than the national mean.</t>
  </si>
  <si>
    <t>We do run a 5% risk of a Type 1 Error that we might say that the mean annual salary for</t>
  </si>
  <si>
    <t>realtors in Des Moines is greater than $85,00, when it is not greater than $85,000.</t>
  </si>
  <si>
    <t>.</t>
  </si>
  <si>
    <r>
      <t>H</t>
    </r>
    <r>
      <rPr>
        <vertAlign val="subscript"/>
        <sz val="11"/>
        <color theme="1"/>
        <rFont val="Calibri"/>
        <family val="2"/>
        <scheme val="minor"/>
      </rPr>
      <t>0</t>
    </r>
    <r>
      <rPr>
        <sz val="11"/>
        <color theme="1"/>
        <rFont val="Calibri"/>
        <family val="2"/>
        <scheme val="minor"/>
      </rPr>
      <t xml:space="preserve"> : </t>
    </r>
    <r>
      <rPr>
        <sz val="11"/>
        <color theme="1"/>
        <rFont val="Arial"/>
        <family val="2"/>
      </rPr>
      <t>μ</t>
    </r>
    <r>
      <rPr>
        <sz val="22.75"/>
        <color theme="1"/>
        <rFont val="Calibri"/>
        <family val="2"/>
      </rPr>
      <t xml:space="preserve"> </t>
    </r>
  </si>
  <si>
    <t xml:space="preserve"> &lt;=</t>
  </si>
  <si>
    <r>
      <t>H</t>
    </r>
    <r>
      <rPr>
        <vertAlign val="subscript"/>
        <sz val="11"/>
        <color theme="1"/>
        <rFont val="Calibri"/>
        <family val="2"/>
        <scheme val="minor"/>
      </rPr>
      <t>a</t>
    </r>
    <r>
      <rPr>
        <sz val="11"/>
        <color theme="1"/>
        <rFont val="Calibri"/>
        <family val="2"/>
        <scheme val="minor"/>
      </rPr>
      <t xml:space="preserve"> : </t>
    </r>
    <r>
      <rPr>
        <sz val="11"/>
        <color theme="1"/>
        <rFont val="Arial"/>
        <family val="2"/>
      </rPr>
      <t>μ</t>
    </r>
    <r>
      <rPr>
        <sz val="22.75"/>
        <color theme="1"/>
        <rFont val="Calibri"/>
        <family val="2"/>
      </rPr>
      <t xml:space="preserve"> </t>
    </r>
  </si>
  <si>
    <t xml:space="preserve"> &gt;</t>
  </si>
  <si>
    <t>NA</t>
  </si>
  <si>
    <t>z</t>
  </si>
  <si>
    <t>False Positive: Reject H0 when it is true.</t>
  </si>
  <si>
    <t>A bottle of "Yummy Red Catsup" is labeled as having 16 oz. of catsup. A consumers group in the Green Valley area believes that the bottles are filled with less than 16 oz and asks a government agency to investigate the underfilling. At the 0.05 significance level, can the government agency conclude that the bottle is being underfilled in the Green River area? (From the companies data they estimate the population standard deviation to be 0.5 oz.)</t>
  </si>
  <si>
    <t>Consumer group and government agency are concerned about underfilling and label accuracy.</t>
  </si>
  <si>
    <t>Population of catsup bottles in the Green River area.</t>
  </si>
  <si>
    <t>Run Hypothesis test to provide statistical evidence to support the claim that the bottles are</t>
  </si>
  <si>
    <t>being underfilled.</t>
  </si>
  <si>
    <t xml:space="preserve"> &lt;&lt;&lt;&lt;&lt;&lt;&lt; === One Tail to the Left</t>
  </si>
  <si>
    <t>oz. per Bottle</t>
  </si>
  <si>
    <t xml:space="preserve"> &gt;=</t>
  </si>
  <si>
    <t>oz.</t>
  </si>
  <si>
    <t xml:space="preserve"> &lt;</t>
  </si>
  <si>
    <t xml:space="preserve"> =ROUND(AVERAGE(values),2)</t>
  </si>
  <si>
    <t>p-value One Tail To Left</t>
  </si>
  <si>
    <t xml:space="preserve"> =NORM.S.DIST(z,1)</t>
  </si>
  <si>
    <t>Probability of getting Test Statistic or lower</t>
  </si>
  <si>
    <r>
      <t>Test Statistic &lt;= Critical Value, Reject H</t>
    </r>
    <r>
      <rPr>
        <vertAlign val="subscript"/>
        <sz val="11"/>
        <rFont val="Calibri"/>
        <family val="2"/>
        <scheme val="minor"/>
      </rPr>
      <t>0</t>
    </r>
    <r>
      <rPr>
        <sz val="11"/>
        <rFont val="Calibri"/>
        <family val="2"/>
        <scheme val="minor"/>
      </rPr>
      <t xml:space="preserve"> and accept H</t>
    </r>
    <r>
      <rPr>
        <vertAlign val="subscript"/>
        <sz val="11"/>
        <rFont val="Calibri"/>
        <family val="2"/>
        <scheme val="minor"/>
      </rPr>
      <t xml:space="preserve">a </t>
    </r>
    <r>
      <rPr>
        <sz val="11"/>
        <rFont val="Calibri"/>
        <family val="2"/>
        <scheme val="minor"/>
      </rPr>
      <t>, otherwise Fail to Reject H</t>
    </r>
    <r>
      <rPr>
        <vertAlign val="subscript"/>
        <sz val="11"/>
        <rFont val="Calibri"/>
        <family val="2"/>
        <scheme val="minor"/>
      </rPr>
      <t>0</t>
    </r>
  </si>
  <si>
    <t>Critical Value One Tail To Left</t>
  </si>
  <si>
    <t xml:space="preserve"> =NORM.S.INV(alpha)</t>
  </si>
  <si>
    <t>Because our p-value of .21 is bigger than our alpha of .05, we Fail To Reject H0.</t>
  </si>
  <si>
    <t>Because our tests statistic of -0.8 is bigger than our critical value of -1.645, we Fail To Reject H0.</t>
  </si>
  <si>
    <t>The sample evidence suggests that the mean amount of catsup in the "Yummy Red Catsup"</t>
  </si>
  <si>
    <t>bottles is not less than 16 oz.</t>
  </si>
  <si>
    <t>At an alpha of 0.05 the sample mean of 15.96 oz. does not provide statistically significant</t>
  </si>
  <si>
    <t>evidence to suggest that the bottles are being underfilled in the Green Valley area.</t>
  </si>
  <si>
    <t>We do run the Beta Risk (Type 2 Error) of Failing to accept the Alternative (underfilling),</t>
  </si>
  <si>
    <t>when the H0 was false. Not accept Ha, when it is true.</t>
  </si>
  <si>
    <t>False Negative: Not selecting Ha, when it is true.</t>
  </si>
  <si>
    <t>A bottle of "Yummy Red Catsup" is labeled as having 16 oz. of catsup. The bottle filling factory wants to make sure the filling machine is filling accurately. They do not want to fill too little and make customers unhappy, and they do not want to fill too much and thus decrease profits. At the alpha level of 0.05 is the process out of control? (From the companies data they estimate the population standard deviation to be 0.5 oz.)</t>
  </si>
  <si>
    <t>Manufacturer wants to make sure that machine is filling accurately, not too much, not too little.</t>
  </si>
  <si>
    <t>Population of all possible bottles that could come off filling line.</t>
  </si>
  <si>
    <t>Run Hypothesis test to provide statistical evidence to show whether the machine is filling</t>
  </si>
  <si>
    <t>accurately, yes, or no.</t>
  </si>
  <si>
    <t xml:space="preserve"> =</t>
  </si>
  <si>
    <t xml:space="preserve"> &lt;&gt;</t>
  </si>
  <si>
    <t>p-value Two Tail</t>
  </si>
  <si>
    <t xml:space="preserve"> =NORM.S.DIST(lower z,1)*2</t>
  </si>
  <si>
    <t>Probability of getting less than - Test Statistic or greatern than + Test Statistic</t>
  </si>
  <si>
    <t xml:space="preserve"> =(1-NORM.S.DIST(upper z,1))*2</t>
  </si>
  <si>
    <r>
      <t xml:space="preserve"> =-Critical Value  &lt; Test Statistic &lt; +Critical Value, Fail to Reject H</t>
    </r>
    <r>
      <rPr>
        <vertAlign val="subscript"/>
        <sz val="11"/>
        <rFont val="Calibri"/>
        <family val="2"/>
        <scheme val="minor"/>
      </rPr>
      <t>0</t>
    </r>
    <r>
      <rPr>
        <sz val="11"/>
        <rFont val="Calibri"/>
        <family val="2"/>
        <scheme val="minor"/>
      </rPr>
      <t xml:space="preserve"> , otherwsie Reject H</t>
    </r>
    <r>
      <rPr>
        <vertAlign val="subscript"/>
        <sz val="11"/>
        <rFont val="Calibri"/>
        <family val="2"/>
        <scheme val="minor"/>
      </rPr>
      <t>0</t>
    </r>
    <r>
      <rPr>
        <sz val="11"/>
        <rFont val="Calibri"/>
        <family val="2"/>
        <scheme val="minor"/>
      </rPr>
      <t xml:space="preserve"> and accept H</t>
    </r>
    <r>
      <rPr>
        <vertAlign val="subscript"/>
        <sz val="11"/>
        <rFont val="Calibri"/>
        <family val="2"/>
        <scheme val="minor"/>
      </rPr>
      <t>a</t>
    </r>
    <r>
      <rPr>
        <sz val="11"/>
        <rFont val="Calibri"/>
        <family val="2"/>
        <scheme val="minor"/>
      </rPr>
      <t xml:space="preserve"> </t>
    </r>
  </si>
  <si>
    <t>Lower Critial Value</t>
  </si>
  <si>
    <t xml:space="preserve"> =NORM.S.INV(alpha/2)</t>
  </si>
  <si>
    <t>Upper Critial Value</t>
  </si>
  <si>
    <t xml:space="preserve"> =-NORM.S.INV(alpha/2)</t>
  </si>
  <si>
    <t>Because the p-value of 0.15 &gt; alpha of 0.05, we Fail To Reject H0</t>
  </si>
  <si>
    <t>Because the test statistic of 1.44 is between -1.96 and 1.96, we Fail To Reject H0</t>
  </si>
  <si>
    <t>The sample evidence suggests that the machine is filling properly.</t>
  </si>
  <si>
    <t>At an alpha of 0.05 the sample mean of 16.12 oz. does not provide statistically significant</t>
  </si>
  <si>
    <t>evidence to suggest that the process is out of control.</t>
  </si>
  <si>
    <t>We do run a 5% risk of a Type 2 Error: We might say the machine is filling accurately, when it is not.</t>
  </si>
  <si>
    <t>1-Tail To Right - Upper</t>
  </si>
  <si>
    <r>
      <t xml:space="preserve">Sigma = </t>
    </r>
    <r>
      <rPr>
        <sz val="11"/>
        <color theme="1"/>
        <rFont val="Symbol"/>
        <family val="1"/>
        <charset val="2"/>
      </rPr>
      <t>s</t>
    </r>
    <r>
      <rPr>
        <sz val="11"/>
        <color theme="1"/>
        <rFont val="Calibri"/>
        <family val="2"/>
        <scheme val="minor"/>
      </rPr>
      <t xml:space="preserve"> =</t>
    </r>
  </si>
  <si>
    <r>
      <t xml:space="preserve">Alpha = </t>
    </r>
    <r>
      <rPr>
        <sz val="11"/>
        <color theme="1"/>
        <rFont val="Symbol"/>
        <family val="1"/>
        <charset val="2"/>
      </rPr>
      <t>a</t>
    </r>
    <r>
      <rPr>
        <sz val="11"/>
        <color theme="1"/>
        <rFont val="Calibri"/>
        <family val="2"/>
        <scheme val="minor"/>
      </rPr>
      <t xml:space="preserve"> =</t>
    </r>
  </si>
  <si>
    <t xml:space="preserve"> =Sigma/SQRT(n)</t>
  </si>
  <si>
    <t>Test Statistic = z =</t>
  </si>
  <si>
    <t xml:space="preserve"> =(Xbar - μ0)/SE</t>
  </si>
  <si>
    <t>Rejection Rule: p-value &lt;= alpha, Reject H0 and accept Ha , otherwise Fail to Reject H0</t>
  </si>
  <si>
    <t>Rejection Rule: Test Statistic &gt;= Critical Value, Reject H0 and accept Ha , otherwise Fail to Reject H0</t>
  </si>
  <si>
    <t>1-Tail To Left - Lower</t>
  </si>
  <si>
    <t>Sigma = s =</t>
  </si>
  <si>
    <t>Alpha = a =</t>
  </si>
  <si>
    <t>Test Statistic =  =</t>
  </si>
  <si>
    <t>Rejection Rule: Test Statistic &lt;= Critical Value, Reject H0 and accept Ha , otherwise Fail to Reject H0</t>
  </si>
  <si>
    <t xml:space="preserve">Rejection Rule: =-Critical Value  &lt; Test Statistic &lt; +Critical Value, Fail to Reject H0 , otherwsie Reject H0 and accept Ha </t>
  </si>
  <si>
    <r>
      <rPr>
        <b/>
        <sz val="11"/>
        <color theme="1"/>
        <rFont val="Calibri"/>
        <family val="2"/>
        <scheme val="minor"/>
      </rPr>
      <t>Q:</t>
    </r>
    <r>
      <rPr>
        <sz val="11"/>
        <color theme="1"/>
        <rFont val="Calibri"/>
        <family val="2"/>
        <scheme val="minor"/>
      </rPr>
      <t xml:space="preserve"> When  are we allowed to use t Distribution?</t>
    </r>
  </si>
  <si>
    <r>
      <rPr>
        <b/>
        <sz val="11"/>
        <color theme="1"/>
        <rFont val="Calibri"/>
        <family val="2"/>
        <scheme val="minor"/>
      </rPr>
      <t>A:</t>
    </r>
    <r>
      <rPr>
        <sz val="11"/>
        <color theme="1"/>
        <rFont val="Calibri"/>
        <family val="2"/>
        <scheme val="minor"/>
      </rPr>
      <t xml:space="preserve"> When population distribution in normally distributed or near normal, or n is sufficicently large enough</t>
    </r>
  </si>
  <si>
    <t>1) If pop distribution is normal or near normal, smaller than 30 sample size may be used</t>
  </si>
  <si>
    <t>2) If pop distribution is not normal, n &gt;= 30 usually adequate</t>
  </si>
  <si>
    <t>3) If pop distribution is highly skewed or has outliers, n &gt;= 50 should be used</t>
  </si>
  <si>
    <t>Notes:</t>
  </si>
  <si>
    <t>If the population distribution is not known a histogram based on a sample may give you a clue.</t>
  </si>
  <si>
    <t>Although histogram is not conclusive, sometimes it may be the best clue that you have.</t>
  </si>
  <si>
    <t>If the histogram shows non-normal or outliers, increasing the sample size and improve the calculations.</t>
  </si>
  <si>
    <t>Fuses R Us manufactures fuses. A new machine for manufacturing fuses was installed. The old machine produced 250 fuse per hour. The manufacturer wants to determine if the new machine makes more than 250 fuses per hour. Over the last month a random sample of number of fuses made per hour was taken. At the 0.01 level of significance, can we conclude that the new machine produces more than 250 fuses per hour? Because this is a new machine, there is no data on what the population standard deviation is. The population distributions for manufacturing situations like this tends to be normally distributed (t-distribution requires that pop distribution is normal or near normal or n is large).</t>
  </si>
  <si>
    <t>Manufacturer wants to see if new machines more productive</t>
  </si>
  <si>
    <t>Population of number of fuses made per hour from this machine</t>
  </si>
  <si>
    <t>Run Hypothesis test to provide statistical evidence to determine whether new</t>
  </si>
  <si>
    <t>machine makes more than 250 fuse per hour.</t>
  </si>
  <si>
    <r>
      <t>H</t>
    </r>
    <r>
      <rPr>
        <vertAlign val="subscript"/>
        <sz val="11"/>
        <color theme="1"/>
        <rFont val="Calibri"/>
        <family val="2"/>
        <scheme val="minor"/>
      </rPr>
      <t>0</t>
    </r>
    <r>
      <rPr>
        <sz val="11"/>
        <color theme="1"/>
        <rFont val="Calibri"/>
        <family val="2"/>
        <scheme val="minor"/>
      </rPr>
      <t xml:space="preserve"> : </t>
    </r>
    <r>
      <rPr>
        <sz val="11"/>
        <color theme="1"/>
        <rFont val="Arial"/>
        <family val="2"/>
      </rPr>
      <t>μ</t>
    </r>
  </si>
  <si>
    <t># fuses per hour</t>
  </si>
  <si>
    <t># fuses made</t>
  </si>
  <si>
    <r>
      <t>H</t>
    </r>
    <r>
      <rPr>
        <vertAlign val="subscript"/>
        <sz val="11"/>
        <color theme="1"/>
        <rFont val="Calibri"/>
        <family val="2"/>
        <scheme val="minor"/>
      </rPr>
      <t>a</t>
    </r>
    <r>
      <rPr>
        <sz val="11"/>
        <color theme="1"/>
        <rFont val="Calibri"/>
        <family val="2"/>
        <scheme val="minor"/>
      </rPr>
      <t xml:space="preserve"> : </t>
    </r>
    <r>
      <rPr>
        <sz val="11"/>
        <color theme="1"/>
        <rFont val="Arial"/>
        <family val="2"/>
      </rPr>
      <t>μ</t>
    </r>
  </si>
  <si>
    <t>t</t>
  </si>
  <si>
    <t>df</t>
  </si>
  <si>
    <t xml:space="preserve"> =1-T.DIST(t,df,1)</t>
  </si>
  <si>
    <t xml:space="preserve"> =T.INV(1-alpha,df)</t>
  </si>
  <si>
    <t>Because the p-value of 0.001 &lt;= alpha of 0.01, we reject H0 and accept Ha. This is very strong evidence.</t>
  </si>
  <si>
    <t>Because the test statistic of 3.87 &gt;= critical value of 2.62, we reject H0 and accept Ha.</t>
  </si>
  <si>
    <t>The statistical evidence very strongly suggests that the new machine is more productive than the old machine.</t>
  </si>
  <si>
    <t>At an alpha of 0.01, our sample mean of 255 fuses made per hour provides statistically significant evidence</t>
  </si>
  <si>
    <t>that the number of fuses made per hour is more than 250.</t>
  </si>
  <si>
    <t>We do run a 1% risk of a Type 1 Error that we might say that the mean number of fuses is more than 250,</t>
  </si>
  <si>
    <t>when in fact it does not, however, the p-value provides very strong evidence that the machine is more</t>
  </si>
  <si>
    <t>productive.</t>
  </si>
  <si>
    <t>Min</t>
  </si>
  <si>
    <t>Max</t>
  </si>
  <si>
    <t>Category</t>
  </si>
  <si>
    <t>Frequency</t>
  </si>
  <si>
    <t>Solid Construction is a company that builds decks for homes. The company recently employed a new building technique that is supposed to save time over the old method which had a mean of 15.5 hours. Solid Construction wants to determine if the new method actually saves time. A random sample was taken of number of hours to build a deck. At the .05 significance level, can Solid Construction conclude that the new method is faster?</t>
  </si>
  <si>
    <t>Solid Construction wants to see if the new method is faster</t>
  </si>
  <si>
    <t>Population of times for building a deck</t>
  </si>
  <si>
    <t>method is faster than 15.5 hours</t>
  </si>
  <si>
    <t>hours to build a deck</t>
  </si>
  <si>
    <t>hours to build deck</t>
  </si>
  <si>
    <t xml:space="preserve"> =T.DIST(t,df,1)</t>
  </si>
  <si>
    <t xml:space="preserve"> =T.INV(alpha,df)</t>
  </si>
  <si>
    <t>Because our p-value is bigger than out alpha, we Fail to Reject H0.</t>
  </si>
  <si>
    <t>Because our test statistic is bigger than our critical value, we Fail to Reject H0.</t>
  </si>
  <si>
    <t>The sample evidence does not suggest that the new method for building decks is faster. Because we did</t>
  </si>
  <si>
    <t>get a sample mean of 14.9 hours and that is less than our hypothesized mean of 15.5 hours, we may want</t>
  </si>
  <si>
    <t>to investigate further. Try a larger sample? Investigate whether or not the techniques of the new method</t>
  </si>
  <si>
    <t>are being implemented properly?</t>
  </si>
  <si>
    <t>At a 0.05 significance level, our sample mean of 14.9 hours does not provide statistical evidences to</t>
  </si>
  <si>
    <t>support the idea that the new method reduces the time to build a new deck.</t>
  </si>
  <si>
    <t>We do run the risk of a Type 2 Error: Not accepting the alternative hypothesis (method faster), when in fact it was</t>
  </si>
  <si>
    <t>Total</t>
  </si>
  <si>
    <t>A report stated that the national mean price for a used cars is $9500. You want to dertermine if the Seattle area mean price of a used cars is differenet from the national mean. At an alpha of 0.01, is the mean price for a Seattle used cars different from the national average?</t>
  </si>
  <si>
    <t>Seattle Area Resercher who wants to compare national mean used car price to Seattle's</t>
  </si>
  <si>
    <t>Population of Seattle Used Car Prices</t>
  </si>
  <si>
    <t>Run Hypothesis test to provide statistical evidence to determine whether Seattle</t>
  </si>
  <si>
    <t>used auto prices different from national mean</t>
  </si>
  <si>
    <t>Mean Used Car price</t>
  </si>
  <si>
    <t>Car Price</t>
  </si>
  <si>
    <t xml:space="preserve"> =(1-T.DIST(t,df,1))*2</t>
  </si>
  <si>
    <t xml:space="preserve"> =T.DIST.2T(ABS(t),df)</t>
  </si>
  <si>
    <t>ABS(t) because T.DIST.2T needs upper t</t>
  </si>
  <si>
    <t>Lower Critical Value</t>
  </si>
  <si>
    <t xml:space="preserve"> =T.INV(alpha/2,df)</t>
  </si>
  <si>
    <t xml:space="preserve"> =-T.INV.2T(alpha,df)</t>
  </si>
  <si>
    <t>Upper Critical Value</t>
  </si>
  <si>
    <t xml:space="preserve"> =-T.INV(alpha/2,df)</t>
  </si>
  <si>
    <t xml:space="preserve"> =T.INV.2T(alpha,df)</t>
  </si>
  <si>
    <t>Because our p-value is bigger than our alpha, we Fail to Reject H0.</t>
  </si>
  <si>
    <t>Because our test statistic is between our critical values, we Fail to Reject H0.</t>
  </si>
  <si>
    <t>The sample evidence does not suggest that the mean price for a used car in the Seattle area is different</t>
  </si>
  <si>
    <t>from the national average.</t>
  </si>
  <si>
    <t>At a 0.01 significance level, our sample mean of $9923 does not provide statistical evidences to show that</t>
  </si>
  <si>
    <t>the mean Seattle used car price is different from the national mean.</t>
  </si>
  <si>
    <t>We do run the risk of a Type 2 Error: Not accepting the alternative hypothesis (mean different from), when</t>
  </si>
  <si>
    <t>in fact it is different from</t>
  </si>
  <si>
    <t xml:space="preserve"> =n-NumberOfSamples</t>
  </si>
  <si>
    <t xml:space="preserve"> =s/SQRT(n)</t>
  </si>
  <si>
    <t>Test Statistic = t =</t>
  </si>
  <si>
    <t xml:space="preserve"> =T.DIST.RT(t,df)</t>
  </si>
  <si>
    <t>The School Newspaper stated that the proportion of students who knew when the presidential election would be held was 15%. A researcher thought that this was low and wanted to show that the proportion of students who knew when the presidential election would be held is higher than 15%. The researcher took a random sample and made sure that he got respondents from all of the different demographics, including night students, online students, new immigrants and others. At alpha = 0.01, can the researcher conclude that more than 15% of the students know when the presidential election will be held?</t>
  </si>
  <si>
    <t>Knew When Election Was</t>
  </si>
  <si>
    <t>Binomial?</t>
  </si>
  <si>
    <t>No</t>
  </si>
  <si>
    <t>Fixed Number of Trials?</t>
  </si>
  <si>
    <t>Yes</t>
  </si>
  <si>
    <t>Prob stays same each time</t>
  </si>
  <si>
    <t>Yes or No</t>
  </si>
  <si>
    <t>Trials are independent</t>
  </si>
  <si>
    <t>(randomly selected and not all grouped together by similar traits)</t>
  </si>
  <si>
    <t>Each Trial result in success or not success</t>
  </si>
  <si>
    <t>Assume True: n*p &gt;= 5</t>
  </si>
  <si>
    <t>Assume True: n*(1-p) &gt;= 5</t>
  </si>
  <si>
    <t>Success =</t>
  </si>
  <si>
    <t>Know when election is</t>
  </si>
  <si>
    <t>Not Success</t>
  </si>
  <si>
    <t>Does not know</t>
  </si>
  <si>
    <r>
      <t>Hypothesized Pop Proportion = p</t>
    </r>
    <r>
      <rPr>
        <vertAlign val="subscript"/>
        <sz val="11"/>
        <color theme="1"/>
        <rFont val="Calibri"/>
        <family val="2"/>
        <scheme val="minor"/>
      </rPr>
      <t>0</t>
    </r>
    <r>
      <rPr>
        <sz val="11"/>
        <color theme="1"/>
        <rFont val="Calibri"/>
        <family val="2"/>
        <scheme val="minor"/>
      </rPr>
      <t xml:space="preserve"> =</t>
    </r>
  </si>
  <si>
    <t>Researcher who was skeptical of reported proportion of the number students know when the presidential election is</t>
  </si>
  <si>
    <t>Test to see if there is significantly more than 15% of the students who know when the</t>
  </si>
  <si>
    <t>presidential election will be held.</t>
  </si>
  <si>
    <t>Test:</t>
  </si>
  <si>
    <t xml:space="preserve"> &gt;&gt;&gt;&gt;&gt;&gt;&gt; 1 tail to right</t>
  </si>
  <si>
    <t>n = students</t>
  </si>
  <si>
    <t>=COUNTA(A4:A155)</t>
  </si>
  <si>
    <t>Relative Frequency from Chapter 2</t>
  </si>
  <si>
    <t>=COUNTIF($A$4:$A$155,D10)</t>
  </si>
  <si>
    <t>=COUNTIF($A$4:$A$155,D11)</t>
  </si>
  <si>
    <t>=D18/$D$17</t>
  </si>
  <si>
    <t>=D19/$D$17</t>
  </si>
  <si>
    <t>Step 1:</t>
  </si>
  <si>
    <r>
      <t>H</t>
    </r>
    <r>
      <rPr>
        <vertAlign val="subscript"/>
        <sz val="11"/>
        <color theme="1"/>
        <rFont val="Calibri"/>
        <family val="2"/>
        <scheme val="minor"/>
      </rPr>
      <t>0</t>
    </r>
    <r>
      <rPr>
        <sz val="11"/>
        <color theme="1"/>
        <rFont val="Calibri"/>
        <family val="2"/>
        <scheme val="minor"/>
      </rPr>
      <t xml:space="preserve"> : p</t>
    </r>
  </si>
  <si>
    <r>
      <t>H</t>
    </r>
    <r>
      <rPr>
        <vertAlign val="subscript"/>
        <sz val="11"/>
        <color theme="1"/>
        <rFont val="Calibri"/>
        <family val="2"/>
        <scheme val="minor"/>
      </rPr>
      <t>a</t>
    </r>
    <r>
      <rPr>
        <sz val="11"/>
        <color theme="1"/>
        <rFont val="Calibri"/>
        <family val="2"/>
        <scheme val="minor"/>
      </rPr>
      <t xml:space="preserve"> : p</t>
    </r>
  </si>
  <si>
    <t>Step 2:</t>
  </si>
  <si>
    <t>alpha</t>
  </si>
  <si>
    <r>
      <t xml:space="preserve"> =SQRT(p</t>
    </r>
    <r>
      <rPr>
        <vertAlign val="subscript"/>
        <sz val="11"/>
        <color theme="1"/>
        <rFont val="Calibri"/>
        <family val="2"/>
        <scheme val="minor"/>
      </rPr>
      <t>0</t>
    </r>
    <r>
      <rPr>
        <sz val="11"/>
        <color theme="1"/>
        <rFont val="Calibri"/>
        <family val="2"/>
        <scheme val="minor"/>
      </rPr>
      <t>*(1-p</t>
    </r>
    <r>
      <rPr>
        <vertAlign val="subscript"/>
        <sz val="11"/>
        <color theme="1"/>
        <rFont val="Calibri"/>
        <family val="2"/>
        <scheme val="minor"/>
      </rPr>
      <t>0</t>
    </r>
    <r>
      <rPr>
        <sz val="11"/>
        <color theme="1"/>
        <rFont val="Calibri"/>
        <family val="2"/>
        <scheme val="minor"/>
      </rPr>
      <t>)/n)</t>
    </r>
  </si>
  <si>
    <t>Test Statistic = z</t>
  </si>
  <si>
    <r>
      <t xml:space="preserve"> =(Pbar - p</t>
    </r>
    <r>
      <rPr>
        <vertAlign val="subscript"/>
        <sz val="11"/>
        <color theme="1"/>
        <rFont val="Calibri"/>
        <family val="2"/>
        <scheme val="minor"/>
      </rPr>
      <t>0</t>
    </r>
    <r>
      <rPr>
        <sz val="11"/>
        <color theme="1"/>
        <rFont val="Calibri"/>
        <family val="2"/>
        <scheme val="minor"/>
      </rPr>
      <t>)/SE</t>
    </r>
  </si>
  <si>
    <t xml:space="preserve"> =NORM.S.INV(1-E27)</t>
  </si>
  <si>
    <t>Because the p-value of 0.0014 is less than or equal to our alpha of 0.01, we Reject H0 and accept Ha</t>
  </si>
  <si>
    <t>Because the Test Statistics of 2.998 is greater than or equal to our Critical Value of 2.33, we Reject H0 and accept Ha</t>
  </si>
  <si>
    <t>There is strong statistical evidence to support the claim that more than 15% of the students know when the presidential election will be held.</t>
  </si>
  <si>
    <t>At an alpha of 0.01, our sample proportion of 0.24 provides very strong statistical evidence to suggest that more than 15% of the</t>
  </si>
  <si>
    <t>students know when the presidential election will be held.</t>
  </si>
  <si>
    <t>We do run 1% Type 1 Error risk of saying that more than 15% of the students know when the election will be, when they in fact do not know.</t>
  </si>
  <si>
    <t>5 Steps Hypothesis Testing, P-value &amp; Critical Value Methods: 1 Tail Upper Example</t>
  </si>
  <si>
    <t>Hypothesis Testing with Z Distribution, 1 Tail Lower Example</t>
  </si>
  <si>
    <t>Hypothesis Testing with Z Distribution, Two Tail Example</t>
  </si>
  <si>
    <t>Video 48</t>
  </si>
  <si>
    <t>Video 49</t>
  </si>
  <si>
    <t>Hypothesis Testing with t Distribution, 1 Tail Upper Example</t>
  </si>
  <si>
    <t>Hypothesis Testing with t Distribution, 1 Tail Lower Example</t>
  </si>
  <si>
    <t>Hypothesis Testing with t Distribution, Two Tail Example</t>
  </si>
  <si>
    <t>Hypothesis Testing for Proportion (Binominal)</t>
  </si>
  <si>
    <t>Video 43</t>
  </si>
  <si>
    <t>Excel Business
Statistical Analysis:</t>
  </si>
  <si>
    <t>Excel Statistical Analysis 24: Build Discrete Probability Distribution, Expected Value, S. Deviation</t>
  </si>
  <si>
    <t>Microsoft 365 Excel</t>
  </si>
  <si>
    <t>Excel Business Statistics 43</t>
  </si>
  <si>
    <t>Excel Business Statistics 44</t>
  </si>
  <si>
    <t>Excel Business Statistics 45</t>
  </si>
  <si>
    <t>Excel Business Statistics 46</t>
  </si>
  <si>
    <t>Excel Business Statistics 47</t>
  </si>
  <si>
    <t>Excel Business Statistics 48</t>
  </si>
  <si>
    <t>Excel Business Statistics 49</t>
  </si>
  <si>
    <r>
      <t xml:space="preserve">5 Steps Hypothesis Testing
</t>
    </r>
    <r>
      <rPr>
        <b/>
        <sz val="32"/>
        <color rgb="FFFF0000"/>
        <rFont val="Calibri"/>
        <family val="2"/>
        <scheme val="minor"/>
      </rPr>
      <t>P-value &amp; Critical Value Methods</t>
    </r>
    <r>
      <rPr>
        <b/>
        <sz val="32"/>
        <color theme="1"/>
        <rFont val="Calibri"/>
        <family val="2"/>
        <scheme val="minor"/>
      </rPr>
      <t xml:space="preserve">
1 Tail Upper Example</t>
    </r>
  </si>
  <si>
    <t>Hypothesis Testing
Z Distribution
1 Tail Lower Example</t>
  </si>
  <si>
    <t>Hypothesis Testing
Z Distribution
Two Tail Example</t>
  </si>
  <si>
    <t>Hypothesis Testing
t Distribution
1 Tail Upper Example</t>
  </si>
  <si>
    <t>Hypothesis Testing
t Distribution
1 Tail Lower Example</t>
  </si>
  <si>
    <t>Hypothesis Testing
t Distribution
Two Tail Example</t>
  </si>
  <si>
    <r>
      <t xml:space="preserve">Realtors have an annual mean salary of more than $85,000. </t>
    </r>
    <r>
      <rPr>
        <b/>
        <sz val="11"/>
        <color theme="1"/>
        <rFont val="Calibri"/>
        <family val="2"/>
        <scheme val="minor"/>
      </rPr>
      <t>Mu &gt; 85000</t>
    </r>
    <r>
      <rPr>
        <sz val="11"/>
        <color theme="1"/>
        <rFont val="Calibri"/>
        <family val="2"/>
        <scheme val="minor"/>
      </rPr>
      <t xml:space="preserve"> &gt;&gt;&gt; 1 tail right</t>
    </r>
  </si>
  <si>
    <t>Fuses R Us manufactures fuses.</t>
  </si>
  <si>
    <t>Section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</si>
</sst>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3" formatCode="_(* #,##0.00_);_(* \(#,##0.00\);_(* &quot;-&quot;??_);_(@_)"/>
    <numFmt numFmtId="164" formatCode="0.00000000"/>
  </numFmts>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color theme="1"/>
      <name val="Arial"/>
      <family val="2"/>
    </font>
    <font>
      <b/>
      <sz val="11"/>
      <color theme="1"/>
      <name val="Symbol"/>
      <family val="1"/>
      <charset val="2"/>
    </font>
    <font>
      <sz val="11"/>
      <color theme="1"/>
      <name val="Arial"/>
      <family val="2"/>
    </font>
    <font>
      <vertAlign val="subscript"/>
      <sz val="11"/>
      <color theme="1"/>
      <name val="Calibri"/>
      <family val="2"/>
    </font>
    <font>
      <sz val="11"/>
      <color theme="1"/>
      <name val="Calibri"/>
      <family val="2"/>
    </font>
    <font>
      <vertAlign val="subscript"/>
      <sz val="11"/>
      <color theme="1"/>
      <name val="Calibri"/>
      <family val="2"/>
      <scheme val="minor"/>
    </font>
    <font>
      <b/>
      <vertAlign val="subscript"/>
      <sz val="11"/>
      <color theme="0"/>
      <name val="Calibri"/>
      <family val="2"/>
      <scheme val="minor"/>
    </font>
    <font>
      <sz val="11"/>
      <color theme="0"/>
      <name val="Symbol"/>
      <family val="1"/>
      <charset val="2"/>
    </font>
    <font>
      <sz val="11"/>
      <color theme="0"/>
      <name val="Calibri"/>
      <family val="2"/>
    </font>
    <font>
      <sz val="11"/>
      <name val="Calibri"/>
      <family val="2"/>
      <scheme val="minor"/>
    </font>
    <font>
      <vertAlign val="subscript"/>
      <sz val="11"/>
      <name val="Calibri"/>
      <family val="2"/>
      <scheme val="minor"/>
    </font>
    <font>
      <sz val="22.75"/>
      <color theme="1"/>
      <name val="Calibri"/>
      <family val="2"/>
    </font>
    <font>
      <sz val="11"/>
      <color theme="1"/>
      <name val="Symbol"/>
      <family val="1"/>
      <charset val="2"/>
    </font>
    <font>
      <sz val="11"/>
      <color rgb="FFFFFFFF"/>
      <name val="Calibri"/>
      <family val="2"/>
      <scheme val="minor"/>
    </font>
    <font>
      <b/>
      <sz val="12"/>
      <name val="Times New Roman"/>
      <family val="1"/>
    </font>
    <font>
      <b/>
      <sz val="32"/>
      <color theme="0"/>
      <name val="Calibri"/>
      <family val="2"/>
      <scheme val="minor"/>
    </font>
    <font>
      <b/>
      <sz val="32"/>
      <color theme="1"/>
      <name val="Calibri"/>
      <family val="2"/>
      <scheme val="minor"/>
    </font>
    <font>
      <b/>
      <sz val="32"/>
      <color rgb="FFFF0000"/>
      <name val="Calibri"/>
      <family val="2"/>
      <scheme val="minor"/>
    </font>
    <font>
      <b/>
      <sz val="24"/>
      <color theme="0"/>
      <name val="Calibri"/>
      <family val="2"/>
      <scheme val="minor"/>
    </font>
    <font>
      <i/>
      <sz val="11"/>
      <color theme="1"/>
      <name val="Calibri"/>
      <family val="2"/>
      <scheme val="minor"/>
    </font>
    <font>
      <b/>
      <sz val="22"/>
      <color theme="1"/>
      <name val="Calibri"/>
      <family val="2"/>
      <scheme val="minor"/>
    </font>
    <font>
      <b/>
      <sz val="24"/>
      <color theme="1"/>
      <name val="Calibri"/>
      <family val="2"/>
      <scheme val="minor"/>
    </font>
  </fonts>
  <fills count="13">
    <fill>
      <patternFill patternType="none"/>
    </fill>
    <fill>
      <patternFill patternType="gray125"/>
    </fill>
    <fill>
      <patternFill patternType="solid">
        <fgColor rgb="FFFFFF99"/>
        <bgColor indexed="64"/>
      </patternFill>
    </fill>
    <fill>
      <patternFill patternType="solid">
        <fgColor rgb="FF002060"/>
        <bgColor indexed="64"/>
      </patternFill>
    </fill>
    <fill>
      <patternFill patternType="solid">
        <fgColor rgb="FF0070C0"/>
        <bgColor indexed="64"/>
      </patternFill>
    </fill>
    <fill>
      <patternFill patternType="solid">
        <fgColor rgb="FFCCFFCC"/>
        <bgColor indexed="64"/>
      </patternFill>
    </fill>
    <fill>
      <patternFill patternType="solid">
        <fgColor rgb="FFFFFF00"/>
        <bgColor indexed="64"/>
      </patternFill>
    </fill>
    <fill>
      <patternFill patternType="solid">
        <fgColor rgb="FF002060"/>
        <bgColor rgb="FF000000"/>
      </patternFill>
    </fill>
    <fill>
      <patternFill patternType="solid">
        <fgColor theme="5" tint="0.79998168889431442"/>
        <bgColor indexed="64"/>
      </patternFill>
    </fill>
    <fill>
      <patternFill patternType="solid">
        <fgColor rgb="FF0000FF"/>
        <bgColor indexed="64"/>
      </patternFill>
    </fill>
    <fill>
      <patternFill patternType="solid">
        <fgColor theme="7" tint="0.59999389629810485"/>
        <bgColor indexed="64"/>
      </patternFill>
    </fill>
    <fill>
      <patternFill patternType="solid">
        <fgColor rgb="FFFF0000"/>
        <bgColor indexed="64"/>
      </patternFill>
    </fill>
    <fill>
      <patternFill patternType="solid">
        <fgColor theme="9" tint="-0.499984740745262"/>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2">
    <xf numFmtId="0" fontId="0" fillId="0" borderId="0"/>
    <xf numFmtId="43" fontId="1" fillId="0" borderId="0" applyFont="0" applyFill="0" applyBorder="0" applyAlignment="0" applyProtection="0"/>
  </cellStyleXfs>
  <cellXfs count="236">
    <xf numFmtId="0" fontId="0" fillId="0" borderId="0" xfId="0"/>
    <xf numFmtId="0" fontId="3" fillId="0" borderId="1" xfId="0" applyFont="1" applyBorder="1"/>
    <xf numFmtId="0" fontId="0" fillId="0" borderId="2" xfId="0" applyBorder="1"/>
    <xf numFmtId="0" fontId="0" fillId="0" borderId="3" xfId="0" applyBorder="1"/>
    <xf numFmtId="0" fontId="0" fillId="0" borderId="4" xfId="0" applyBorder="1"/>
    <xf numFmtId="0" fontId="0" fillId="0" borderId="5" xfId="0" applyBorder="1"/>
    <xf numFmtId="0" fontId="3" fillId="0" borderId="4" xfId="0" applyFont="1" applyBorder="1"/>
    <xf numFmtId="0" fontId="3" fillId="0" borderId="0" xfId="0" applyFont="1"/>
    <xf numFmtId="0" fontId="3" fillId="0" borderId="6" xfId="0" applyFont="1" applyBorder="1"/>
    <xf numFmtId="0" fontId="0" fillId="0" borderId="7" xfId="0" applyBorder="1"/>
    <xf numFmtId="0" fontId="0" fillId="0" borderId="8" xfId="0" applyBorder="1"/>
    <xf numFmtId="0" fontId="0" fillId="2" borderId="9" xfId="0" applyFill="1" applyBorder="1" applyAlignment="1">
      <alignment horizontal="centerContinuous" wrapText="1"/>
    </xf>
    <xf numFmtId="0" fontId="0" fillId="2" borderId="10" xfId="0" applyFill="1" applyBorder="1" applyAlignment="1">
      <alignment horizontal="centerContinuous" wrapText="1"/>
    </xf>
    <xf numFmtId="0" fontId="0" fillId="2" borderId="11" xfId="0" applyFill="1" applyBorder="1" applyAlignment="1">
      <alignment horizontal="centerContinuous" wrapText="1"/>
    </xf>
    <xf numFmtId="0" fontId="4" fillId="3" borderId="9" xfId="0" applyFont="1" applyFill="1" applyBorder="1"/>
    <xf numFmtId="0" fontId="4" fillId="3" borderId="12" xfId="0" applyFont="1" applyFill="1" applyBorder="1"/>
    <xf numFmtId="0" fontId="0" fillId="0" borderId="9" xfId="0" applyBorder="1"/>
    <xf numFmtId="0" fontId="0" fillId="0" borderId="10" xfId="0" applyBorder="1"/>
    <xf numFmtId="0" fontId="0" fillId="0" borderId="11" xfId="0" applyBorder="1"/>
    <xf numFmtId="0" fontId="0" fillId="0" borderId="13" xfId="0" applyBorder="1"/>
    <xf numFmtId="0" fontId="0" fillId="0" borderId="14" xfId="0" applyBorder="1"/>
    <xf numFmtId="0" fontId="0" fillId="0" borderId="12" xfId="0" applyBorder="1"/>
    <xf numFmtId="0" fontId="0" fillId="0" borderId="15" xfId="0" applyBorder="1"/>
    <xf numFmtId="0" fontId="0" fillId="0" borderId="16" xfId="0" applyBorder="1"/>
    <xf numFmtId="0" fontId="0" fillId="0" borderId="17" xfId="0" applyBorder="1"/>
    <xf numFmtId="0" fontId="2" fillId="4" borderId="9" xfId="0" applyFont="1" applyFill="1" applyBorder="1"/>
    <xf numFmtId="0" fontId="0" fillId="0" borderId="18" xfId="0" applyBorder="1"/>
    <xf numFmtId="8" fontId="0" fillId="0" borderId="0" xfId="0" applyNumberFormat="1"/>
    <xf numFmtId="0" fontId="2" fillId="4" borderId="18" xfId="0" applyFont="1" applyFill="1" applyBorder="1"/>
    <xf numFmtId="0" fontId="4" fillId="4" borderId="10" xfId="0" applyFont="1" applyFill="1" applyBorder="1"/>
    <xf numFmtId="0" fontId="4" fillId="3" borderId="18" xfId="0" applyFont="1" applyFill="1" applyBorder="1"/>
    <xf numFmtId="8" fontId="0" fillId="0" borderId="18" xfId="0" applyNumberFormat="1" applyBorder="1"/>
    <xf numFmtId="8" fontId="0" fillId="0" borderId="18" xfId="1" applyNumberFormat="1" applyFont="1" applyBorder="1"/>
    <xf numFmtId="0" fontId="0" fillId="0" borderId="18" xfId="1" applyNumberFormat="1" applyFont="1" applyBorder="1"/>
    <xf numFmtId="0" fontId="0" fillId="5" borderId="18" xfId="0" applyFill="1" applyBorder="1"/>
    <xf numFmtId="8" fontId="0" fillId="5" borderId="18" xfId="1" applyNumberFormat="1" applyFont="1" applyFill="1" applyBorder="1"/>
    <xf numFmtId="0" fontId="4" fillId="4" borderId="11" xfId="0" applyFont="1" applyFill="1" applyBorder="1"/>
    <xf numFmtId="0" fontId="4" fillId="3" borderId="0" xfId="0" applyFont="1" applyFill="1"/>
    <xf numFmtId="0" fontId="15" fillId="2" borderId="9" xfId="0" applyFont="1" applyFill="1" applyBorder="1"/>
    <xf numFmtId="0" fontId="0" fillId="2" borderId="10" xfId="0" applyFill="1" applyBorder="1"/>
    <xf numFmtId="0" fontId="0" fillId="2" borderId="11" xfId="0" applyFill="1" applyBorder="1"/>
    <xf numFmtId="0" fontId="0" fillId="5" borderId="19" xfId="0" applyFill="1" applyBorder="1"/>
    <xf numFmtId="0" fontId="15" fillId="2" borderId="11" xfId="0" applyFont="1" applyFill="1" applyBorder="1"/>
    <xf numFmtId="0" fontId="15" fillId="2" borderId="13" xfId="0" applyFont="1" applyFill="1" applyBorder="1"/>
    <xf numFmtId="0" fontId="0" fillId="2" borderId="14" xfId="0" applyFill="1" applyBorder="1"/>
    <xf numFmtId="0" fontId="15" fillId="2" borderId="12" xfId="0" applyFont="1" applyFill="1" applyBorder="1"/>
    <xf numFmtId="0" fontId="15" fillId="2" borderId="15" xfId="0" applyFont="1" applyFill="1" applyBorder="1"/>
    <xf numFmtId="0" fontId="0" fillId="2" borderId="16" xfId="0" applyFill="1" applyBorder="1"/>
    <xf numFmtId="0" fontId="15" fillId="2" borderId="17" xfId="0" applyFont="1" applyFill="1" applyBorder="1"/>
    <xf numFmtId="6" fontId="0" fillId="0" borderId="18" xfId="0" applyNumberFormat="1" applyBorder="1"/>
    <xf numFmtId="0" fontId="3" fillId="0" borderId="18" xfId="0" applyFont="1" applyBorder="1"/>
    <xf numFmtId="0" fontId="0" fillId="5" borderId="18" xfId="1" applyNumberFormat="1" applyFont="1" applyFill="1" applyBorder="1"/>
    <xf numFmtId="2" fontId="0" fillId="0" borderId="18" xfId="0" applyNumberFormat="1" applyBorder="1"/>
    <xf numFmtId="0" fontId="4" fillId="3" borderId="18" xfId="0" applyFont="1" applyFill="1" applyBorder="1" applyAlignment="1">
      <alignment horizontal="centerContinuous"/>
    </xf>
    <xf numFmtId="8" fontId="0" fillId="5" borderId="18" xfId="0" applyNumberFormat="1" applyFill="1" applyBorder="1"/>
    <xf numFmtId="0" fontId="0" fillId="0" borderId="20" xfId="0" applyBorder="1"/>
    <xf numFmtId="0" fontId="0" fillId="5" borderId="20" xfId="0" applyFill="1" applyBorder="1"/>
    <xf numFmtId="0" fontId="0" fillId="6" borderId="18" xfId="0" applyFill="1" applyBorder="1" applyAlignment="1">
      <alignment horizontal="centerContinuous" wrapText="1"/>
    </xf>
    <xf numFmtId="0" fontId="0" fillId="0" borderId="21" xfId="0" applyBorder="1"/>
    <xf numFmtId="0" fontId="0" fillId="5" borderId="21" xfId="0" applyFill="1" applyBorder="1"/>
    <xf numFmtId="0" fontId="0" fillId="0" borderId="19" xfId="0" applyBorder="1"/>
    <xf numFmtId="0" fontId="0" fillId="5" borderId="0" xfId="0" applyFill="1"/>
    <xf numFmtId="0" fontId="0" fillId="0" borderId="0" xfId="0" applyAlignment="1">
      <alignment horizontal="left" indent="2"/>
    </xf>
    <xf numFmtId="0" fontId="15" fillId="2" borderId="22" xfId="0" applyFont="1" applyFill="1" applyBorder="1"/>
    <xf numFmtId="0" fontId="0" fillId="2" borderId="0" xfId="0" applyFill="1"/>
    <xf numFmtId="0" fontId="15" fillId="2" borderId="23" xfId="0" applyFont="1" applyFill="1" applyBorder="1"/>
    <xf numFmtId="0" fontId="0" fillId="2" borderId="22" xfId="0" applyFill="1" applyBorder="1"/>
    <xf numFmtId="0" fontId="0" fillId="2" borderId="23" xfId="0" applyFill="1" applyBorder="1"/>
    <xf numFmtId="0" fontId="0" fillId="2" borderId="15" xfId="0" applyFill="1" applyBorder="1"/>
    <xf numFmtId="0" fontId="0" fillId="2" borderId="17" xfId="0" applyFill="1" applyBorder="1"/>
    <xf numFmtId="6" fontId="0" fillId="0" borderId="19" xfId="0" applyNumberFormat="1" applyBorder="1"/>
    <xf numFmtId="0" fontId="19" fillId="7" borderId="18" xfId="0" applyFont="1" applyFill="1" applyBorder="1" applyAlignment="1">
      <alignment horizontal="centerContinuous"/>
    </xf>
    <xf numFmtId="0" fontId="19" fillId="7" borderId="11" xfId="0" applyFont="1" applyFill="1" applyBorder="1" applyAlignment="1">
      <alignment horizontal="centerContinuous"/>
    </xf>
    <xf numFmtId="0" fontId="19" fillId="7" borderId="20" xfId="0" applyFont="1" applyFill="1" applyBorder="1" applyAlignment="1">
      <alignment horizontal="centerContinuous"/>
    </xf>
    <xf numFmtId="0" fontId="19" fillId="7" borderId="12" xfId="0" applyFont="1" applyFill="1" applyBorder="1" applyAlignment="1">
      <alignment horizontal="centerContinuous"/>
    </xf>
    <xf numFmtId="0" fontId="20" fillId="0" borderId="18" xfId="0" applyFont="1" applyBorder="1" applyAlignment="1">
      <alignment wrapText="1"/>
    </xf>
    <xf numFmtId="0" fontId="0" fillId="6" borderId="18" xfId="0" applyFill="1" applyBorder="1"/>
    <xf numFmtId="0" fontId="0" fillId="6" borderId="18" xfId="0" applyFill="1" applyBorder="1" applyAlignment="1">
      <alignment wrapText="1"/>
    </xf>
    <xf numFmtId="0" fontId="0" fillId="0" borderId="18" xfId="0" applyBorder="1" applyAlignment="1">
      <alignment wrapText="1"/>
    </xf>
    <xf numFmtId="164" fontId="0" fillId="5" borderId="18" xfId="0" applyNumberFormat="1" applyFill="1" applyBorder="1"/>
    <xf numFmtId="0" fontId="0" fillId="8" borderId="13" xfId="0" applyFill="1" applyBorder="1"/>
    <xf numFmtId="0" fontId="0" fillId="8" borderId="14" xfId="0" applyFill="1" applyBorder="1"/>
    <xf numFmtId="0" fontId="0" fillId="8" borderId="12" xfId="0" applyFill="1" applyBorder="1"/>
    <xf numFmtId="0" fontId="0" fillId="8" borderId="9" xfId="0" applyFill="1" applyBorder="1"/>
    <xf numFmtId="0" fontId="0" fillId="8" borderId="10" xfId="0" applyFill="1" applyBorder="1"/>
    <xf numFmtId="0" fontId="0" fillId="8" borderId="11" xfId="0" applyFill="1" applyBorder="1"/>
    <xf numFmtId="0" fontId="0" fillId="8" borderId="15" xfId="0" applyFill="1" applyBorder="1"/>
    <xf numFmtId="0" fontId="0" fillId="8" borderId="16" xfId="0" applyFill="1" applyBorder="1"/>
    <xf numFmtId="0" fontId="0" fillId="8" borderId="17" xfId="0" applyFill="1" applyBorder="1"/>
    <xf numFmtId="0" fontId="25" fillId="0" borderId="0" xfId="0" applyFont="1"/>
    <xf numFmtId="0" fontId="0" fillId="0" borderId="0" xfId="0" applyAlignment="1">
      <alignment vertical="center"/>
    </xf>
    <xf numFmtId="0" fontId="26" fillId="0" borderId="0" xfId="0" applyFont="1"/>
    <xf numFmtId="0" fontId="21" fillId="4" borderId="13" xfId="0" applyFont="1" applyFill="1" applyBorder="1" applyAlignment="1">
      <alignment horizontal="left" vertical="center" wrapText="1" indent="3"/>
    </xf>
    <xf numFmtId="0" fontId="21" fillId="4" borderId="14" xfId="0" applyFont="1" applyFill="1" applyBorder="1" applyAlignment="1">
      <alignment horizontal="left" vertical="center" wrapText="1" indent="3"/>
    </xf>
    <xf numFmtId="0" fontId="21" fillId="4" borderId="12" xfId="0" applyFont="1" applyFill="1" applyBorder="1" applyAlignment="1">
      <alignment horizontal="left" vertical="center" wrapText="1" indent="3"/>
    </xf>
    <xf numFmtId="0" fontId="21" fillId="4" borderId="22" xfId="0" applyFont="1" applyFill="1" applyBorder="1" applyAlignment="1">
      <alignment horizontal="left" vertical="center" wrapText="1" indent="3"/>
    </xf>
    <xf numFmtId="0" fontId="21" fillId="4" borderId="0" xfId="0" applyFont="1" applyFill="1" applyAlignment="1">
      <alignment horizontal="left" vertical="center" wrapText="1" indent="3"/>
    </xf>
    <xf numFmtId="0" fontId="21" fillId="4" borderId="23" xfId="0" applyFont="1" applyFill="1" applyBorder="1" applyAlignment="1">
      <alignment horizontal="left" vertical="center" wrapText="1" indent="3"/>
    </xf>
    <xf numFmtId="0" fontId="21" fillId="4" borderId="15" xfId="0" applyFont="1" applyFill="1" applyBorder="1" applyAlignment="1">
      <alignment horizontal="left" vertical="center" wrapText="1" indent="3"/>
    </xf>
    <xf numFmtId="0" fontId="21" fillId="4" borderId="16" xfId="0" applyFont="1" applyFill="1" applyBorder="1" applyAlignment="1">
      <alignment horizontal="left" vertical="center" wrapText="1" indent="3"/>
    </xf>
    <xf numFmtId="0" fontId="21" fillId="4" borderId="17" xfId="0" applyFont="1" applyFill="1" applyBorder="1" applyAlignment="1">
      <alignment horizontal="left" vertical="center" wrapText="1" indent="3"/>
    </xf>
    <xf numFmtId="0" fontId="22" fillId="0" borderId="13" xfId="0" applyFont="1" applyBorder="1" applyAlignment="1">
      <alignment horizontal="left" vertical="center" wrapText="1" indent="2"/>
    </xf>
    <xf numFmtId="0" fontId="22" fillId="0" borderId="14" xfId="0" applyFont="1" applyBorder="1" applyAlignment="1">
      <alignment horizontal="left" vertical="center" wrapText="1" indent="2"/>
    </xf>
    <xf numFmtId="0" fontId="22" fillId="0" borderId="12" xfId="0" applyFont="1" applyBorder="1" applyAlignment="1">
      <alignment horizontal="left" vertical="center" wrapText="1" indent="2"/>
    </xf>
    <xf numFmtId="0" fontId="22" fillId="0" borderId="22" xfId="0" applyFont="1" applyBorder="1" applyAlignment="1">
      <alignment horizontal="left" vertical="center" wrapText="1" indent="2"/>
    </xf>
    <xf numFmtId="0" fontId="22" fillId="0" borderId="0" xfId="0" applyFont="1" applyAlignment="1">
      <alignment horizontal="left" vertical="center" wrapText="1" indent="2"/>
    </xf>
    <xf numFmtId="0" fontId="22" fillId="0" borderId="23" xfId="0" applyFont="1" applyBorder="1" applyAlignment="1">
      <alignment horizontal="left" vertical="center" wrapText="1" indent="2"/>
    </xf>
    <xf numFmtId="0" fontId="22" fillId="0" borderId="15" xfId="0" applyFont="1" applyBorder="1" applyAlignment="1">
      <alignment horizontal="left" vertical="center" wrapText="1" indent="2"/>
    </xf>
    <xf numFmtId="0" fontId="22" fillId="0" borderId="16" xfId="0" applyFont="1" applyBorder="1" applyAlignment="1">
      <alignment horizontal="left" vertical="center" wrapText="1" indent="2"/>
    </xf>
    <xf numFmtId="0" fontId="22" fillId="0" borderId="17" xfId="0" applyFont="1" applyBorder="1" applyAlignment="1">
      <alignment horizontal="left" vertical="center" wrapText="1" indent="2"/>
    </xf>
    <xf numFmtId="0" fontId="24" fillId="4" borderId="13" xfId="0" applyFont="1" applyFill="1" applyBorder="1" applyAlignment="1">
      <alignment horizontal="left" vertical="center" indent="1"/>
    </xf>
    <xf numFmtId="0" fontId="24" fillId="4" borderId="14" xfId="0" applyFont="1" applyFill="1" applyBorder="1" applyAlignment="1">
      <alignment horizontal="left" vertical="center" indent="1"/>
    </xf>
    <xf numFmtId="0" fontId="24" fillId="4" borderId="12" xfId="0" applyFont="1" applyFill="1" applyBorder="1" applyAlignment="1">
      <alignment horizontal="left" vertical="center" indent="1"/>
    </xf>
    <xf numFmtId="0" fontId="24" fillId="4" borderId="22" xfId="0" applyFont="1" applyFill="1" applyBorder="1" applyAlignment="1">
      <alignment horizontal="left" vertical="center" indent="1"/>
    </xf>
    <xf numFmtId="0" fontId="24" fillId="4" borderId="0" xfId="0" applyFont="1" applyFill="1" applyAlignment="1">
      <alignment horizontal="left" vertical="center" indent="1"/>
    </xf>
    <xf numFmtId="0" fontId="24" fillId="4" borderId="23" xfId="0" applyFont="1" applyFill="1" applyBorder="1" applyAlignment="1">
      <alignment horizontal="left" vertical="center" indent="1"/>
    </xf>
    <xf numFmtId="0" fontId="24" fillId="4" borderId="15" xfId="0" applyFont="1" applyFill="1" applyBorder="1" applyAlignment="1">
      <alignment horizontal="left" vertical="center" indent="1"/>
    </xf>
    <xf numFmtId="0" fontId="24" fillId="4" borderId="16" xfId="0" applyFont="1" applyFill="1" applyBorder="1" applyAlignment="1">
      <alignment horizontal="left" vertical="center" indent="1"/>
    </xf>
    <xf numFmtId="0" fontId="24" fillId="4" borderId="17" xfId="0" applyFont="1" applyFill="1" applyBorder="1" applyAlignment="1">
      <alignment horizontal="left" vertical="center" indent="1"/>
    </xf>
    <xf numFmtId="0" fontId="21" fillId="3" borderId="13" xfId="0" applyFont="1" applyFill="1" applyBorder="1" applyAlignment="1">
      <alignment horizontal="left" vertical="center" wrapText="1" indent="3"/>
    </xf>
    <xf numFmtId="0" fontId="21" fillId="3" borderId="14" xfId="0" applyFont="1" applyFill="1" applyBorder="1" applyAlignment="1">
      <alignment horizontal="left" vertical="center" wrapText="1" indent="3"/>
    </xf>
    <xf numFmtId="0" fontId="21" fillId="3" borderId="12" xfId="0" applyFont="1" applyFill="1" applyBorder="1" applyAlignment="1">
      <alignment horizontal="left" vertical="center" wrapText="1" indent="3"/>
    </xf>
    <xf numFmtId="0" fontId="21" fillId="3" borderId="22" xfId="0" applyFont="1" applyFill="1" applyBorder="1" applyAlignment="1">
      <alignment horizontal="left" vertical="center" wrapText="1" indent="3"/>
    </xf>
    <xf numFmtId="0" fontId="21" fillId="3" borderId="0" xfId="0" applyFont="1" applyFill="1" applyAlignment="1">
      <alignment horizontal="left" vertical="center" wrapText="1" indent="3"/>
    </xf>
    <xf numFmtId="0" fontId="21" fillId="3" borderId="23" xfId="0" applyFont="1" applyFill="1" applyBorder="1" applyAlignment="1">
      <alignment horizontal="left" vertical="center" wrapText="1" indent="3"/>
    </xf>
    <xf numFmtId="0" fontId="21" fillId="3" borderId="15" xfId="0" applyFont="1" applyFill="1" applyBorder="1" applyAlignment="1">
      <alignment horizontal="left" vertical="center" wrapText="1" indent="3"/>
    </xf>
    <xf numFmtId="0" fontId="21" fillId="3" borderId="16" xfId="0" applyFont="1" applyFill="1" applyBorder="1" applyAlignment="1">
      <alignment horizontal="left" vertical="center" wrapText="1" indent="3"/>
    </xf>
    <xf numFmtId="0" fontId="21" fillId="3" borderId="17" xfId="0" applyFont="1" applyFill="1" applyBorder="1" applyAlignment="1">
      <alignment horizontal="left" vertical="center" wrapText="1" indent="3"/>
    </xf>
    <xf numFmtId="0" fontId="24" fillId="3" borderId="13" xfId="0" applyFont="1" applyFill="1" applyBorder="1" applyAlignment="1">
      <alignment horizontal="left" vertical="center" indent="1"/>
    </xf>
    <xf numFmtId="0" fontId="24" fillId="3" borderId="14" xfId="0" applyFont="1" applyFill="1" applyBorder="1" applyAlignment="1">
      <alignment horizontal="left" vertical="center" indent="1"/>
    </xf>
    <xf numFmtId="0" fontId="24" fillId="3" borderId="12" xfId="0" applyFont="1" applyFill="1" applyBorder="1" applyAlignment="1">
      <alignment horizontal="left" vertical="center" indent="1"/>
    </xf>
    <xf numFmtId="0" fontId="24" fillId="3" borderId="22" xfId="0" applyFont="1" applyFill="1" applyBorder="1" applyAlignment="1">
      <alignment horizontal="left" vertical="center" indent="1"/>
    </xf>
    <xf numFmtId="0" fontId="24" fillId="3" borderId="0" xfId="0" applyFont="1" applyFill="1" applyAlignment="1">
      <alignment horizontal="left" vertical="center" indent="1"/>
    </xf>
    <xf numFmtId="0" fontId="24" fillId="3" borderId="23" xfId="0" applyFont="1" applyFill="1" applyBorder="1" applyAlignment="1">
      <alignment horizontal="left" vertical="center" indent="1"/>
    </xf>
    <xf numFmtId="0" fontId="24" fillId="3" borderId="15" xfId="0" applyFont="1" applyFill="1" applyBorder="1" applyAlignment="1">
      <alignment horizontal="left" vertical="center" indent="1"/>
    </xf>
    <xf numFmtId="0" fontId="24" fillId="3" borderId="16" xfId="0" applyFont="1" applyFill="1" applyBorder="1" applyAlignment="1">
      <alignment horizontal="left" vertical="center" indent="1"/>
    </xf>
    <xf numFmtId="0" fontId="24" fillId="3" borderId="17" xfId="0" applyFont="1" applyFill="1" applyBorder="1" applyAlignment="1">
      <alignment horizontal="left" vertical="center" indent="1"/>
    </xf>
    <xf numFmtId="0" fontId="22" fillId="10" borderId="13" xfId="0" applyFont="1" applyFill="1" applyBorder="1" applyAlignment="1">
      <alignment horizontal="left" vertical="center" wrapText="1" indent="3"/>
    </xf>
    <xf numFmtId="0" fontId="22" fillId="10" borderId="14" xfId="0" applyFont="1" applyFill="1" applyBorder="1" applyAlignment="1">
      <alignment horizontal="left" vertical="center" wrapText="1" indent="3"/>
    </xf>
    <xf numFmtId="0" fontId="22" fillId="10" borderId="12" xfId="0" applyFont="1" applyFill="1" applyBorder="1" applyAlignment="1">
      <alignment horizontal="left" vertical="center" wrapText="1" indent="3"/>
    </xf>
    <xf numFmtId="0" fontId="22" fillId="10" borderId="22" xfId="0" applyFont="1" applyFill="1" applyBorder="1" applyAlignment="1">
      <alignment horizontal="left" vertical="center" wrapText="1" indent="3"/>
    </xf>
    <xf numFmtId="0" fontId="22" fillId="10" borderId="0" xfId="0" applyFont="1" applyFill="1" applyAlignment="1">
      <alignment horizontal="left" vertical="center" wrapText="1" indent="3"/>
    </xf>
    <xf numFmtId="0" fontId="22" fillId="10" borderId="23" xfId="0" applyFont="1" applyFill="1" applyBorder="1" applyAlignment="1">
      <alignment horizontal="left" vertical="center" wrapText="1" indent="3"/>
    </xf>
    <xf numFmtId="0" fontId="22" fillId="10" borderId="15" xfId="0" applyFont="1" applyFill="1" applyBorder="1" applyAlignment="1">
      <alignment horizontal="left" vertical="center" wrapText="1" indent="3"/>
    </xf>
    <xf numFmtId="0" fontId="22" fillId="10" borderId="16" xfId="0" applyFont="1" applyFill="1" applyBorder="1" applyAlignment="1">
      <alignment horizontal="left" vertical="center" wrapText="1" indent="3"/>
    </xf>
    <xf numFmtId="0" fontId="22" fillId="10" borderId="17" xfId="0" applyFont="1" applyFill="1" applyBorder="1" applyAlignment="1">
      <alignment horizontal="left" vertical="center" wrapText="1" indent="3"/>
    </xf>
    <xf numFmtId="0" fontId="27" fillId="10" borderId="13" xfId="0" applyFont="1" applyFill="1" applyBorder="1" applyAlignment="1">
      <alignment horizontal="left" vertical="center" indent="1"/>
    </xf>
    <xf numFmtId="0" fontId="27" fillId="10" borderId="14" xfId="0" applyFont="1" applyFill="1" applyBorder="1" applyAlignment="1">
      <alignment horizontal="left" vertical="center" indent="1"/>
    </xf>
    <xf numFmtId="0" fontId="27" fillId="10" borderId="12" xfId="0" applyFont="1" applyFill="1" applyBorder="1" applyAlignment="1">
      <alignment horizontal="left" vertical="center" indent="1"/>
    </xf>
    <xf numFmtId="0" fontId="27" fillId="10" borderId="22" xfId="0" applyFont="1" applyFill="1" applyBorder="1" applyAlignment="1">
      <alignment horizontal="left" vertical="center" indent="1"/>
    </xf>
    <xf numFmtId="0" fontId="27" fillId="10" borderId="0" xfId="0" applyFont="1" applyFill="1" applyAlignment="1">
      <alignment horizontal="left" vertical="center" indent="1"/>
    </xf>
    <xf numFmtId="0" fontId="27" fillId="10" borderId="23" xfId="0" applyFont="1" applyFill="1" applyBorder="1" applyAlignment="1">
      <alignment horizontal="left" vertical="center" indent="1"/>
    </xf>
    <xf numFmtId="0" fontId="27" fillId="10" borderId="15" xfId="0" applyFont="1" applyFill="1" applyBorder="1" applyAlignment="1">
      <alignment horizontal="left" vertical="center" indent="1"/>
    </xf>
    <xf numFmtId="0" fontId="27" fillId="10" borderId="16" xfId="0" applyFont="1" applyFill="1" applyBorder="1" applyAlignment="1">
      <alignment horizontal="left" vertical="center" indent="1"/>
    </xf>
    <xf numFmtId="0" fontId="27" fillId="10" borderId="17" xfId="0" applyFont="1" applyFill="1" applyBorder="1" applyAlignment="1">
      <alignment horizontal="left" vertical="center" indent="1"/>
    </xf>
    <xf numFmtId="0" fontId="21" fillId="9" borderId="13" xfId="0" applyFont="1" applyFill="1" applyBorder="1" applyAlignment="1">
      <alignment horizontal="left" vertical="center" wrapText="1" indent="3"/>
    </xf>
    <xf numFmtId="0" fontId="21" fillId="9" borderId="14" xfId="0" applyFont="1" applyFill="1" applyBorder="1" applyAlignment="1">
      <alignment horizontal="left" vertical="center" wrapText="1" indent="3"/>
    </xf>
    <xf numFmtId="0" fontId="21" fillId="9" borderId="12" xfId="0" applyFont="1" applyFill="1" applyBorder="1" applyAlignment="1">
      <alignment horizontal="left" vertical="center" wrapText="1" indent="3"/>
    </xf>
    <xf numFmtId="0" fontId="21" fillId="9" borderId="22" xfId="0" applyFont="1" applyFill="1" applyBorder="1" applyAlignment="1">
      <alignment horizontal="left" vertical="center" wrapText="1" indent="3"/>
    </xf>
    <xf numFmtId="0" fontId="21" fillId="9" borderId="0" xfId="0" applyFont="1" applyFill="1" applyAlignment="1">
      <alignment horizontal="left" vertical="center" wrapText="1" indent="3"/>
    </xf>
    <xf numFmtId="0" fontId="21" fillId="9" borderId="23" xfId="0" applyFont="1" applyFill="1" applyBorder="1" applyAlignment="1">
      <alignment horizontal="left" vertical="center" wrapText="1" indent="3"/>
    </xf>
    <xf numFmtId="0" fontId="21" fillId="9" borderId="15" xfId="0" applyFont="1" applyFill="1" applyBorder="1" applyAlignment="1">
      <alignment horizontal="left" vertical="center" wrapText="1" indent="3"/>
    </xf>
    <xf numFmtId="0" fontId="21" fillId="9" borderId="16" xfId="0" applyFont="1" applyFill="1" applyBorder="1" applyAlignment="1">
      <alignment horizontal="left" vertical="center" wrapText="1" indent="3"/>
    </xf>
    <xf numFmtId="0" fontId="21" fillId="9" borderId="17" xfId="0" applyFont="1" applyFill="1" applyBorder="1" applyAlignment="1">
      <alignment horizontal="left" vertical="center" wrapText="1" indent="3"/>
    </xf>
    <xf numFmtId="0" fontId="24" fillId="9" borderId="13" xfId="0" applyFont="1" applyFill="1" applyBorder="1" applyAlignment="1">
      <alignment horizontal="left" vertical="center" indent="1"/>
    </xf>
    <xf numFmtId="0" fontId="24" fillId="9" borderId="14" xfId="0" applyFont="1" applyFill="1" applyBorder="1" applyAlignment="1">
      <alignment horizontal="left" vertical="center" indent="1"/>
    </xf>
    <xf numFmtId="0" fontId="24" fillId="9" borderId="12" xfId="0" applyFont="1" applyFill="1" applyBorder="1" applyAlignment="1">
      <alignment horizontal="left" vertical="center" indent="1"/>
    </xf>
    <xf numFmtId="0" fontId="24" fillId="9" borderId="22" xfId="0" applyFont="1" applyFill="1" applyBorder="1" applyAlignment="1">
      <alignment horizontal="left" vertical="center" indent="1"/>
    </xf>
    <xf numFmtId="0" fontId="24" fillId="9" borderId="0" xfId="0" applyFont="1" applyFill="1" applyAlignment="1">
      <alignment horizontal="left" vertical="center" indent="1"/>
    </xf>
    <xf numFmtId="0" fontId="24" fillId="9" borderId="23" xfId="0" applyFont="1" applyFill="1" applyBorder="1" applyAlignment="1">
      <alignment horizontal="left" vertical="center" indent="1"/>
    </xf>
    <xf numFmtId="0" fontId="24" fillId="9" borderId="15" xfId="0" applyFont="1" applyFill="1" applyBorder="1" applyAlignment="1">
      <alignment horizontal="left" vertical="center" indent="1"/>
    </xf>
    <xf numFmtId="0" fontId="24" fillId="9" borderId="16" xfId="0" applyFont="1" applyFill="1" applyBorder="1" applyAlignment="1">
      <alignment horizontal="left" vertical="center" indent="1"/>
    </xf>
    <xf numFmtId="0" fontId="24" fillId="9" borderId="17" xfId="0" applyFont="1" applyFill="1" applyBorder="1" applyAlignment="1">
      <alignment horizontal="left" vertical="center" indent="1"/>
    </xf>
    <xf numFmtId="0" fontId="22" fillId="6" borderId="13" xfId="0" applyFont="1" applyFill="1" applyBorder="1" applyAlignment="1">
      <alignment horizontal="left" vertical="center" wrapText="1" indent="3"/>
    </xf>
    <xf numFmtId="0" fontId="22" fillId="6" borderId="14" xfId="0" applyFont="1" applyFill="1" applyBorder="1" applyAlignment="1">
      <alignment horizontal="left" vertical="center" wrapText="1" indent="3"/>
    </xf>
    <xf numFmtId="0" fontId="22" fillId="6" borderId="12" xfId="0" applyFont="1" applyFill="1" applyBorder="1" applyAlignment="1">
      <alignment horizontal="left" vertical="center" wrapText="1" indent="3"/>
    </xf>
    <xf numFmtId="0" fontId="22" fillId="6" borderId="22" xfId="0" applyFont="1" applyFill="1" applyBorder="1" applyAlignment="1">
      <alignment horizontal="left" vertical="center" wrapText="1" indent="3"/>
    </xf>
    <xf numFmtId="0" fontId="22" fillId="6" borderId="0" xfId="0" applyFont="1" applyFill="1" applyAlignment="1">
      <alignment horizontal="left" vertical="center" wrapText="1" indent="3"/>
    </xf>
    <xf numFmtId="0" fontId="22" fillId="6" borderId="23" xfId="0" applyFont="1" applyFill="1" applyBorder="1" applyAlignment="1">
      <alignment horizontal="left" vertical="center" wrapText="1" indent="3"/>
    </xf>
    <xf numFmtId="0" fontId="22" fillId="6" borderId="15" xfId="0" applyFont="1" applyFill="1" applyBorder="1" applyAlignment="1">
      <alignment horizontal="left" vertical="center" wrapText="1" indent="3"/>
    </xf>
    <xf numFmtId="0" fontId="22" fillId="6" borderId="16" xfId="0" applyFont="1" applyFill="1" applyBorder="1" applyAlignment="1">
      <alignment horizontal="left" vertical="center" wrapText="1" indent="3"/>
    </xf>
    <xf numFmtId="0" fontId="22" fillId="6" borderId="17" xfId="0" applyFont="1" applyFill="1" applyBorder="1" applyAlignment="1">
      <alignment horizontal="left" vertical="center" wrapText="1" indent="3"/>
    </xf>
    <xf numFmtId="0" fontId="27" fillId="6" borderId="13" xfId="0" applyFont="1" applyFill="1" applyBorder="1" applyAlignment="1">
      <alignment horizontal="left" vertical="center" indent="1"/>
    </xf>
    <xf numFmtId="0" fontId="27" fillId="6" borderId="14" xfId="0" applyFont="1" applyFill="1" applyBorder="1" applyAlignment="1">
      <alignment horizontal="left" vertical="center" indent="1"/>
    </xf>
    <xf numFmtId="0" fontId="27" fillId="6" borderId="12" xfId="0" applyFont="1" applyFill="1" applyBorder="1" applyAlignment="1">
      <alignment horizontal="left" vertical="center" indent="1"/>
    </xf>
    <xf numFmtId="0" fontId="27" fillId="6" borderId="22" xfId="0" applyFont="1" applyFill="1" applyBorder="1" applyAlignment="1">
      <alignment horizontal="left" vertical="center" indent="1"/>
    </xf>
    <xf numFmtId="0" fontId="27" fillId="6" borderId="0" xfId="0" applyFont="1" applyFill="1" applyAlignment="1">
      <alignment horizontal="left" vertical="center" indent="1"/>
    </xf>
    <xf numFmtId="0" fontId="27" fillId="6" borderId="23" xfId="0" applyFont="1" applyFill="1" applyBorder="1" applyAlignment="1">
      <alignment horizontal="left" vertical="center" indent="1"/>
    </xf>
    <xf numFmtId="0" fontId="27" fillId="6" borderId="15" xfId="0" applyFont="1" applyFill="1" applyBorder="1" applyAlignment="1">
      <alignment horizontal="left" vertical="center" indent="1"/>
    </xf>
    <xf numFmtId="0" fontId="27" fillId="6" borderId="16" xfId="0" applyFont="1" applyFill="1" applyBorder="1" applyAlignment="1">
      <alignment horizontal="left" vertical="center" indent="1"/>
    </xf>
    <xf numFmtId="0" fontId="27" fillId="6" borderId="17" xfId="0" applyFont="1" applyFill="1" applyBorder="1" applyAlignment="1">
      <alignment horizontal="left" vertical="center" indent="1"/>
    </xf>
    <xf numFmtId="0" fontId="21" fillId="11" borderId="13" xfId="0" applyFont="1" applyFill="1" applyBorder="1" applyAlignment="1">
      <alignment horizontal="left" vertical="center" wrapText="1" indent="3"/>
    </xf>
    <xf numFmtId="0" fontId="21" fillId="11" borderId="14" xfId="0" applyFont="1" applyFill="1" applyBorder="1" applyAlignment="1">
      <alignment horizontal="left" vertical="center" wrapText="1" indent="3"/>
    </xf>
    <xf numFmtId="0" fontId="21" fillId="11" borderId="12" xfId="0" applyFont="1" applyFill="1" applyBorder="1" applyAlignment="1">
      <alignment horizontal="left" vertical="center" wrapText="1" indent="3"/>
    </xf>
    <xf numFmtId="0" fontId="21" fillId="11" borderId="22" xfId="0" applyFont="1" applyFill="1" applyBorder="1" applyAlignment="1">
      <alignment horizontal="left" vertical="center" wrapText="1" indent="3"/>
    </xf>
    <xf numFmtId="0" fontId="21" fillId="11" borderId="0" xfId="0" applyFont="1" applyFill="1" applyAlignment="1">
      <alignment horizontal="left" vertical="center" wrapText="1" indent="3"/>
    </xf>
    <xf numFmtId="0" fontId="21" fillId="11" borderId="23" xfId="0" applyFont="1" applyFill="1" applyBorder="1" applyAlignment="1">
      <alignment horizontal="left" vertical="center" wrapText="1" indent="3"/>
    </xf>
    <xf numFmtId="0" fontId="21" fillId="11" borderId="15" xfId="0" applyFont="1" applyFill="1" applyBorder="1" applyAlignment="1">
      <alignment horizontal="left" vertical="center" wrapText="1" indent="3"/>
    </xf>
    <xf numFmtId="0" fontId="21" fillId="11" borderId="16" xfId="0" applyFont="1" applyFill="1" applyBorder="1" applyAlignment="1">
      <alignment horizontal="left" vertical="center" wrapText="1" indent="3"/>
    </xf>
    <xf numFmtId="0" fontId="21" fillId="11" borderId="17" xfId="0" applyFont="1" applyFill="1" applyBorder="1" applyAlignment="1">
      <alignment horizontal="left" vertical="center" wrapText="1" indent="3"/>
    </xf>
    <xf numFmtId="0" fontId="24" fillId="11" borderId="13" xfId="0" applyFont="1" applyFill="1" applyBorder="1" applyAlignment="1">
      <alignment horizontal="left" vertical="center" indent="1"/>
    </xf>
    <xf numFmtId="0" fontId="24" fillId="11" borderId="14" xfId="0" applyFont="1" applyFill="1" applyBorder="1" applyAlignment="1">
      <alignment horizontal="left" vertical="center" indent="1"/>
    </xf>
    <xf numFmtId="0" fontId="24" fillId="11" borderId="12" xfId="0" applyFont="1" applyFill="1" applyBorder="1" applyAlignment="1">
      <alignment horizontal="left" vertical="center" indent="1"/>
    </xf>
    <xf numFmtId="0" fontId="24" fillId="11" borderId="22" xfId="0" applyFont="1" applyFill="1" applyBorder="1" applyAlignment="1">
      <alignment horizontal="left" vertical="center" indent="1"/>
    </xf>
    <xf numFmtId="0" fontId="24" fillId="11" borderId="0" xfId="0" applyFont="1" applyFill="1" applyAlignment="1">
      <alignment horizontal="left" vertical="center" indent="1"/>
    </xf>
    <xf numFmtId="0" fontId="24" fillId="11" borderId="23" xfId="0" applyFont="1" applyFill="1" applyBorder="1" applyAlignment="1">
      <alignment horizontal="left" vertical="center" indent="1"/>
    </xf>
    <xf numFmtId="0" fontId="24" fillId="11" borderId="15" xfId="0" applyFont="1" applyFill="1" applyBorder="1" applyAlignment="1">
      <alignment horizontal="left" vertical="center" indent="1"/>
    </xf>
    <xf numFmtId="0" fontId="24" fillId="11" borderId="16" xfId="0" applyFont="1" applyFill="1" applyBorder="1" applyAlignment="1">
      <alignment horizontal="left" vertical="center" indent="1"/>
    </xf>
    <xf numFmtId="0" fontId="24" fillId="11" borderId="17" xfId="0" applyFont="1" applyFill="1" applyBorder="1" applyAlignment="1">
      <alignment horizontal="left" vertical="center" indent="1"/>
    </xf>
    <xf numFmtId="0" fontId="21" fillId="12" borderId="13" xfId="0" applyFont="1" applyFill="1" applyBorder="1" applyAlignment="1">
      <alignment horizontal="left" vertical="center" wrapText="1" indent="3"/>
    </xf>
    <xf numFmtId="0" fontId="21" fillId="12" borderId="14" xfId="0" applyFont="1" applyFill="1" applyBorder="1" applyAlignment="1">
      <alignment horizontal="left" vertical="center" wrapText="1" indent="3"/>
    </xf>
    <xf numFmtId="0" fontId="21" fillId="12" borderId="12" xfId="0" applyFont="1" applyFill="1" applyBorder="1" applyAlignment="1">
      <alignment horizontal="left" vertical="center" wrapText="1" indent="3"/>
    </xf>
    <xf numFmtId="0" fontId="21" fillId="12" borderId="22" xfId="0" applyFont="1" applyFill="1" applyBorder="1" applyAlignment="1">
      <alignment horizontal="left" vertical="center" wrapText="1" indent="3"/>
    </xf>
    <xf numFmtId="0" fontId="21" fillId="12" borderId="0" xfId="0" applyFont="1" applyFill="1" applyAlignment="1">
      <alignment horizontal="left" vertical="center" wrapText="1" indent="3"/>
    </xf>
    <xf numFmtId="0" fontId="21" fillId="12" borderId="23" xfId="0" applyFont="1" applyFill="1" applyBorder="1" applyAlignment="1">
      <alignment horizontal="left" vertical="center" wrapText="1" indent="3"/>
    </xf>
    <xf numFmtId="0" fontId="21" fillId="12" borderId="15" xfId="0" applyFont="1" applyFill="1" applyBorder="1" applyAlignment="1">
      <alignment horizontal="left" vertical="center" wrapText="1" indent="3"/>
    </xf>
    <xf numFmtId="0" fontId="21" fillId="12" borderId="16" xfId="0" applyFont="1" applyFill="1" applyBorder="1" applyAlignment="1">
      <alignment horizontal="left" vertical="center" wrapText="1" indent="3"/>
    </xf>
    <xf numFmtId="0" fontId="21" fillId="12" borderId="17" xfId="0" applyFont="1" applyFill="1" applyBorder="1" applyAlignment="1">
      <alignment horizontal="left" vertical="center" wrapText="1" indent="3"/>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0" xfId="0" applyFont="1" applyAlignment="1">
      <alignment horizontal="center" vertical="center" wrapText="1"/>
    </xf>
    <xf numFmtId="0" fontId="22" fillId="0" borderId="2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4" fillId="12" borderId="13" xfId="0" applyFont="1" applyFill="1" applyBorder="1" applyAlignment="1">
      <alignment horizontal="left" vertical="center" indent="1"/>
    </xf>
    <xf numFmtId="0" fontId="24" fillId="12" borderId="14" xfId="0" applyFont="1" applyFill="1" applyBorder="1" applyAlignment="1">
      <alignment horizontal="left" vertical="center" indent="1"/>
    </xf>
    <xf numFmtId="0" fontId="24" fillId="12" borderId="12" xfId="0" applyFont="1" applyFill="1" applyBorder="1" applyAlignment="1">
      <alignment horizontal="left" vertical="center" indent="1"/>
    </xf>
    <xf numFmtId="0" fontId="24" fillId="12" borderId="22" xfId="0" applyFont="1" applyFill="1" applyBorder="1" applyAlignment="1">
      <alignment horizontal="left" vertical="center" indent="1"/>
    </xf>
    <xf numFmtId="0" fontId="24" fillId="12" borderId="0" xfId="0" applyFont="1" applyFill="1" applyAlignment="1">
      <alignment horizontal="left" vertical="center" indent="1"/>
    </xf>
    <xf numFmtId="0" fontId="24" fillId="12" borderId="23" xfId="0" applyFont="1" applyFill="1" applyBorder="1" applyAlignment="1">
      <alignment horizontal="left" vertical="center" indent="1"/>
    </xf>
    <xf numFmtId="0" fontId="24" fillId="12" borderId="15" xfId="0" applyFont="1" applyFill="1" applyBorder="1" applyAlignment="1">
      <alignment horizontal="left" vertical="center" indent="1"/>
    </xf>
    <xf numFmtId="0" fontId="24" fillId="12" borderId="16" xfId="0" applyFont="1" applyFill="1" applyBorder="1" applyAlignment="1">
      <alignment horizontal="left" vertical="center" indent="1"/>
    </xf>
    <xf numFmtId="0" fontId="24" fillId="12" borderId="17" xfId="0" applyFont="1" applyFill="1" applyBorder="1" applyAlignment="1">
      <alignment horizontal="left" vertical="center" indent="1"/>
    </xf>
  </cellXfs>
  <cellStyles count="2">
    <cellStyle name="Comma" xfId="1" builtinId="3"/>
    <cellStyle name="Normal" xfId="0" builtinId="0"/>
  </cellStyles>
  <dxfs count="30">
    <dxf>
      <font>
        <color theme="0"/>
      </font>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ont>
        <color theme="0"/>
      </font>
    </dxf>
    <dxf>
      <font>
        <color rgb="FFFFFF99"/>
      </font>
    </dxf>
    <dxf>
      <font>
        <color theme="0"/>
      </font>
    </dxf>
    <dxf>
      <font>
        <color rgb="FFFFFF99"/>
      </font>
    </dxf>
    <dxf>
      <font>
        <color theme="0"/>
      </font>
    </dxf>
    <dxf>
      <font>
        <color rgb="FFFFFF99"/>
      </font>
    </dxf>
    <dxf>
      <font>
        <color rgb="FFFFFF99"/>
      </font>
    </dxf>
    <dxf>
      <font>
        <color theme="0"/>
      </font>
    </dxf>
    <dxf>
      <font>
        <color rgb="FFFFFF99"/>
      </font>
    </dxf>
    <dxf>
      <font>
        <color rgb="FFFFFF99"/>
      </font>
    </dxf>
    <dxf>
      <font>
        <color theme="0"/>
      </font>
    </dxf>
    <dxf>
      <font>
        <color rgb="FFFFFF99"/>
      </font>
    </dxf>
    <dxf>
      <font>
        <color theme="0"/>
      </font>
    </dxf>
    <dxf>
      <font>
        <color rgb="FFFFFF99"/>
      </font>
    </dxf>
    <dxf>
      <font>
        <color theme="0"/>
      </font>
    </dxf>
    <dxf>
      <font>
        <color rgb="FFFFFF99"/>
      </font>
    </dxf>
    <dxf>
      <font>
        <color theme="0"/>
      </font>
    </dxf>
    <dxf>
      <font>
        <color rgb="FFFFFF99"/>
      </font>
    </dxf>
    <dxf>
      <font>
        <color theme="0"/>
      </font>
    </dxf>
    <dxf>
      <font>
        <color rgb="FFFFFF99"/>
      </font>
    </dxf>
    <dxf>
      <font>
        <color theme="0"/>
      </font>
    </dxf>
    <dxf>
      <font>
        <color rgb="FFFFFF99"/>
      </font>
    </dxf>
    <dxf>
      <font>
        <color theme="0"/>
      </font>
    </dxf>
    <dxf>
      <font>
        <color rgb="FFFFFF99"/>
      </font>
    </dxf>
    <dxf>
      <font>
        <color theme="0"/>
      </font>
    </dxf>
    <dxf>
      <font>
        <color rgb="FFFFFF99"/>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1"/>
        <c:ser>
          <c:idx val="1"/>
          <c:order val="0"/>
          <c:tx>
            <c:strRef>
              <c:f>'HT-t-upper'!$B$63</c:f>
              <c:strCache>
                <c:ptCount val="1"/>
                <c:pt idx="0">
                  <c:v>Frequency</c:v>
                </c:pt>
              </c:strCache>
            </c:strRef>
          </c:tx>
          <c:invertIfNegative val="0"/>
          <c:cat>
            <c:numRef>
              <c:f>'HT-t-upper'!$A$64:$A$81</c:f>
              <c:numCache>
                <c:formatCode>General</c:formatCode>
                <c:ptCount val="18"/>
                <c:pt idx="0">
                  <c:v>246</c:v>
                </c:pt>
                <c:pt idx="1">
                  <c:v>247</c:v>
                </c:pt>
                <c:pt idx="2">
                  <c:v>248</c:v>
                </c:pt>
                <c:pt idx="3">
                  <c:v>249</c:v>
                </c:pt>
                <c:pt idx="4">
                  <c:v>250</c:v>
                </c:pt>
                <c:pt idx="5">
                  <c:v>251</c:v>
                </c:pt>
                <c:pt idx="6">
                  <c:v>252</c:v>
                </c:pt>
                <c:pt idx="7">
                  <c:v>253</c:v>
                </c:pt>
                <c:pt idx="8">
                  <c:v>254</c:v>
                </c:pt>
                <c:pt idx="9">
                  <c:v>255</c:v>
                </c:pt>
                <c:pt idx="10">
                  <c:v>256</c:v>
                </c:pt>
                <c:pt idx="11">
                  <c:v>257</c:v>
                </c:pt>
                <c:pt idx="12">
                  <c:v>258</c:v>
                </c:pt>
                <c:pt idx="13">
                  <c:v>259</c:v>
                </c:pt>
                <c:pt idx="14">
                  <c:v>260</c:v>
                </c:pt>
                <c:pt idx="15">
                  <c:v>261</c:v>
                </c:pt>
                <c:pt idx="16">
                  <c:v>262</c:v>
                </c:pt>
                <c:pt idx="17">
                  <c:v>263</c:v>
                </c:pt>
              </c:numCache>
            </c:numRef>
          </c:cat>
          <c:val>
            <c:numRef>
              <c:f>'HT-t-upper'!$B$64:$B$81</c:f>
              <c:numCache>
                <c:formatCode>General</c:formatCode>
                <c:ptCount val="18"/>
                <c:pt idx="0">
                  <c:v>1</c:v>
                </c:pt>
                <c:pt idx="1">
                  <c:v>0</c:v>
                </c:pt>
                <c:pt idx="2">
                  <c:v>0</c:v>
                </c:pt>
                <c:pt idx="3">
                  <c:v>1</c:v>
                </c:pt>
                <c:pt idx="4">
                  <c:v>2</c:v>
                </c:pt>
                <c:pt idx="5">
                  <c:v>1</c:v>
                </c:pt>
                <c:pt idx="6">
                  <c:v>0</c:v>
                </c:pt>
                <c:pt idx="7">
                  <c:v>0</c:v>
                </c:pt>
                <c:pt idx="8">
                  <c:v>1</c:v>
                </c:pt>
                <c:pt idx="9">
                  <c:v>3</c:v>
                </c:pt>
                <c:pt idx="10">
                  <c:v>0</c:v>
                </c:pt>
                <c:pt idx="11">
                  <c:v>0</c:v>
                </c:pt>
                <c:pt idx="12">
                  <c:v>1</c:v>
                </c:pt>
                <c:pt idx="13">
                  <c:v>0</c:v>
                </c:pt>
                <c:pt idx="14">
                  <c:v>2</c:v>
                </c:pt>
                <c:pt idx="15">
                  <c:v>2</c:v>
                </c:pt>
                <c:pt idx="16">
                  <c:v>0</c:v>
                </c:pt>
                <c:pt idx="17">
                  <c:v>1</c:v>
                </c:pt>
              </c:numCache>
            </c:numRef>
          </c:val>
          <c:extLst>
            <c:ext xmlns:c16="http://schemas.microsoft.com/office/drawing/2014/chart" uri="{C3380CC4-5D6E-409C-BE32-E72D297353CC}">
              <c16:uniqueId val="{00000000-F39C-4BD3-B25E-E62697C09E01}"/>
            </c:ext>
          </c:extLst>
        </c:ser>
        <c:dLbls>
          <c:showLegendKey val="0"/>
          <c:showVal val="0"/>
          <c:showCatName val="0"/>
          <c:showSerName val="0"/>
          <c:showPercent val="0"/>
          <c:showBubbleSize val="0"/>
        </c:dLbls>
        <c:gapWidth val="0"/>
        <c:axId val="862723136"/>
        <c:axId val="862723696"/>
      </c:barChart>
      <c:catAx>
        <c:axId val="862723136"/>
        <c:scaling>
          <c:orientation val="minMax"/>
        </c:scaling>
        <c:delete val="0"/>
        <c:axPos val="b"/>
        <c:numFmt formatCode="General" sourceLinked="1"/>
        <c:majorTickMark val="out"/>
        <c:minorTickMark val="none"/>
        <c:tickLblPos val="nextTo"/>
        <c:crossAx val="862723696"/>
        <c:crosses val="autoZero"/>
        <c:auto val="1"/>
        <c:lblAlgn val="ctr"/>
        <c:lblOffset val="100"/>
        <c:noMultiLvlLbl val="0"/>
      </c:catAx>
      <c:valAx>
        <c:axId val="862723696"/>
        <c:scaling>
          <c:orientation val="minMax"/>
        </c:scaling>
        <c:delete val="0"/>
        <c:axPos val="l"/>
        <c:numFmt formatCode="General" sourceLinked="1"/>
        <c:majorTickMark val="out"/>
        <c:minorTickMark val="none"/>
        <c:tickLblPos val="nextTo"/>
        <c:crossAx val="86272313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1"/>
        <c:ser>
          <c:idx val="1"/>
          <c:order val="0"/>
          <c:tx>
            <c:strRef>
              <c:f>'HT-t-upper'!$B$63</c:f>
              <c:strCache>
                <c:ptCount val="1"/>
                <c:pt idx="0">
                  <c:v>Frequency</c:v>
                </c:pt>
              </c:strCache>
            </c:strRef>
          </c:tx>
          <c:invertIfNegative val="0"/>
          <c:cat>
            <c:numRef>
              <c:f>'HT-t-upper'!$A$64:$A$81</c:f>
              <c:numCache>
                <c:formatCode>General</c:formatCode>
                <c:ptCount val="18"/>
                <c:pt idx="0">
                  <c:v>246</c:v>
                </c:pt>
                <c:pt idx="1">
                  <c:v>247</c:v>
                </c:pt>
                <c:pt idx="2">
                  <c:v>248</c:v>
                </c:pt>
                <c:pt idx="3">
                  <c:v>249</c:v>
                </c:pt>
                <c:pt idx="4">
                  <c:v>250</c:v>
                </c:pt>
                <c:pt idx="5">
                  <c:v>251</c:v>
                </c:pt>
                <c:pt idx="6">
                  <c:v>252</c:v>
                </c:pt>
                <c:pt idx="7">
                  <c:v>253</c:v>
                </c:pt>
                <c:pt idx="8">
                  <c:v>254</c:v>
                </c:pt>
                <c:pt idx="9">
                  <c:v>255</c:v>
                </c:pt>
                <c:pt idx="10">
                  <c:v>256</c:v>
                </c:pt>
                <c:pt idx="11">
                  <c:v>257</c:v>
                </c:pt>
                <c:pt idx="12">
                  <c:v>258</c:v>
                </c:pt>
                <c:pt idx="13">
                  <c:v>259</c:v>
                </c:pt>
                <c:pt idx="14">
                  <c:v>260</c:v>
                </c:pt>
                <c:pt idx="15">
                  <c:v>261</c:v>
                </c:pt>
                <c:pt idx="16">
                  <c:v>262</c:v>
                </c:pt>
                <c:pt idx="17">
                  <c:v>263</c:v>
                </c:pt>
              </c:numCache>
            </c:numRef>
          </c:cat>
          <c:val>
            <c:numRef>
              <c:f>'HT-t-upper'!$B$64:$B$81</c:f>
              <c:numCache>
                <c:formatCode>General</c:formatCode>
                <c:ptCount val="18"/>
                <c:pt idx="0">
                  <c:v>1</c:v>
                </c:pt>
                <c:pt idx="1">
                  <c:v>0</c:v>
                </c:pt>
                <c:pt idx="2">
                  <c:v>0</c:v>
                </c:pt>
                <c:pt idx="3">
                  <c:v>1</c:v>
                </c:pt>
                <c:pt idx="4">
                  <c:v>2</c:v>
                </c:pt>
                <c:pt idx="5">
                  <c:v>1</c:v>
                </c:pt>
                <c:pt idx="6">
                  <c:v>0</c:v>
                </c:pt>
                <c:pt idx="7">
                  <c:v>0</c:v>
                </c:pt>
                <c:pt idx="8">
                  <c:v>1</c:v>
                </c:pt>
                <c:pt idx="9">
                  <c:v>3</c:v>
                </c:pt>
                <c:pt idx="10">
                  <c:v>0</c:v>
                </c:pt>
                <c:pt idx="11">
                  <c:v>0</c:v>
                </c:pt>
                <c:pt idx="12">
                  <c:v>1</c:v>
                </c:pt>
                <c:pt idx="13">
                  <c:v>0</c:v>
                </c:pt>
                <c:pt idx="14">
                  <c:v>2</c:v>
                </c:pt>
                <c:pt idx="15">
                  <c:v>2</c:v>
                </c:pt>
                <c:pt idx="16">
                  <c:v>0</c:v>
                </c:pt>
                <c:pt idx="17">
                  <c:v>1</c:v>
                </c:pt>
              </c:numCache>
            </c:numRef>
          </c:val>
          <c:extLst>
            <c:ext xmlns:c16="http://schemas.microsoft.com/office/drawing/2014/chart" uri="{C3380CC4-5D6E-409C-BE32-E72D297353CC}">
              <c16:uniqueId val="{00000000-3E66-4052-A982-D11A4972FBFA}"/>
            </c:ext>
          </c:extLst>
        </c:ser>
        <c:dLbls>
          <c:showLegendKey val="0"/>
          <c:showVal val="0"/>
          <c:showCatName val="0"/>
          <c:showSerName val="0"/>
          <c:showPercent val="0"/>
          <c:showBubbleSize val="0"/>
        </c:dLbls>
        <c:gapWidth val="0"/>
        <c:axId val="862725936"/>
        <c:axId val="1359441600"/>
      </c:barChart>
      <c:catAx>
        <c:axId val="862725936"/>
        <c:scaling>
          <c:orientation val="minMax"/>
        </c:scaling>
        <c:delete val="0"/>
        <c:axPos val="b"/>
        <c:numFmt formatCode="General" sourceLinked="1"/>
        <c:majorTickMark val="out"/>
        <c:minorTickMark val="none"/>
        <c:tickLblPos val="nextTo"/>
        <c:crossAx val="1359441600"/>
        <c:crosses val="autoZero"/>
        <c:auto val="1"/>
        <c:lblAlgn val="ctr"/>
        <c:lblOffset val="100"/>
        <c:noMultiLvlLbl val="0"/>
      </c:catAx>
      <c:valAx>
        <c:axId val="1359441600"/>
        <c:scaling>
          <c:orientation val="minMax"/>
        </c:scaling>
        <c:delete val="0"/>
        <c:axPos val="l"/>
        <c:numFmt formatCode="General" sourceLinked="1"/>
        <c:majorTickMark val="out"/>
        <c:minorTickMark val="none"/>
        <c:tickLblPos val="nextTo"/>
        <c:crossAx val="86272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1"/>
        <c:ser>
          <c:idx val="1"/>
          <c:order val="0"/>
          <c:tx>
            <c:strRef>
              <c:f>'HT-t-upper (an)'!$B$63</c:f>
              <c:strCache>
                <c:ptCount val="1"/>
                <c:pt idx="0">
                  <c:v>Frequency</c:v>
                </c:pt>
              </c:strCache>
            </c:strRef>
          </c:tx>
          <c:invertIfNegative val="0"/>
          <c:cat>
            <c:numRef>
              <c:f>'HT-t-upper (an)'!$A$64:$A$81</c:f>
              <c:numCache>
                <c:formatCode>General</c:formatCode>
                <c:ptCount val="18"/>
                <c:pt idx="0">
                  <c:v>246</c:v>
                </c:pt>
                <c:pt idx="1">
                  <c:v>247</c:v>
                </c:pt>
                <c:pt idx="2">
                  <c:v>248</c:v>
                </c:pt>
                <c:pt idx="3">
                  <c:v>249</c:v>
                </c:pt>
                <c:pt idx="4">
                  <c:v>250</c:v>
                </c:pt>
                <c:pt idx="5">
                  <c:v>251</c:v>
                </c:pt>
                <c:pt idx="6">
                  <c:v>252</c:v>
                </c:pt>
                <c:pt idx="7">
                  <c:v>253</c:v>
                </c:pt>
                <c:pt idx="8">
                  <c:v>254</c:v>
                </c:pt>
                <c:pt idx="9">
                  <c:v>255</c:v>
                </c:pt>
                <c:pt idx="10">
                  <c:v>256</c:v>
                </c:pt>
                <c:pt idx="11">
                  <c:v>257</c:v>
                </c:pt>
                <c:pt idx="12">
                  <c:v>258</c:v>
                </c:pt>
                <c:pt idx="13">
                  <c:v>259</c:v>
                </c:pt>
                <c:pt idx="14">
                  <c:v>260</c:v>
                </c:pt>
                <c:pt idx="15">
                  <c:v>261</c:v>
                </c:pt>
                <c:pt idx="16">
                  <c:v>262</c:v>
                </c:pt>
                <c:pt idx="17">
                  <c:v>263</c:v>
                </c:pt>
              </c:numCache>
            </c:numRef>
          </c:cat>
          <c:val>
            <c:numRef>
              <c:f>'HT-t-upper (an)'!$B$64:$B$81</c:f>
              <c:numCache>
                <c:formatCode>General</c:formatCode>
                <c:ptCount val="18"/>
                <c:pt idx="0">
                  <c:v>1</c:v>
                </c:pt>
                <c:pt idx="1">
                  <c:v>0</c:v>
                </c:pt>
                <c:pt idx="2">
                  <c:v>0</c:v>
                </c:pt>
                <c:pt idx="3">
                  <c:v>1</c:v>
                </c:pt>
                <c:pt idx="4">
                  <c:v>2</c:v>
                </c:pt>
                <c:pt idx="5">
                  <c:v>1</c:v>
                </c:pt>
                <c:pt idx="6">
                  <c:v>0</c:v>
                </c:pt>
                <c:pt idx="7">
                  <c:v>0</c:v>
                </c:pt>
                <c:pt idx="8">
                  <c:v>1</c:v>
                </c:pt>
                <c:pt idx="9">
                  <c:v>3</c:v>
                </c:pt>
                <c:pt idx="10">
                  <c:v>0</c:v>
                </c:pt>
                <c:pt idx="11">
                  <c:v>0</c:v>
                </c:pt>
                <c:pt idx="12">
                  <c:v>1</c:v>
                </c:pt>
                <c:pt idx="13">
                  <c:v>0</c:v>
                </c:pt>
                <c:pt idx="14">
                  <c:v>2</c:v>
                </c:pt>
                <c:pt idx="15">
                  <c:v>2</c:v>
                </c:pt>
                <c:pt idx="16">
                  <c:v>0</c:v>
                </c:pt>
                <c:pt idx="17">
                  <c:v>1</c:v>
                </c:pt>
              </c:numCache>
            </c:numRef>
          </c:val>
          <c:extLst>
            <c:ext xmlns:c16="http://schemas.microsoft.com/office/drawing/2014/chart" uri="{C3380CC4-5D6E-409C-BE32-E72D297353CC}">
              <c16:uniqueId val="{00000000-6240-408F-B0F3-3732B42148A4}"/>
            </c:ext>
          </c:extLst>
        </c:ser>
        <c:dLbls>
          <c:showLegendKey val="0"/>
          <c:showVal val="0"/>
          <c:showCatName val="0"/>
          <c:showSerName val="0"/>
          <c:showPercent val="0"/>
          <c:showBubbleSize val="0"/>
        </c:dLbls>
        <c:gapWidth val="0"/>
        <c:axId val="862723136"/>
        <c:axId val="862723696"/>
      </c:barChart>
      <c:catAx>
        <c:axId val="862723136"/>
        <c:scaling>
          <c:orientation val="minMax"/>
        </c:scaling>
        <c:delete val="0"/>
        <c:axPos val="b"/>
        <c:numFmt formatCode="General" sourceLinked="1"/>
        <c:majorTickMark val="out"/>
        <c:minorTickMark val="none"/>
        <c:tickLblPos val="nextTo"/>
        <c:crossAx val="862723696"/>
        <c:crosses val="autoZero"/>
        <c:auto val="1"/>
        <c:lblAlgn val="ctr"/>
        <c:lblOffset val="100"/>
        <c:noMultiLvlLbl val="0"/>
      </c:catAx>
      <c:valAx>
        <c:axId val="862723696"/>
        <c:scaling>
          <c:orientation val="minMax"/>
        </c:scaling>
        <c:delete val="0"/>
        <c:axPos val="l"/>
        <c:numFmt formatCode="General" sourceLinked="1"/>
        <c:majorTickMark val="out"/>
        <c:minorTickMark val="none"/>
        <c:tickLblPos val="nextTo"/>
        <c:crossAx val="86272313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1"/>
        <c:ser>
          <c:idx val="1"/>
          <c:order val="0"/>
          <c:tx>
            <c:strRef>
              <c:f>'HT-t-upper (an)'!$B$63</c:f>
              <c:strCache>
                <c:ptCount val="1"/>
                <c:pt idx="0">
                  <c:v>Frequency</c:v>
                </c:pt>
              </c:strCache>
            </c:strRef>
          </c:tx>
          <c:invertIfNegative val="0"/>
          <c:cat>
            <c:numRef>
              <c:f>'HT-t-upper (an)'!$A$64:$A$81</c:f>
              <c:numCache>
                <c:formatCode>General</c:formatCode>
                <c:ptCount val="18"/>
                <c:pt idx="0">
                  <c:v>246</c:v>
                </c:pt>
                <c:pt idx="1">
                  <c:v>247</c:v>
                </c:pt>
                <c:pt idx="2">
                  <c:v>248</c:v>
                </c:pt>
                <c:pt idx="3">
                  <c:v>249</c:v>
                </c:pt>
                <c:pt idx="4">
                  <c:v>250</c:v>
                </c:pt>
                <c:pt idx="5">
                  <c:v>251</c:v>
                </c:pt>
                <c:pt idx="6">
                  <c:v>252</c:v>
                </c:pt>
                <c:pt idx="7">
                  <c:v>253</c:v>
                </c:pt>
                <c:pt idx="8">
                  <c:v>254</c:v>
                </c:pt>
                <c:pt idx="9">
                  <c:v>255</c:v>
                </c:pt>
                <c:pt idx="10">
                  <c:v>256</c:v>
                </c:pt>
                <c:pt idx="11">
                  <c:v>257</c:v>
                </c:pt>
                <c:pt idx="12">
                  <c:v>258</c:v>
                </c:pt>
                <c:pt idx="13">
                  <c:v>259</c:v>
                </c:pt>
                <c:pt idx="14">
                  <c:v>260</c:v>
                </c:pt>
                <c:pt idx="15">
                  <c:v>261</c:v>
                </c:pt>
                <c:pt idx="16">
                  <c:v>262</c:v>
                </c:pt>
                <c:pt idx="17">
                  <c:v>263</c:v>
                </c:pt>
              </c:numCache>
            </c:numRef>
          </c:cat>
          <c:val>
            <c:numRef>
              <c:f>'HT-t-upper (an)'!$B$64:$B$81</c:f>
              <c:numCache>
                <c:formatCode>General</c:formatCode>
                <c:ptCount val="18"/>
                <c:pt idx="0">
                  <c:v>1</c:v>
                </c:pt>
                <c:pt idx="1">
                  <c:v>0</c:v>
                </c:pt>
                <c:pt idx="2">
                  <c:v>0</c:v>
                </c:pt>
                <c:pt idx="3">
                  <c:v>1</c:v>
                </c:pt>
                <c:pt idx="4">
                  <c:v>2</c:v>
                </c:pt>
                <c:pt idx="5">
                  <c:v>1</c:v>
                </c:pt>
                <c:pt idx="6">
                  <c:v>0</c:v>
                </c:pt>
                <c:pt idx="7">
                  <c:v>0</c:v>
                </c:pt>
                <c:pt idx="8">
                  <c:v>1</c:v>
                </c:pt>
                <c:pt idx="9">
                  <c:v>3</c:v>
                </c:pt>
                <c:pt idx="10">
                  <c:v>0</c:v>
                </c:pt>
                <c:pt idx="11">
                  <c:v>0</c:v>
                </c:pt>
                <c:pt idx="12">
                  <c:v>1</c:v>
                </c:pt>
                <c:pt idx="13">
                  <c:v>0</c:v>
                </c:pt>
                <c:pt idx="14">
                  <c:v>2</c:v>
                </c:pt>
                <c:pt idx="15">
                  <c:v>2</c:v>
                </c:pt>
                <c:pt idx="16">
                  <c:v>0</c:v>
                </c:pt>
                <c:pt idx="17">
                  <c:v>1</c:v>
                </c:pt>
              </c:numCache>
            </c:numRef>
          </c:val>
          <c:extLst>
            <c:ext xmlns:c16="http://schemas.microsoft.com/office/drawing/2014/chart" uri="{C3380CC4-5D6E-409C-BE32-E72D297353CC}">
              <c16:uniqueId val="{00000000-9622-4F2B-9E4D-27E3268F3855}"/>
            </c:ext>
          </c:extLst>
        </c:ser>
        <c:dLbls>
          <c:showLegendKey val="0"/>
          <c:showVal val="0"/>
          <c:showCatName val="0"/>
          <c:showSerName val="0"/>
          <c:showPercent val="0"/>
          <c:showBubbleSize val="0"/>
        </c:dLbls>
        <c:gapWidth val="0"/>
        <c:axId val="862725936"/>
        <c:axId val="1359441600"/>
      </c:barChart>
      <c:catAx>
        <c:axId val="862725936"/>
        <c:scaling>
          <c:orientation val="minMax"/>
        </c:scaling>
        <c:delete val="0"/>
        <c:axPos val="b"/>
        <c:numFmt formatCode="General" sourceLinked="1"/>
        <c:majorTickMark val="out"/>
        <c:minorTickMark val="none"/>
        <c:tickLblPos val="nextTo"/>
        <c:crossAx val="1359441600"/>
        <c:crosses val="autoZero"/>
        <c:auto val="1"/>
        <c:lblAlgn val="ctr"/>
        <c:lblOffset val="100"/>
        <c:noMultiLvlLbl val="0"/>
      </c:catAx>
      <c:valAx>
        <c:axId val="1359441600"/>
        <c:scaling>
          <c:orientation val="minMax"/>
        </c:scaling>
        <c:delete val="0"/>
        <c:axPos val="l"/>
        <c:numFmt formatCode="General" sourceLinked="1"/>
        <c:majorTickMark val="out"/>
        <c:minorTickMark val="none"/>
        <c:tickLblPos val="nextTo"/>
        <c:crossAx val="86272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1"/>
          <c:order val="0"/>
          <c:tx>
            <c:strRef>
              <c:f>'HT-t-lower'!$D$63</c:f>
              <c:strCache>
                <c:ptCount val="1"/>
                <c:pt idx="0">
                  <c:v>Frequency</c:v>
                </c:pt>
              </c:strCache>
            </c:strRef>
          </c:tx>
          <c:invertIfNegative val="0"/>
          <c:cat>
            <c:numRef>
              <c:f>'HT-t-lower'!$C$64:$C$84</c:f>
              <c:numCache>
                <c:formatCode>General</c:formatCode>
                <c:ptCount val="21"/>
                <c:pt idx="0">
                  <c:v>6</c:v>
                </c:pt>
                <c:pt idx="1">
                  <c:v>7</c:v>
                </c:pt>
                <c:pt idx="2">
                  <c:v>8</c:v>
                </c:pt>
                <c:pt idx="3">
                  <c:v>9</c:v>
                </c:pt>
                <c:pt idx="4">
                  <c:v>10</c:v>
                </c:pt>
                <c:pt idx="5">
                  <c:v>11</c:v>
                </c:pt>
                <c:pt idx="6">
                  <c:v>12</c:v>
                </c:pt>
                <c:pt idx="7">
                  <c:v>13</c:v>
                </c:pt>
                <c:pt idx="8">
                  <c:v>14</c:v>
                </c:pt>
                <c:pt idx="9">
                  <c:v>15</c:v>
                </c:pt>
                <c:pt idx="10">
                  <c:v>16</c:v>
                </c:pt>
                <c:pt idx="11">
                  <c:v>17</c:v>
                </c:pt>
                <c:pt idx="12">
                  <c:v>18</c:v>
                </c:pt>
                <c:pt idx="13">
                  <c:v>19</c:v>
                </c:pt>
                <c:pt idx="14">
                  <c:v>20</c:v>
                </c:pt>
                <c:pt idx="15">
                  <c:v>21</c:v>
                </c:pt>
                <c:pt idx="16">
                  <c:v>22</c:v>
                </c:pt>
                <c:pt idx="17">
                  <c:v>23</c:v>
                </c:pt>
                <c:pt idx="18">
                  <c:v>24</c:v>
                </c:pt>
                <c:pt idx="19">
                  <c:v>25</c:v>
                </c:pt>
                <c:pt idx="20">
                  <c:v>26</c:v>
                </c:pt>
              </c:numCache>
            </c:numRef>
          </c:cat>
          <c:val>
            <c:numRef>
              <c:f>'HT-t-lower'!$D$64:$D$84</c:f>
              <c:numCache>
                <c:formatCode>General</c:formatCode>
                <c:ptCount val="21"/>
                <c:pt idx="0">
                  <c:v>1</c:v>
                </c:pt>
                <c:pt idx="1">
                  <c:v>2</c:v>
                </c:pt>
                <c:pt idx="2">
                  <c:v>1</c:v>
                </c:pt>
                <c:pt idx="3">
                  <c:v>4</c:v>
                </c:pt>
                <c:pt idx="4">
                  <c:v>4</c:v>
                </c:pt>
                <c:pt idx="5">
                  <c:v>3</c:v>
                </c:pt>
                <c:pt idx="6">
                  <c:v>3</c:v>
                </c:pt>
                <c:pt idx="7">
                  <c:v>5</c:v>
                </c:pt>
                <c:pt idx="8">
                  <c:v>3</c:v>
                </c:pt>
                <c:pt idx="9">
                  <c:v>3</c:v>
                </c:pt>
                <c:pt idx="10">
                  <c:v>2</c:v>
                </c:pt>
                <c:pt idx="11">
                  <c:v>6</c:v>
                </c:pt>
                <c:pt idx="12">
                  <c:v>2</c:v>
                </c:pt>
                <c:pt idx="13">
                  <c:v>4</c:v>
                </c:pt>
                <c:pt idx="14">
                  <c:v>2</c:v>
                </c:pt>
                <c:pt idx="15">
                  <c:v>3</c:v>
                </c:pt>
                <c:pt idx="16">
                  <c:v>1</c:v>
                </c:pt>
                <c:pt idx="17">
                  <c:v>0</c:v>
                </c:pt>
                <c:pt idx="18">
                  <c:v>0</c:v>
                </c:pt>
                <c:pt idx="19">
                  <c:v>1</c:v>
                </c:pt>
                <c:pt idx="20">
                  <c:v>0</c:v>
                </c:pt>
              </c:numCache>
            </c:numRef>
          </c:val>
          <c:extLst>
            <c:ext xmlns:c16="http://schemas.microsoft.com/office/drawing/2014/chart" uri="{C3380CC4-5D6E-409C-BE32-E72D297353CC}">
              <c16:uniqueId val="{00000000-A151-4ACE-983F-807B7CAE16B6}"/>
            </c:ext>
          </c:extLst>
        </c:ser>
        <c:dLbls>
          <c:showLegendKey val="0"/>
          <c:showVal val="0"/>
          <c:showCatName val="0"/>
          <c:showSerName val="0"/>
          <c:showPercent val="0"/>
          <c:showBubbleSize val="0"/>
        </c:dLbls>
        <c:gapWidth val="150"/>
        <c:axId val="1359495408"/>
        <c:axId val="1359495968"/>
      </c:barChart>
      <c:catAx>
        <c:axId val="1359495408"/>
        <c:scaling>
          <c:orientation val="minMax"/>
        </c:scaling>
        <c:delete val="0"/>
        <c:axPos val="b"/>
        <c:numFmt formatCode="General" sourceLinked="1"/>
        <c:majorTickMark val="out"/>
        <c:minorTickMark val="none"/>
        <c:tickLblPos val="nextTo"/>
        <c:crossAx val="1359495968"/>
        <c:crosses val="autoZero"/>
        <c:auto val="1"/>
        <c:lblAlgn val="ctr"/>
        <c:lblOffset val="100"/>
        <c:noMultiLvlLbl val="0"/>
      </c:catAx>
      <c:valAx>
        <c:axId val="1359495968"/>
        <c:scaling>
          <c:orientation val="minMax"/>
        </c:scaling>
        <c:delete val="0"/>
        <c:axPos val="l"/>
        <c:majorGridlines/>
        <c:numFmt formatCode="General" sourceLinked="1"/>
        <c:majorTickMark val="out"/>
        <c:minorTickMark val="none"/>
        <c:tickLblPos val="nextTo"/>
        <c:crossAx val="135949540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1"/>
          <c:order val="0"/>
          <c:tx>
            <c:strRef>
              <c:f>'HT-t-lower'!$D$63</c:f>
              <c:strCache>
                <c:ptCount val="1"/>
                <c:pt idx="0">
                  <c:v>Frequency</c:v>
                </c:pt>
              </c:strCache>
            </c:strRef>
          </c:tx>
          <c:invertIfNegative val="0"/>
          <c:cat>
            <c:numRef>
              <c:f>'HT-t-lower'!$C$64:$C$84</c:f>
              <c:numCache>
                <c:formatCode>General</c:formatCode>
                <c:ptCount val="21"/>
                <c:pt idx="0">
                  <c:v>6</c:v>
                </c:pt>
                <c:pt idx="1">
                  <c:v>7</c:v>
                </c:pt>
                <c:pt idx="2">
                  <c:v>8</c:v>
                </c:pt>
                <c:pt idx="3">
                  <c:v>9</c:v>
                </c:pt>
                <c:pt idx="4">
                  <c:v>10</c:v>
                </c:pt>
                <c:pt idx="5">
                  <c:v>11</c:v>
                </c:pt>
                <c:pt idx="6">
                  <c:v>12</c:v>
                </c:pt>
                <c:pt idx="7">
                  <c:v>13</c:v>
                </c:pt>
                <c:pt idx="8">
                  <c:v>14</c:v>
                </c:pt>
                <c:pt idx="9">
                  <c:v>15</c:v>
                </c:pt>
                <c:pt idx="10">
                  <c:v>16</c:v>
                </c:pt>
                <c:pt idx="11">
                  <c:v>17</c:v>
                </c:pt>
                <c:pt idx="12">
                  <c:v>18</c:v>
                </c:pt>
                <c:pt idx="13">
                  <c:v>19</c:v>
                </c:pt>
                <c:pt idx="14">
                  <c:v>20</c:v>
                </c:pt>
                <c:pt idx="15">
                  <c:v>21</c:v>
                </c:pt>
                <c:pt idx="16">
                  <c:v>22</c:v>
                </c:pt>
                <c:pt idx="17">
                  <c:v>23</c:v>
                </c:pt>
                <c:pt idx="18">
                  <c:v>24</c:v>
                </c:pt>
                <c:pt idx="19">
                  <c:v>25</c:v>
                </c:pt>
                <c:pt idx="20">
                  <c:v>26</c:v>
                </c:pt>
              </c:numCache>
            </c:numRef>
          </c:cat>
          <c:val>
            <c:numRef>
              <c:f>'HT-t-lower'!$D$64:$D$84</c:f>
              <c:numCache>
                <c:formatCode>General</c:formatCode>
                <c:ptCount val="21"/>
                <c:pt idx="0">
                  <c:v>1</c:v>
                </c:pt>
                <c:pt idx="1">
                  <c:v>2</c:v>
                </c:pt>
                <c:pt idx="2">
                  <c:v>1</c:v>
                </c:pt>
                <c:pt idx="3">
                  <c:v>4</c:v>
                </c:pt>
                <c:pt idx="4">
                  <c:v>4</c:v>
                </c:pt>
                <c:pt idx="5">
                  <c:v>3</c:v>
                </c:pt>
                <c:pt idx="6">
                  <c:v>3</c:v>
                </c:pt>
                <c:pt idx="7">
                  <c:v>5</c:v>
                </c:pt>
                <c:pt idx="8">
                  <c:v>3</c:v>
                </c:pt>
                <c:pt idx="9">
                  <c:v>3</c:v>
                </c:pt>
                <c:pt idx="10">
                  <c:v>2</c:v>
                </c:pt>
                <c:pt idx="11">
                  <c:v>6</c:v>
                </c:pt>
                <c:pt idx="12">
                  <c:v>2</c:v>
                </c:pt>
                <c:pt idx="13">
                  <c:v>4</c:v>
                </c:pt>
                <c:pt idx="14">
                  <c:v>2</c:v>
                </c:pt>
                <c:pt idx="15">
                  <c:v>3</c:v>
                </c:pt>
                <c:pt idx="16">
                  <c:v>1</c:v>
                </c:pt>
                <c:pt idx="17">
                  <c:v>0</c:v>
                </c:pt>
                <c:pt idx="18">
                  <c:v>0</c:v>
                </c:pt>
                <c:pt idx="19">
                  <c:v>1</c:v>
                </c:pt>
                <c:pt idx="20">
                  <c:v>0</c:v>
                </c:pt>
              </c:numCache>
            </c:numRef>
          </c:val>
          <c:extLst>
            <c:ext xmlns:c16="http://schemas.microsoft.com/office/drawing/2014/chart" uri="{C3380CC4-5D6E-409C-BE32-E72D297353CC}">
              <c16:uniqueId val="{00000000-1C03-4E9A-B904-EE46A28EAC34}"/>
            </c:ext>
          </c:extLst>
        </c:ser>
        <c:dLbls>
          <c:showLegendKey val="0"/>
          <c:showVal val="0"/>
          <c:showCatName val="0"/>
          <c:showSerName val="0"/>
          <c:showPercent val="0"/>
          <c:showBubbleSize val="0"/>
        </c:dLbls>
        <c:gapWidth val="150"/>
        <c:axId val="1359498208"/>
        <c:axId val="1344569184"/>
      </c:barChart>
      <c:catAx>
        <c:axId val="1359498208"/>
        <c:scaling>
          <c:orientation val="minMax"/>
        </c:scaling>
        <c:delete val="0"/>
        <c:axPos val="b"/>
        <c:numFmt formatCode="General" sourceLinked="1"/>
        <c:majorTickMark val="out"/>
        <c:minorTickMark val="none"/>
        <c:tickLblPos val="nextTo"/>
        <c:crossAx val="1344569184"/>
        <c:crosses val="autoZero"/>
        <c:auto val="1"/>
        <c:lblAlgn val="ctr"/>
        <c:lblOffset val="100"/>
        <c:noMultiLvlLbl val="0"/>
      </c:catAx>
      <c:valAx>
        <c:axId val="1344569184"/>
        <c:scaling>
          <c:orientation val="minMax"/>
        </c:scaling>
        <c:delete val="0"/>
        <c:axPos val="l"/>
        <c:majorGridlines/>
        <c:numFmt formatCode="General" sourceLinked="1"/>
        <c:majorTickMark val="out"/>
        <c:minorTickMark val="none"/>
        <c:tickLblPos val="nextTo"/>
        <c:crossAx val="135949820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1"/>
          <c:order val="0"/>
          <c:tx>
            <c:strRef>
              <c:f>'HT-t-lower (an)'!$D$63</c:f>
              <c:strCache>
                <c:ptCount val="1"/>
                <c:pt idx="0">
                  <c:v>Frequency</c:v>
                </c:pt>
              </c:strCache>
            </c:strRef>
          </c:tx>
          <c:invertIfNegative val="0"/>
          <c:cat>
            <c:numRef>
              <c:f>'HT-t-lower (an)'!$C$64:$C$84</c:f>
              <c:numCache>
                <c:formatCode>General</c:formatCode>
                <c:ptCount val="21"/>
                <c:pt idx="0">
                  <c:v>6</c:v>
                </c:pt>
                <c:pt idx="1">
                  <c:v>7</c:v>
                </c:pt>
                <c:pt idx="2">
                  <c:v>8</c:v>
                </c:pt>
                <c:pt idx="3">
                  <c:v>9</c:v>
                </c:pt>
                <c:pt idx="4">
                  <c:v>10</c:v>
                </c:pt>
                <c:pt idx="5">
                  <c:v>11</c:v>
                </c:pt>
                <c:pt idx="6">
                  <c:v>12</c:v>
                </c:pt>
                <c:pt idx="7">
                  <c:v>13</c:v>
                </c:pt>
                <c:pt idx="8">
                  <c:v>14</c:v>
                </c:pt>
                <c:pt idx="9">
                  <c:v>15</c:v>
                </c:pt>
                <c:pt idx="10">
                  <c:v>16</c:v>
                </c:pt>
                <c:pt idx="11">
                  <c:v>17</c:v>
                </c:pt>
                <c:pt idx="12">
                  <c:v>18</c:v>
                </c:pt>
                <c:pt idx="13">
                  <c:v>19</c:v>
                </c:pt>
                <c:pt idx="14">
                  <c:v>20</c:v>
                </c:pt>
                <c:pt idx="15">
                  <c:v>21</c:v>
                </c:pt>
                <c:pt idx="16">
                  <c:v>22</c:v>
                </c:pt>
                <c:pt idx="17">
                  <c:v>23</c:v>
                </c:pt>
                <c:pt idx="18">
                  <c:v>24</c:v>
                </c:pt>
                <c:pt idx="19">
                  <c:v>25</c:v>
                </c:pt>
                <c:pt idx="20">
                  <c:v>26</c:v>
                </c:pt>
              </c:numCache>
            </c:numRef>
          </c:cat>
          <c:val>
            <c:numRef>
              <c:f>'HT-t-lower (an)'!$D$64:$D$84</c:f>
              <c:numCache>
                <c:formatCode>General</c:formatCode>
                <c:ptCount val="21"/>
                <c:pt idx="0">
                  <c:v>1</c:v>
                </c:pt>
                <c:pt idx="1">
                  <c:v>2</c:v>
                </c:pt>
                <c:pt idx="2">
                  <c:v>1</c:v>
                </c:pt>
                <c:pt idx="3">
                  <c:v>4</c:v>
                </c:pt>
                <c:pt idx="4">
                  <c:v>4</c:v>
                </c:pt>
                <c:pt idx="5">
                  <c:v>3</c:v>
                </c:pt>
                <c:pt idx="6">
                  <c:v>3</c:v>
                </c:pt>
                <c:pt idx="7">
                  <c:v>5</c:v>
                </c:pt>
                <c:pt idx="8">
                  <c:v>3</c:v>
                </c:pt>
                <c:pt idx="9">
                  <c:v>3</c:v>
                </c:pt>
                <c:pt idx="10">
                  <c:v>2</c:v>
                </c:pt>
                <c:pt idx="11">
                  <c:v>6</c:v>
                </c:pt>
                <c:pt idx="12">
                  <c:v>2</c:v>
                </c:pt>
                <c:pt idx="13">
                  <c:v>4</c:v>
                </c:pt>
                <c:pt idx="14">
                  <c:v>2</c:v>
                </c:pt>
                <c:pt idx="15">
                  <c:v>3</c:v>
                </c:pt>
                <c:pt idx="16">
                  <c:v>1</c:v>
                </c:pt>
                <c:pt idx="17">
                  <c:v>0</c:v>
                </c:pt>
                <c:pt idx="18">
                  <c:v>0</c:v>
                </c:pt>
                <c:pt idx="19">
                  <c:v>1</c:v>
                </c:pt>
                <c:pt idx="20">
                  <c:v>0</c:v>
                </c:pt>
              </c:numCache>
            </c:numRef>
          </c:val>
          <c:extLst>
            <c:ext xmlns:c16="http://schemas.microsoft.com/office/drawing/2014/chart" uri="{C3380CC4-5D6E-409C-BE32-E72D297353CC}">
              <c16:uniqueId val="{00000000-7FF6-4A07-BFE9-03496278B506}"/>
            </c:ext>
          </c:extLst>
        </c:ser>
        <c:dLbls>
          <c:showLegendKey val="0"/>
          <c:showVal val="0"/>
          <c:showCatName val="0"/>
          <c:showSerName val="0"/>
          <c:showPercent val="0"/>
          <c:showBubbleSize val="0"/>
        </c:dLbls>
        <c:gapWidth val="150"/>
        <c:axId val="1359495408"/>
        <c:axId val="1359495968"/>
      </c:barChart>
      <c:catAx>
        <c:axId val="1359495408"/>
        <c:scaling>
          <c:orientation val="minMax"/>
        </c:scaling>
        <c:delete val="0"/>
        <c:axPos val="b"/>
        <c:numFmt formatCode="General" sourceLinked="1"/>
        <c:majorTickMark val="out"/>
        <c:minorTickMark val="none"/>
        <c:tickLblPos val="nextTo"/>
        <c:crossAx val="1359495968"/>
        <c:crosses val="autoZero"/>
        <c:auto val="1"/>
        <c:lblAlgn val="ctr"/>
        <c:lblOffset val="100"/>
        <c:noMultiLvlLbl val="0"/>
      </c:catAx>
      <c:valAx>
        <c:axId val="1359495968"/>
        <c:scaling>
          <c:orientation val="minMax"/>
        </c:scaling>
        <c:delete val="0"/>
        <c:axPos val="l"/>
        <c:majorGridlines/>
        <c:numFmt formatCode="General" sourceLinked="1"/>
        <c:majorTickMark val="out"/>
        <c:minorTickMark val="none"/>
        <c:tickLblPos val="nextTo"/>
        <c:crossAx val="135949540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1"/>
          <c:order val="0"/>
          <c:tx>
            <c:strRef>
              <c:f>'HT-t-lower (an)'!$D$63</c:f>
              <c:strCache>
                <c:ptCount val="1"/>
                <c:pt idx="0">
                  <c:v>Frequency</c:v>
                </c:pt>
              </c:strCache>
            </c:strRef>
          </c:tx>
          <c:invertIfNegative val="0"/>
          <c:cat>
            <c:numRef>
              <c:f>'HT-t-lower (an)'!$C$64:$C$84</c:f>
              <c:numCache>
                <c:formatCode>General</c:formatCode>
                <c:ptCount val="21"/>
                <c:pt idx="0">
                  <c:v>6</c:v>
                </c:pt>
                <c:pt idx="1">
                  <c:v>7</c:v>
                </c:pt>
                <c:pt idx="2">
                  <c:v>8</c:v>
                </c:pt>
                <c:pt idx="3">
                  <c:v>9</c:v>
                </c:pt>
                <c:pt idx="4">
                  <c:v>10</c:v>
                </c:pt>
                <c:pt idx="5">
                  <c:v>11</c:v>
                </c:pt>
                <c:pt idx="6">
                  <c:v>12</c:v>
                </c:pt>
                <c:pt idx="7">
                  <c:v>13</c:v>
                </c:pt>
                <c:pt idx="8">
                  <c:v>14</c:v>
                </c:pt>
                <c:pt idx="9">
                  <c:v>15</c:v>
                </c:pt>
                <c:pt idx="10">
                  <c:v>16</c:v>
                </c:pt>
                <c:pt idx="11">
                  <c:v>17</c:v>
                </c:pt>
                <c:pt idx="12">
                  <c:v>18</c:v>
                </c:pt>
                <c:pt idx="13">
                  <c:v>19</c:v>
                </c:pt>
                <c:pt idx="14">
                  <c:v>20</c:v>
                </c:pt>
                <c:pt idx="15">
                  <c:v>21</c:v>
                </c:pt>
                <c:pt idx="16">
                  <c:v>22</c:v>
                </c:pt>
                <c:pt idx="17">
                  <c:v>23</c:v>
                </c:pt>
                <c:pt idx="18">
                  <c:v>24</c:v>
                </c:pt>
                <c:pt idx="19">
                  <c:v>25</c:v>
                </c:pt>
                <c:pt idx="20">
                  <c:v>26</c:v>
                </c:pt>
              </c:numCache>
            </c:numRef>
          </c:cat>
          <c:val>
            <c:numRef>
              <c:f>'HT-t-lower (an)'!$D$64:$D$84</c:f>
              <c:numCache>
                <c:formatCode>General</c:formatCode>
                <c:ptCount val="21"/>
                <c:pt idx="0">
                  <c:v>1</c:v>
                </c:pt>
                <c:pt idx="1">
                  <c:v>2</c:v>
                </c:pt>
                <c:pt idx="2">
                  <c:v>1</c:v>
                </c:pt>
                <c:pt idx="3">
                  <c:v>4</c:v>
                </c:pt>
                <c:pt idx="4">
                  <c:v>4</c:v>
                </c:pt>
                <c:pt idx="5">
                  <c:v>3</c:v>
                </c:pt>
                <c:pt idx="6">
                  <c:v>3</c:v>
                </c:pt>
                <c:pt idx="7">
                  <c:v>5</c:v>
                </c:pt>
                <c:pt idx="8">
                  <c:v>3</c:v>
                </c:pt>
                <c:pt idx="9">
                  <c:v>3</c:v>
                </c:pt>
                <c:pt idx="10">
                  <c:v>2</c:v>
                </c:pt>
                <c:pt idx="11">
                  <c:v>6</c:v>
                </c:pt>
                <c:pt idx="12">
                  <c:v>2</c:v>
                </c:pt>
                <c:pt idx="13">
                  <c:v>4</c:v>
                </c:pt>
                <c:pt idx="14">
                  <c:v>2</c:v>
                </c:pt>
                <c:pt idx="15">
                  <c:v>3</c:v>
                </c:pt>
                <c:pt idx="16">
                  <c:v>1</c:v>
                </c:pt>
                <c:pt idx="17">
                  <c:v>0</c:v>
                </c:pt>
                <c:pt idx="18">
                  <c:v>0</c:v>
                </c:pt>
                <c:pt idx="19">
                  <c:v>1</c:v>
                </c:pt>
                <c:pt idx="20">
                  <c:v>0</c:v>
                </c:pt>
              </c:numCache>
            </c:numRef>
          </c:val>
          <c:extLst>
            <c:ext xmlns:c16="http://schemas.microsoft.com/office/drawing/2014/chart" uri="{C3380CC4-5D6E-409C-BE32-E72D297353CC}">
              <c16:uniqueId val="{00000000-EE8E-47D4-A337-633E86785D9C}"/>
            </c:ext>
          </c:extLst>
        </c:ser>
        <c:dLbls>
          <c:showLegendKey val="0"/>
          <c:showVal val="0"/>
          <c:showCatName val="0"/>
          <c:showSerName val="0"/>
          <c:showPercent val="0"/>
          <c:showBubbleSize val="0"/>
        </c:dLbls>
        <c:gapWidth val="150"/>
        <c:axId val="1359498208"/>
        <c:axId val="1344569184"/>
      </c:barChart>
      <c:catAx>
        <c:axId val="1359498208"/>
        <c:scaling>
          <c:orientation val="minMax"/>
        </c:scaling>
        <c:delete val="0"/>
        <c:axPos val="b"/>
        <c:numFmt formatCode="General" sourceLinked="1"/>
        <c:majorTickMark val="out"/>
        <c:minorTickMark val="none"/>
        <c:tickLblPos val="nextTo"/>
        <c:crossAx val="1344569184"/>
        <c:crosses val="autoZero"/>
        <c:auto val="1"/>
        <c:lblAlgn val="ctr"/>
        <c:lblOffset val="100"/>
        <c:noMultiLvlLbl val="0"/>
      </c:catAx>
      <c:valAx>
        <c:axId val="1344569184"/>
        <c:scaling>
          <c:orientation val="minMax"/>
        </c:scaling>
        <c:delete val="0"/>
        <c:axPos val="l"/>
        <c:majorGridlines/>
        <c:numFmt formatCode="General" sourceLinked="1"/>
        <c:majorTickMark val="out"/>
        <c:minorTickMark val="none"/>
        <c:tickLblPos val="nextTo"/>
        <c:crossAx val="135949820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8.tiff"/><Relationship Id="rId1" Type="http://schemas.openxmlformats.org/officeDocument/2006/relationships/image" Target="../media/image7.tif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7.tiff"/><Relationship Id="rId1" Type="http://schemas.openxmlformats.org/officeDocument/2006/relationships/image" Target="../media/image16.tif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7.tiff"/><Relationship Id="rId1" Type="http://schemas.openxmlformats.org/officeDocument/2006/relationships/image" Target="../media/image16.tif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9.tiff"/><Relationship Id="rId1" Type="http://schemas.openxmlformats.org/officeDocument/2006/relationships/image" Target="../media/image18.tif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9.tiff"/><Relationship Id="rId1" Type="http://schemas.openxmlformats.org/officeDocument/2006/relationships/image" Target="../media/image18.tif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7.tiff"/><Relationship Id="rId2" Type="http://schemas.openxmlformats.org/officeDocument/2006/relationships/image" Target="../media/image15.tiff"/><Relationship Id="rId1" Type="http://schemas.openxmlformats.org/officeDocument/2006/relationships/image" Target="../media/image14.tiff"/><Relationship Id="rId5" Type="http://schemas.openxmlformats.org/officeDocument/2006/relationships/image" Target="../media/image13.tiff"/><Relationship Id="rId4" Type="http://schemas.openxmlformats.org/officeDocument/2006/relationships/image" Target="../media/image19.tif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tiff"/><Relationship Id="rId1" Type="http://schemas.openxmlformats.org/officeDocument/2006/relationships/image" Target="../media/image7.tif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tiff"/><Relationship Id="rId1" Type="http://schemas.openxmlformats.org/officeDocument/2006/relationships/image" Target="../media/image9.tif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tiff"/><Relationship Id="rId1" Type="http://schemas.openxmlformats.org/officeDocument/2006/relationships/image" Target="../media/image9.tif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tiff"/><Relationship Id="rId1" Type="http://schemas.openxmlformats.org/officeDocument/2006/relationships/image" Target="../media/image1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tiff"/><Relationship Id="rId1" Type="http://schemas.openxmlformats.org/officeDocument/2006/relationships/image" Target="../media/image11.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2.tiff"/><Relationship Id="rId2" Type="http://schemas.openxmlformats.org/officeDocument/2006/relationships/image" Target="../media/image10.tiff"/><Relationship Id="rId1" Type="http://schemas.openxmlformats.org/officeDocument/2006/relationships/image" Target="../media/image8.tiff"/><Relationship Id="rId4" Type="http://schemas.openxmlformats.org/officeDocument/2006/relationships/image" Target="../media/image13.tif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5.tiff"/><Relationship Id="rId1" Type="http://schemas.openxmlformats.org/officeDocument/2006/relationships/image" Target="../media/image14.tif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5.tiff"/><Relationship Id="rId1" Type="http://schemas.openxmlformats.org/officeDocument/2006/relationships/image" Target="../media/image14.tiff"/></Relationships>
</file>

<file path=xl/drawings/drawing1.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F7B3DEE1-42CD-4829-BCDE-DE88CA484C87}"/>
            </a:ext>
          </a:extLst>
        </xdr:cNvPr>
        <xdr:cNvSpPr/>
      </xdr:nvSpPr>
      <xdr:spPr>
        <a:xfrm>
          <a:off x="614613" y="200526"/>
          <a:ext cx="620077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A1BD4D2D-CC5A-44F0-887E-065A8A726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41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5A284158-CD79-454C-874D-088621C8A160}"/>
            </a:ext>
          </a:extLst>
        </xdr:cNvPr>
        <xdr:cNvCxnSpPr/>
      </xdr:nvCxnSpPr>
      <xdr:spPr>
        <a:xfrm flipV="1">
          <a:off x="753427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5D4603FE-CFB9-480B-9974-26C123F229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9511" y="228136"/>
          <a:ext cx="1810115" cy="1198532"/>
        </a:xfrm>
        <a:prstGeom prst="rect">
          <a:avLst/>
        </a:prstGeom>
      </xdr:spPr>
    </xdr:pic>
    <xdr:clientData/>
  </xdr:oneCellAnchor>
  <xdr:twoCellAnchor editAs="oneCell">
    <xdr:from>
      <xdr:col>8</xdr:col>
      <xdr:colOff>555171</xdr:colOff>
      <xdr:row>7</xdr:row>
      <xdr:rowOff>29118</xdr:rowOff>
    </xdr:from>
    <xdr:to>
      <xdr:col>9</xdr:col>
      <xdr:colOff>903514</xdr:colOff>
      <xdr:row>8</xdr:row>
      <xdr:rowOff>76199</xdr:rowOff>
    </xdr:to>
    <xdr:pic>
      <xdr:nvPicPr>
        <xdr:cNvPr id="6" name="Picture 5">
          <a:extLst>
            <a:ext uri="{FF2B5EF4-FFF2-40B4-BE49-F238E27FC236}">
              <a16:creationId xmlns:a16="http://schemas.microsoft.com/office/drawing/2014/main" id="{C8330BF0-ECB4-41F6-B5EF-3AC9014D5F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0957" y="1661975"/>
          <a:ext cx="1289957" cy="5804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174077</xdr:colOff>
      <xdr:row>59</xdr:row>
      <xdr:rowOff>93279</xdr:rowOff>
    </xdr:from>
    <xdr:to>
      <xdr:col>11</xdr:col>
      <xdr:colOff>430267</xdr:colOff>
      <xdr:row>74</xdr:row>
      <xdr:rowOff>77514</xdr:rowOff>
    </xdr:to>
    <xdr:graphicFrame macro="">
      <xdr:nvGraphicFramePr>
        <xdr:cNvPr id="2" name="Chart 1">
          <a:extLst>
            <a:ext uri="{FF2B5EF4-FFF2-40B4-BE49-F238E27FC236}">
              <a16:creationId xmlns:a16="http://schemas.microsoft.com/office/drawing/2014/main" id="{AD42EBF8-F470-46C1-9913-54FEEB447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174077</xdr:colOff>
      <xdr:row>59</xdr:row>
      <xdr:rowOff>93279</xdr:rowOff>
    </xdr:from>
    <xdr:to>
      <xdr:col>11</xdr:col>
      <xdr:colOff>430267</xdr:colOff>
      <xdr:row>74</xdr:row>
      <xdr:rowOff>77514</xdr:rowOff>
    </xdr:to>
    <xdr:graphicFrame macro="">
      <xdr:nvGraphicFramePr>
        <xdr:cNvPr id="3" name="Chart 2">
          <a:extLst>
            <a:ext uri="{FF2B5EF4-FFF2-40B4-BE49-F238E27FC236}">
              <a16:creationId xmlns:a16="http://schemas.microsoft.com/office/drawing/2014/main" id="{B5CA5D60-1724-4BA5-A15C-A46DA42F6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174077</xdr:colOff>
      <xdr:row>59</xdr:row>
      <xdr:rowOff>93279</xdr:rowOff>
    </xdr:from>
    <xdr:to>
      <xdr:col>11</xdr:col>
      <xdr:colOff>430267</xdr:colOff>
      <xdr:row>74</xdr:row>
      <xdr:rowOff>77514</xdr:rowOff>
    </xdr:to>
    <xdr:graphicFrame macro="">
      <xdr:nvGraphicFramePr>
        <xdr:cNvPr id="2" name="Chart 1">
          <a:extLst>
            <a:ext uri="{FF2B5EF4-FFF2-40B4-BE49-F238E27FC236}">
              <a16:creationId xmlns:a16="http://schemas.microsoft.com/office/drawing/2014/main" id="{3FED1E05-E7C8-448C-B782-3E5284D22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174077</xdr:colOff>
      <xdr:row>59</xdr:row>
      <xdr:rowOff>93279</xdr:rowOff>
    </xdr:from>
    <xdr:to>
      <xdr:col>11</xdr:col>
      <xdr:colOff>430267</xdr:colOff>
      <xdr:row>74</xdr:row>
      <xdr:rowOff>77514</xdr:rowOff>
    </xdr:to>
    <xdr:graphicFrame macro="">
      <xdr:nvGraphicFramePr>
        <xdr:cNvPr id="3" name="Chart 2">
          <a:extLst>
            <a:ext uri="{FF2B5EF4-FFF2-40B4-BE49-F238E27FC236}">
              <a16:creationId xmlns:a16="http://schemas.microsoft.com/office/drawing/2014/main" id="{4EBD6423-E195-4DC3-8400-65EDD69B2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692BEEE4-E98B-4646-9CF5-8942B235AFEF}"/>
            </a:ext>
          </a:extLst>
        </xdr:cNvPr>
        <xdr:cNvSpPr/>
      </xdr:nvSpPr>
      <xdr:spPr>
        <a:xfrm>
          <a:off x="614613" y="200526"/>
          <a:ext cx="625792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0D912BDD-24E1-4CE3-99FA-43CA87B45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756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196ECFE1-002A-423B-9DBF-DB2C9E4EA1CC}"/>
            </a:ext>
          </a:extLst>
        </xdr:cNvPr>
        <xdr:cNvCxnSpPr/>
      </xdr:nvCxnSpPr>
      <xdr:spPr>
        <a:xfrm flipV="1">
          <a:off x="759142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0D89905B-629C-4E0F-9E90-12A932739B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8150" y="228136"/>
          <a:ext cx="1810115" cy="1198532"/>
        </a:xfrm>
        <a:prstGeom prst="rect">
          <a:avLst/>
        </a:prstGeom>
      </xdr:spPr>
    </xdr:pic>
    <xdr:clientData/>
  </xdr:oneCellAnchor>
  <xdr:twoCellAnchor editAs="oneCell">
    <xdr:from>
      <xdr:col>6</xdr:col>
      <xdr:colOff>533399</xdr:colOff>
      <xdr:row>7</xdr:row>
      <xdr:rowOff>174169</xdr:rowOff>
    </xdr:from>
    <xdr:to>
      <xdr:col>9</xdr:col>
      <xdr:colOff>898070</xdr:colOff>
      <xdr:row>10</xdr:row>
      <xdr:rowOff>280016</xdr:rowOff>
    </xdr:to>
    <xdr:pic>
      <xdr:nvPicPr>
        <xdr:cNvPr id="9" name="Picture 8">
          <a:extLst>
            <a:ext uri="{FF2B5EF4-FFF2-40B4-BE49-F238E27FC236}">
              <a16:creationId xmlns:a16="http://schemas.microsoft.com/office/drawing/2014/main" id="{DE206D1A-4D77-8821-A109-0AC61786C8A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61" t="10446" r="6190" b="3817"/>
        <a:stretch/>
      </xdr:blipFill>
      <xdr:spPr>
        <a:xfrm>
          <a:off x="4381499" y="1807026"/>
          <a:ext cx="2383971" cy="10202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571450C9-BDF3-4503-BDA0-FADF39333148}"/>
            </a:ext>
          </a:extLst>
        </xdr:cNvPr>
        <xdr:cNvSpPr/>
      </xdr:nvSpPr>
      <xdr:spPr>
        <a:xfrm>
          <a:off x="614613" y="200526"/>
          <a:ext cx="625792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3BCB09C5-0A77-4BB4-9710-F06967E1D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756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881E5980-4CCF-433D-9097-E4C8E184D51D}"/>
            </a:ext>
          </a:extLst>
        </xdr:cNvPr>
        <xdr:cNvCxnSpPr/>
      </xdr:nvCxnSpPr>
      <xdr:spPr>
        <a:xfrm flipV="1">
          <a:off x="759142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02321ABF-720C-41CF-9FED-6FAE3CB3F0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8150" y="228136"/>
          <a:ext cx="1810115" cy="1198532"/>
        </a:xfrm>
        <a:prstGeom prst="rect">
          <a:avLst/>
        </a:prstGeom>
      </xdr:spPr>
    </xdr:pic>
    <xdr:clientData/>
  </xdr:oneCellAnchor>
  <xdr:twoCellAnchor editAs="oneCell">
    <xdr:from>
      <xdr:col>6</xdr:col>
      <xdr:colOff>212271</xdr:colOff>
      <xdr:row>7</xdr:row>
      <xdr:rowOff>16328</xdr:rowOff>
    </xdr:from>
    <xdr:to>
      <xdr:col>9</xdr:col>
      <xdr:colOff>936170</xdr:colOff>
      <xdr:row>10</xdr:row>
      <xdr:rowOff>555378</xdr:rowOff>
    </xdr:to>
    <xdr:pic>
      <xdr:nvPicPr>
        <xdr:cNvPr id="6" name="Picture 5">
          <a:extLst>
            <a:ext uri="{FF2B5EF4-FFF2-40B4-BE49-F238E27FC236}">
              <a16:creationId xmlns:a16="http://schemas.microsoft.com/office/drawing/2014/main" id="{241E44AB-BF37-48FF-A38F-94FF57D190E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82" t="5346" r="1"/>
        <a:stretch/>
      </xdr:blipFill>
      <xdr:spPr>
        <a:xfrm>
          <a:off x="4060371" y="1649185"/>
          <a:ext cx="2743199" cy="1453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AC0488E1-2B99-4D15-8C49-5EDCC082733D}"/>
            </a:ext>
          </a:extLst>
        </xdr:cNvPr>
        <xdr:cNvSpPr/>
      </xdr:nvSpPr>
      <xdr:spPr>
        <a:xfrm>
          <a:off x="614613" y="200526"/>
          <a:ext cx="625792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0D5D2E07-DAC0-47F7-88C6-711874C55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756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B35232A5-0328-4C6E-A635-8F2F141FFABA}"/>
            </a:ext>
          </a:extLst>
        </xdr:cNvPr>
        <xdr:cNvCxnSpPr/>
      </xdr:nvCxnSpPr>
      <xdr:spPr>
        <a:xfrm flipV="1">
          <a:off x="759142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FB8058F0-8B35-4C33-86FC-0F858049A4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8150" y="228136"/>
          <a:ext cx="1810115" cy="1198532"/>
        </a:xfrm>
        <a:prstGeom prst="rect">
          <a:avLst/>
        </a:prstGeom>
      </xdr:spPr>
    </xdr:pic>
    <xdr:clientData/>
  </xdr:oneCellAnchor>
  <xdr:twoCellAnchor editAs="oneCell">
    <xdr:from>
      <xdr:col>6</xdr:col>
      <xdr:colOff>198246</xdr:colOff>
      <xdr:row>7</xdr:row>
      <xdr:rowOff>70755</xdr:rowOff>
    </xdr:from>
    <xdr:to>
      <xdr:col>9</xdr:col>
      <xdr:colOff>979715</xdr:colOff>
      <xdr:row>10</xdr:row>
      <xdr:rowOff>234042</xdr:rowOff>
    </xdr:to>
    <xdr:pic>
      <xdr:nvPicPr>
        <xdr:cNvPr id="6" name="Picture 5">
          <a:extLst>
            <a:ext uri="{FF2B5EF4-FFF2-40B4-BE49-F238E27FC236}">
              <a16:creationId xmlns:a16="http://schemas.microsoft.com/office/drawing/2014/main" id="{9AD71FA8-D515-4707-9BF3-BBB681D075C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213" b="6279"/>
        <a:stretch/>
      </xdr:blipFill>
      <xdr:spPr>
        <a:xfrm>
          <a:off x="4046346" y="1703612"/>
          <a:ext cx="2800769" cy="10776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A23C6C32-85EA-4ACD-BAF1-31BE1EE566ED}"/>
            </a:ext>
          </a:extLst>
        </xdr:cNvPr>
        <xdr:cNvSpPr/>
      </xdr:nvSpPr>
      <xdr:spPr>
        <a:xfrm>
          <a:off x="614613" y="200526"/>
          <a:ext cx="625792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C2550525-3E08-4687-AA69-78B9080D5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756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54FDEDAE-B1C4-4C30-A6A5-3265CBB7E0DD}"/>
            </a:ext>
          </a:extLst>
        </xdr:cNvPr>
        <xdr:cNvCxnSpPr/>
      </xdr:nvCxnSpPr>
      <xdr:spPr>
        <a:xfrm flipV="1">
          <a:off x="759142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9E6B4B12-0C45-4656-9BB3-4F9E1AFC2B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8150" y="228136"/>
          <a:ext cx="1810115" cy="1198532"/>
        </a:xfrm>
        <a:prstGeom prst="rect">
          <a:avLst/>
        </a:prstGeom>
      </xdr:spPr>
    </xdr:pic>
    <xdr:clientData/>
  </xdr:oneCellAnchor>
  <xdr:twoCellAnchor editAs="oneCell">
    <xdr:from>
      <xdr:col>6</xdr:col>
      <xdr:colOff>345902</xdr:colOff>
      <xdr:row>7</xdr:row>
      <xdr:rowOff>43544</xdr:rowOff>
    </xdr:from>
    <xdr:to>
      <xdr:col>9</xdr:col>
      <xdr:colOff>947381</xdr:colOff>
      <xdr:row>10</xdr:row>
      <xdr:rowOff>332014</xdr:rowOff>
    </xdr:to>
    <xdr:pic>
      <xdr:nvPicPr>
        <xdr:cNvPr id="7" name="Picture 6">
          <a:extLst>
            <a:ext uri="{FF2B5EF4-FFF2-40B4-BE49-F238E27FC236}">
              <a16:creationId xmlns:a16="http://schemas.microsoft.com/office/drawing/2014/main" id="{4E468451-0499-4AF7-B994-E599D4A7EF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94002" y="1676401"/>
          <a:ext cx="2620779" cy="12028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FAFFB573-D582-4F69-9469-71740ED0E0E2}"/>
            </a:ext>
          </a:extLst>
        </xdr:cNvPr>
        <xdr:cNvSpPr/>
      </xdr:nvSpPr>
      <xdr:spPr>
        <a:xfrm>
          <a:off x="614613" y="200526"/>
          <a:ext cx="625792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F5EFA794-2DF6-40E8-9367-E559C3F43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756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12641066-6F4F-479B-8D94-061CD8865615}"/>
            </a:ext>
          </a:extLst>
        </xdr:cNvPr>
        <xdr:cNvCxnSpPr/>
      </xdr:nvCxnSpPr>
      <xdr:spPr>
        <a:xfrm flipV="1">
          <a:off x="759142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7D46238A-3D92-4F9D-94E9-3282907431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8150" y="228136"/>
          <a:ext cx="1810115" cy="1198532"/>
        </a:xfrm>
        <a:prstGeom prst="rect">
          <a:avLst/>
        </a:prstGeom>
      </xdr:spPr>
    </xdr:pic>
    <xdr:clientData/>
  </xdr:oneCellAnchor>
  <xdr:twoCellAnchor editAs="oneCell">
    <xdr:from>
      <xdr:col>6</xdr:col>
      <xdr:colOff>205679</xdr:colOff>
      <xdr:row>7</xdr:row>
      <xdr:rowOff>59872</xdr:rowOff>
    </xdr:from>
    <xdr:to>
      <xdr:col>9</xdr:col>
      <xdr:colOff>930730</xdr:colOff>
      <xdr:row>10</xdr:row>
      <xdr:rowOff>457199</xdr:rowOff>
    </xdr:to>
    <xdr:pic>
      <xdr:nvPicPr>
        <xdr:cNvPr id="6" name="Picture 5">
          <a:extLst>
            <a:ext uri="{FF2B5EF4-FFF2-40B4-BE49-F238E27FC236}">
              <a16:creationId xmlns:a16="http://schemas.microsoft.com/office/drawing/2014/main" id="{83879C96-E176-40BB-B6A6-9078D9FBC7A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30" t="7589" r="2139" b="9717"/>
        <a:stretch/>
      </xdr:blipFill>
      <xdr:spPr>
        <a:xfrm>
          <a:off x="4053779" y="1692729"/>
          <a:ext cx="2744351" cy="13117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15</xdr:row>
      <xdr:rowOff>340</xdr:rowOff>
    </xdr:to>
    <xdr:sp macro="" textlink="">
      <xdr:nvSpPr>
        <xdr:cNvPr id="2" name="Rectangle 1">
          <a:extLst>
            <a:ext uri="{FF2B5EF4-FFF2-40B4-BE49-F238E27FC236}">
              <a16:creationId xmlns:a16="http://schemas.microsoft.com/office/drawing/2014/main" id="{37963649-0401-4FBB-9B36-EB6790E53389}"/>
            </a:ext>
          </a:extLst>
        </xdr:cNvPr>
        <xdr:cNvSpPr/>
      </xdr:nvSpPr>
      <xdr:spPr>
        <a:xfrm>
          <a:off x="614613" y="200526"/>
          <a:ext cx="6257925" cy="347646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9086F3D9-3D04-445E-8E35-C08F6DF4E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7565"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4C6DAE04-942C-414A-BE1B-187001F26AFD}"/>
            </a:ext>
          </a:extLst>
        </xdr:cNvPr>
        <xdr:cNvCxnSpPr/>
      </xdr:nvCxnSpPr>
      <xdr:spPr>
        <a:xfrm flipV="1">
          <a:off x="7591425" y="33160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113725</xdr:colOff>
      <xdr:row>1</xdr:row>
      <xdr:rowOff>37636</xdr:rowOff>
    </xdr:from>
    <xdr:ext cx="1810115" cy="1198532"/>
    <xdr:pic>
      <xdr:nvPicPr>
        <xdr:cNvPr id="5" name="Picture 4">
          <a:extLst>
            <a:ext uri="{FF2B5EF4-FFF2-40B4-BE49-F238E27FC236}">
              <a16:creationId xmlns:a16="http://schemas.microsoft.com/office/drawing/2014/main" id="{819C3572-1D1D-4510-AA98-56B422B50F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8150" y="228136"/>
          <a:ext cx="1810115" cy="119853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xdr:col>
      <xdr:colOff>270510</xdr:colOff>
      <xdr:row>62</xdr:row>
      <xdr:rowOff>60960</xdr:rowOff>
    </xdr:from>
    <xdr:to>
      <xdr:col>7</xdr:col>
      <xdr:colOff>354330</xdr:colOff>
      <xdr:row>77</xdr:row>
      <xdr:rowOff>60960</xdr:rowOff>
    </xdr:to>
    <xdr:graphicFrame macro="">
      <xdr:nvGraphicFramePr>
        <xdr:cNvPr id="2" name="Chart 1">
          <a:extLst>
            <a:ext uri="{FF2B5EF4-FFF2-40B4-BE49-F238E27FC236}">
              <a16:creationId xmlns:a16="http://schemas.microsoft.com/office/drawing/2014/main" id="{D2BE0A7B-0785-4670-89BF-B8A18E983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270510</xdr:colOff>
      <xdr:row>62</xdr:row>
      <xdr:rowOff>60960</xdr:rowOff>
    </xdr:from>
    <xdr:to>
      <xdr:col>7</xdr:col>
      <xdr:colOff>354330</xdr:colOff>
      <xdr:row>77</xdr:row>
      <xdr:rowOff>60960</xdr:rowOff>
    </xdr:to>
    <xdr:graphicFrame macro="">
      <xdr:nvGraphicFramePr>
        <xdr:cNvPr id="3" name="Chart 2">
          <a:extLst>
            <a:ext uri="{FF2B5EF4-FFF2-40B4-BE49-F238E27FC236}">
              <a16:creationId xmlns:a16="http://schemas.microsoft.com/office/drawing/2014/main" id="{D8CABC5A-4215-4ABB-9129-2CD83A510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270510</xdr:colOff>
      <xdr:row>62</xdr:row>
      <xdr:rowOff>60960</xdr:rowOff>
    </xdr:from>
    <xdr:to>
      <xdr:col>7</xdr:col>
      <xdr:colOff>354330</xdr:colOff>
      <xdr:row>77</xdr:row>
      <xdr:rowOff>60960</xdr:rowOff>
    </xdr:to>
    <xdr:graphicFrame macro="">
      <xdr:nvGraphicFramePr>
        <xdr:cNvPr id="2" name="Chart 1">
          <a:extLst>
            <a:ext uri="{FF2B5EF4-FFF2-40B4-BE49-F238E27FC236}">
              <a16:creationId xmlns:a16="http://schemas.microsoft.com/office/drawing/2014/main" id="{D3CF2C03-8728-4BA6-A70B-580DEADA4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270510</xdr:colOff>
      <xdr:row>62</xdr:row>
      <xdr:rowOff>60960</xdr:rowOff>
    </xdr:from>
    <xdr:to>
      <xdr:col>7</xdr:col>
      <xdr:colOff>354330</xdr:colOff>
      <xdr:row>77</xdr:row>
      <xdr:rowOff>60960</xdr:rowOff>
    </xdr:to>
    <xdr:graphicFrame macro="">
      <xdr:nvGraphicFramePr>
        <xdr:cNvPr id="3" name="Chart 2">
          <a:extLst>
            <a:ext uri="{FF2B5EF4-FFF2-40B4-BE49-F238E27FC236}">
              <a16:creationId xmlns:a16="http://schemas.microsoft.com/office/drawing/2014/main" id="{2002A64E-03F6-4E5D-A573-82A3553FD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57DA0-595A-4874-9348-B05F00D5F444}">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92" t="s">
        <v>272</v>
      </c>
      <c r="C2" s="93"/>
      <c r="D2" s="93"/>
      <c r="E2" s="93"/>
      <c r="F2" s="93"/>
      <c r="G2" s="93"/>
      <c r="H2" s="93"/>
      <c r="I2" s="93"/>
      <c r="J2" s="94"/>
    </row>
    <row r="3" spans="2:12" ht="46.5" customHeight="1" x14ac:dyDescent="0.3">
      <c r="B3" s="95"/>
      <c r="C3" s="96"/>
      <c r="D3" s="96"/>
      <c r="E3" s="96"/>
      <c r="F3" s="96"/>
      <c r="G3" s="96"/>
      <c r="H3" s="96"/>
      <c r="I3" s="96"/>
      <c r="J3" s="97"/>
    </row>
    <row r="4" spans="2:12" ht="15" customHeight="1" x14ac:dyDescent="0.3">
      <c r="B4" s="95"/>
      <c r="C4" s="96"/>
      <c r="D4" s="96"/>
      <c r="E4" s="96"/>
      <c r="F4" s="96"/>
      <c r="G4" s="96"/>
      <c r="H4" s="96"/>
      <c r="I4" s="96"/>
      <c r="J4" s="97"/>
    </row>
    <row r="5" spans="2:12" ht="15" customHeight="1" x14ac:dyDescent="0.3">
      <c r="B5" s="95"/>
      <c r="C5" s="96"/>
      <c r="D5" s="96"/>
      <c r="E5" s="96"/>
      <c r="F5" s="96"/>
      <c r="G5" s="96"/>
      <c r="H5" s="96"/>
      <c r="I5" s="96"/>
      <c r="J5" s="97"/>
    </row>
    <row r="6" spans="2:12" ht="15" customHeight="1" x14ac:dyDescent="0.3">
      <c r="B6" s="95"/>
      <c r="C6" s="96"/>
      <c r="D6" s="96"/>
      <c r="E6" s="96"/>
      <c r="F6" s="96"/>
      <c r="G6" s="96"/>
      <c r="H6" s="96"/>
      <c r="I6" s="96"/>
      <c r="J6" s="97"/>
    </row>
    <row r="7" spans="2:12" ht="12.6" customHeight="1" x14ac:dyDescent="0.3">
      <c r="B7" s="98"/>
      <c r="C7" s="99"/>
      <c r="D7" s="99"/>
      <c r="E7" s="99"/>
      <c r="F7" s="99"/>
      <c r="G7" s="99"/>
      <c r="H7" s="99"/>
      <c r="I7" s="99"/>
      <c r="J7" s="100"/>
    </row>
    <row r="8" spans="2:12" ht="42.6" customHeight="1" x14ac:dyDescent="0.3">
      <c r="B8" s="101" t="s">
        <v>282</v>
      </c>
      <c r="C8" s="102"/>
      <c r="D8" s="102"/>
      <c r="E8" s="102"/>
      <c r="F8" s="102"/>
      <c r="G8" s="102"/>
      <c r="H8" s="102"/>
      <c r="I8" s="102"/>
      <c r="J8" s="103"/>
    </row>
    <row r="9" spans="2:12" ht="15" customHeight="1" x14ac:dyDescent="0.3">
      <c r="B9" s="104"/>
      <c r="C9" s="105"/>
      <c r="D9" s="105"/>
      <c r="E9" s="105"/>
      <c r="F9" s="105"/>
      <c r="G9" s="105"/>
      <c r="H9" s="105"/>
      <c r="I9" s="105"/>
      <c r="J9" s="106"/>
    </row>
    <row r="10" spans="2:12" ht="15" customHeight="1" x14ac:dyDescent="0.3">
      <c r="B10" s="104"/>
      <c r="C10" s="105"/>
      <c r="D10" s="105"/>
      <c r="E10" s="105"/>
      <c r="F10" s="105"/>
      <c r="G10" s="105"/>
      <c r="H10" s="105"/>
      <c r="I10" s="105"/>
      <c r="J10" s="106"/>
    </row>
    <row r="11" spans="2:12" ht="56.25" customHeight="1" x14ac:dyDescent="0.3">
      <c r="B11" s="107"/>
      <c r="C11" s="108"/>
      <c r="D11" s="108"/>
      <c r="E11" s="108"/>
      <c r="F11" s="108"/>
      <c r="G11" s="108"/>
      <c r="H11" s="108"/>
      <c r="I11" s="108"/>
      <c r="J11" s="109"/>
    </row>
    <row r="12" spans="2:12" ht="4.5" customHeight="1" x14ac:dyDescent="0.3">
      <c r="B12" s="110" t="s">
        <v>275</v>
      </c>
      <c r="C12" s="111"/>
      <c r="D12" s="111"/>
      <c r="E12" s="111"/>
      <c r="F12" s="111"/>
      <c r="G12" s="111"/>
      <c r="H12" s="111"/>
      <c r="I12" s="111"/>
      <c r="J12" s="112"/>
      <c r="L12" s="89"/>
    </row>
    <row r="13" spans="2:12" ht="4.5" customHeight="1" x14ac:dyDescent="0.3">
      <c r="B13" s="113"/>
      <c r="C13" s="114"/>
      <c r="D13" s="114"/>
      <c r="E13" s="114"/>
      <c r="F13" s="114"/>
      <c r="G13" s="114"/>
      <c r="H13" s="114"/>
      <c r="I13" s="114"/>
      <c r="J13" s="115"/>
    </row>
    <row r="14" spans="2:12" ht="19.5" customHeight="1" x14ac:dyDescent="0.3">
      <c r="B14" s="113"/>
      <c r="C14" s="114"/>
      <c r="D14" s="114"/>
      <c r="E14" s="114"/>
      <c r="F14" s="114"/>
      <c r="G14" s="114"/>
      <c r="H14" s="114"/>
      <c r="I14" s="114"/>
      <c r="J14" s="115"/>
    </row>
    <row r="15" spans="2:12" ht="4.5" customHeight="1" x14ac:dyDescent="0.3">
      <c r="B15" s="116"/>
      <c r="C15" s="117"/>
      <c r="D15" s="117"/>
      <c r="E15" s="117"/>
      <c r="F15" s="117"/>
      <c r="G15" s="117"/>
      <c r="H15" s="117"/>
      <c r="I15" s="117"/>
      <c r="J15" s="118"/>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13EA-CBBD-4B39-A546-839253B7DDEA}">
  <sheetPr>
    <tabColor rgb="FFFF0000"/>
  </sheetPr>
  <dimension ref="A1:P56"/>
  <sheetViews>
    <sheetView topLeftCell="A12" zoomScale="85" zoomScaleNormal="85" workbookViewId="0">
      <selection activeCell="D20" sqref="D20"/>
    </sheetView>
  </sheetViews>
  <sheetFormatPr defaultRowHeight="14.4" x14ac:dyDescent="0.3"/>
  <cols>
    <col min="1" max="1" width="13.6640625" bestFit="1" customWidth="1"/>
    <col min="2" max="2" width="2" customWidth="1"/>
    <col min="3" max="3" width="26.33203125" customWidth="1"/>
    <col min="4" max="4" width="13.88671875" customWidth="1"/>
    <col min="5" max="5" width="5.33203125" customWidth="1"/>
    <col min="6" max="6" width="9.5546875" bestFit="1" customWidth="1"/>
    <col min="8" max="8" width="11.6640625" customWidth="1"/>
  </cols>
  <sheetData>
    <row r="1" spans="2:16" x14ac:dyDescent="0.3">
      <c r="C1" t="s">
        <v>5</v>
      </c>
      <c r="P1" t="s">
        <v>6</v>
      </c>
    </row>
    <row r="2" spans="2:16" x14ac:dyDescent="0.3">
      <c r="C2" t="s">
        <v>7</v>
      </c>
      <c r="P2" t="s">
        <v>8</v>
      </c>
    </row>
    <row r="3" spans="2:16" x14ac:dyDescent="0.3">
      <c r="C3" t="s">
        <v>9</v>
      </c>
      <c r="P3" t="s">
        <v>10</v>
      </c>
    </row>
    <row r="4" spans="2:16" ht="15.6" x14ac:dyDescent="0.35">
      <c r="C4" t="s">
        <v>11</v>
      </c>
    </row>
    <row r="5" spans="2:16" x14ac:dyDescent="0.3">
      <c r="C5" t="s">
        <v>12</v>
      </c>
    </row>
    <row r="6" spans="2:16" x14ac:dyDescent="0.3">
      <c r="C6" t="s">
        <v>13</v>
      </c>
    </row>
    <row r="7" spans="2:16" x14ac:dyDescent="0.3">
      <c r="C7" t="s">
        <v>14</v>
      </c>
    </row>
    <row r="8" spans="2:16" ht="15.6" x14ac:dyDescent="0.35">
      <c r="C8" t="s">
        <v>15</v>
      </c>
    </row>
    <row r="9" spans="2:16" ht="15.6" x14ac:dyDescent="0.35">
      <c r="C9" t="s">
        <v>16</v>
      </c>
    </row>
    <row r="10" spans="2:16" x14ac:dyDescent="0.3">
      <c r="C10" t="s">
        <v>17</v>
      </c>
    </row>
    <row r="11" spans="2:16" x14ac:dyDescent="0.3">
      <c r="C11" t="s">
        <v>18</v>
      </c>
    </row>
    <row r="13" spans="2:16" ht="57.6" x14ac:dyDescent="0.3">
      <c r="C13" s="11" t="s">
        <v>19</v>
      </c>
      <c r="D13" s="12"/>
      <c r="E13" s="12"/>
      <c r="F13" s="12"/>
      <c r="G13" s="12"/>
      <c r="H13" s="12"/>
      <c r="I13" s="12"/>
      <c r="J13" s="13"/>
    </row>
    <row r="15" spans="2:16" x14ac:dyDescent="0.3">
      <c r="C15" s="14" t="s">
        <v>20</v>
      </c>
      <c r="D15" s="15"/>
    </row>
    <row r="16" spans="2:16" x14ac:dyDescent="0.3">
      <c r="B16" t="s">
        <v>67</v>
      </c>
      <c r="C16" s="7" t="s">
        <v>21</v>
      </c>
      <c r="D16" s="16" t="s">
        <v>22</v>
      </c>
      <c r="E16" s="17"/>
      <c r="F16" s="17"/>
      <c r="G16" s="17"/>
      <c r="H16" s="17"/>
      <c r="I16" s="17"/>
      <c r="J16" s="17"/>
      <c r="K16" s="17"/>
      <c r="L16" s="18"/>
    </row>
    <row r="17" spans="1:12" x14ac:dyDescent="0.3">
      <c r="B17" t="s">
        <v>67</v>
      </c>
      <c r="C17" s="7" t="s">
        <v>23</v>
      </c>
      <c r="D17" s="16" t="s">
        <v>24</v>
      </c>
      <c r="E17" s="17"/>
      <c r="F17" s="17"/>
      <c r="G17" s="17"/>
      <c r="H17" s="17"/>
      <c r="I17" s="17"/>
      <c r="J17" s="17"/>
      <c r="K17" s="17"/>
      <c r="L17" s="18"/>
    </row>
    <row r="18" spans="1:12" x14ac:dyDescent="0.3">
      <c r="B18" t="s">
        <v>67</v>
      </c>
      <c r="C18" s="7" t="s">
        <v>25</v>
      </c>
      <c r="D18" s="19" t="s">
        <v>26</v>
      </c>
      <c r="E18" s="20"/>
      <c r="F18" s="20"/>
      <c r="G18" s="20"/>
      <c r="H18" s="20"/>
      <c r="I18" s="20"/>
      <c r="J18" s="20"/>
      <c r="K18" s="20"/>
      <c r="L18" s="21"/>
    </row>
    <row r="19" spans="1:12" x14ac:dyDescent="0.3">
      <c r="B19" t="str">
        <f>IF(B18="","",".")</f>
        <v>.</v>
      </c>
      <c r="D19" s="22" t="s">
        <v>288</v>
      </c>
      <c r="E19" s="23"/>
      <c r="F19" s="23"/>
      <c r="G19" s="23"/>
      <c r="H19" s="23"/>
      <c r="I19" s="23"/>
      <c r="J19" s="23"/>
      <c r="K19" s="23"/>
      <c r="L19" s="24"/>
    </row>
    <row r="20" spans="1:12" ht="29.4" x14ac:dyDescent="0.55000000000000004">
      <c r="A20" s="7" t="s">
        <v>27</v>
      </c>
      <c r="C20" s="25" t="s">
        <v>28</v>
      </c>
      <c r="D20" s="26" t="s">
        <v>68</v>
      </c>
      <c r="E20" s="26" t="s">
        <v>69</v>
      </c>
      <c r="F20" s="49">
        <f>D26</f>
        <v>85000</v>
      </c>
    </row>
    <row r="21" spans="1:12" ht="29.4" x14ac:dyDescent="0.55000000000000004">
      <c r="A21" s="27">
        <v>98356</v>
      </c>
      <c r="D21" s="26" t="s">
        <v>70</v>
      </c>
      <c r="E21" s="26" t="s">
        <v>71</v>
      </c>
      <c r="F21" s="49">
        <f>D26</f>
        <v>85000</v>
      </c>
    </row>
    <row r="22" spans="1:12" x14ac:dyDescent="0.3">
      <c r="A22" s="27">
        <v>120491.99999999935</v>
      </c>
    </row>
    <row r="23" spans="1:12" ht="15.6" x14ac:dyDescent="0.35">
      <c r="A23" s="27">
        <v>119398</v>
      </c>
      <c r="C23" s="28" t="s">
        <v>29</v>
      </c>
      <c r="D23" s="26" t="s">
        <v>30</v>
      </c>
      <c r="E23" s="26">
        <v>0.05</v>
      </c>
      <c r="F23" t="s">
        <v>31</v>
      </c>
    </row>
    <row r="24" spans="1:12" ht="15.6" x14ac:dyDescent="0.35">
      <c r="A24" s="27">
        <v>92682</v>
      </c>
      <c r="F24" t="s">
        <v>32</v>
      </c>
    </row>
    <row r="25" spans="1:12" x14ac:dyDescent="0.3">
      <c r="A25" s="27">
        <v>113284</v>
      </c>
      <c r="C25" s="25" t="s">
        <v>33</v>
      </c>
      <c r="D25" s="29"/>
      <c r="E25" s="29"/>
      <c r="F25" s="29"/>
      <c r="G25" s="29"/>
      <c r="H25" s="29"/>
      <c r="I25" s="28"/>
    </row>
    <row r="26" spans="1:12" x14ac:dyDescent="0.3">
      <c r="A26" s="27">
        <v>79398</v>
      </c>
      <c r="C26" s="30" t="s">
        <v>34</v>
      </c>
      <c r="D26" s="31">
        <v>85000</v>
      </c>
    </row>
    <row r="27" spans="1:12" x14ac:dyDescent="0.3">
      <c r="A27" s="27">
        <v>82503</v>
      </c>
      <c r="C27" s="30" t="s">
        <v>35</v>
      </c>
      <c r="D27" s="32">
        <v>12549</v>
      </c>
    </row>
    <row r="28" spans="1:12" x14ac:dyDescent="0.3">
      <c r="A28" s="27">
        <v>81485</v>
      </c>
      <c r="C28" s="30" t="s">
        <v>36</v>
      </c>
      <c r="D28" s="33" t="s">
        <v>72</v>
      </c>
    </row>
    <row r="29" spans="1:12" x14ac:dyDescent="0.3">
      <c r="A29" s="27">
        <v>84083</v>
      </c>
      <c r="C29" s="30" t="s">
        <v>37</v>
      </c>
      <c r="D29" s="26" t="s">
        <v>73</v>
      </c>
      <c r="F29" t="str">
        <f>IF(D29="","",IF(D29="z","Because Sigma Known",IF(D29="t","Because Sigma NOT Known","Please Enter a z or t")))</f>
        <v>Because Sigma Known</v>
      </c>
    </row>
    <row r="30" spans="1:12" x14ac:dyDescent="0.3">
      <c r="A30" s="27">
        <v>76384</v>
      </c>
      <c r="C30" s="30" t="s">
        <v>38</v>
      </c>
      <c r="D30" s="34">
        <f>COUNT(A21:A56)</f>
        <v>36</v>
      </c>
    </row>
    <row r="31" spans="1:12" x14ac:dyDescent="0.3">
      <c r="A31" s="27">
        <v>86539</v>
      </c>
      <c r="C31" s="30" t="s">
        <v>39</v>
      </c>
      <c r="D31" s="35">
        <f>AVERAGE(A21:A56)</f>
        <v>88594.999999999971</v>
      </c>
      <c r="F31" t="s">
        <v>40</v>
      </c>
    </row>
    <row r="32" spans="1:12" x14ac:dyDescent="0.3">
      <c r="A32" s="27">
        <v>69894</v>
      </c>
      <c r="C32" s="30" t="s">
        <v>41</v>
      </c>
      <c r="D32" s="26">
        <f>E23</f>
        <v>0.05</v>
      </c>
    </row>
    <row r="33" spans="1:11" x14ac:dyDescent="0.3">
      <c r="A33" s="27">
        <v>67810</v>
      </c>
      <c r="C33" s="30" t="s">
        <v>42</v>
      </c>
      <c r="D33" s="26" t="s">
        <v>8</v>
      </c>
    </row>
    <row r="34" spans="1:11" x14ac:dyDescent="0.3">
      <c r="A34" s="27">
        <v>84219</v>
      </c>
      <c r="C34" s="30" t="s">
        <v>43</v>
      </c>
      <c r="D34" s="34">
        <f>D27/SQRT(D30)</f>
        <v>2091.5</v>
      </c>
      <c r="F34" t="str">
        <f>IF(D29="","",IF(D29="z"," =Sigma/SQRT(n)",IF(D29="t"," =s/SQRT(n)",IF(OR(D29&lt;&gt;"z",D29&lt;&gt;"t"),"."))))</f>
        <v xml:space="preserve"> =Sigma/SQRT(n)</v>
      </c>
      <c r="H34" t="s">
        <v>44</v>
      </c>
    </row>
    <row r="35" spans="1:11" ht="15.6" x14ac:dyDescent="0.35">
      <c r="A35" s="27">
        <v>90242</v>
      </c>
      <c r="C35" s="30" t="str">
        <f>"Test Statistic = "&amp;IF(D29="z","z",IF(D29="t","t",""))&amp;" ="</f>
        <v>Test Statistic = z =</v>
      </c>
      <c r="D35" s="34">
        <f>(D31-D26)/D34</f>
        <v>1.718862060721956</v>
      </c>
      <c r="F35" t="s">
        <v>45</v>
      </c>
      <c r="H35" t="s">
        <v>46</v>
      </c>
    </row>
    <row r="36" spans="1:11" x14ac:dyDescent="0.3">
      <c r="A36" s="27">
        <v>104294</v>
      </c>
    </row>
    <row r="37" spans="1:11" x14ac:dyDescent="0.3">
      <c r="A37" s="27">
        <v>86642</v>
      </c>
      <c r="C37" s="25" t="s">
        <v>47</v>
      </c>
      <c r="D37" s="29"/>
      <c r="E37" s="29"/>
      <c r="F37" s="29"/>
      <c r="G37" s="29"/>
      <c r="H37" s="36"/>
    </row>
    <row r="38" spans="1:11" ht="15.6" x14ac:dyDescent="0.35">
      <c r="A38" s="27">
        <v>85646</v>
      </c>
      <c r="C38" s="37" t="s">
        <v>48</v>
      </c>
      <c r="D38" s="38" t="s">
        <v>49</v>
      </c>
      <c r="E38" s="39"/>
      <c r="F38" s="39"/>
      <c r="G38" s="39"/>
      <c r="H38" s="40"/>
      <c r="I38" s="38"/>
      <c r="J38" s="39"/>
      <c r="K38" s="40"/>
    </row>
    <row r="39" spans="1:11" x14ac:dyDescent="0.3">
      <c r="A39" s="27">
        <v>73286</v>
      </c>
      <c r="C39" s="30" t="s">
        <v>50</v>
      </c>
      <c r="D39" s="41">
        <f>1-_xlfn.NORM.S.DIST(D35,1)</f>
        <v>4.2819745911792384E-2</v>
      </c>
      <c r="G39" t="s">
        <v>51</v>
      </c>
      <c r="I39" t="s">
        <v>52</v>
      </c>
    </row>
    <row r="40" spans="1:11" x14ac:dyDescent="0.3">
      <c r="A40" s="27">
        <v>65074</v>
      </c>
    </row>
    <row r="41" spans="1:11" x14ac:dyDescent="0.3">
      <c r="A41" s="27">
        <v>77829</v>
      </c>
      <c r="C41" s="25" t="s">
        <v>53</v>
      </c>
      <c r="D41" s="29"/>
      <c r="E41" s="29"/>
      <c r="F41" s="29"/>
      <c r="G41" s="29"/>
      <c r="H41" s="36"/>
    </row>
    <row r="42" spans="1:11" ht="15.6" x14ac:dyDescent="0.35">
      <c r="A42" s="27">
        <v>106881</v>
      </c>
      <c r="C42" s="37" t="s">
        <v>48</v>
      </c>
      <c r="D42" s="38" t="s">
        <v>54</v>
      </c>
      <c r="E42" s="39"/>
      <c r="F42" s="39"/>
      <c r="G42" s="39"/>
      <c r="H42" s="40"/>
      <c r="I42" s="38"/>
      <c r="J42" s="39"/>
      <c r="K42" s="40"/>
    </row>
    <row r="43" spans="1:11" x14ac:dyDescent="0.3">
      <c r="A43" s="27">
        <v>83221</v>
      </c>
      <c r="C43" s="30" t="s">
        <v>55</v>
      </c>
      <c r="D43" s="34">
        <f>_xlfn.NORM.S.INV(1-D32)</f>
        <v>1.6448536269514715</v>
      </c>
      <c r="G43" t="s">
        <v>56</v>
      </c>
      <c r="I43" t="s">
        <v>57</v>
      </c>
    </row>
    <row r="44" spans="1:11" x14ac:dyDescent="0.3">
      <c r="A44" s="27">
        <v>88483</v>
      </c>
    </row>
    <row r="45" spans="1:11" x14ac:dyDescent="0.3">
      <c r="A45" s="27">
        <v>80998</v>
      </c>
    </row>
    <row r="46" spans="1:11" x14ac:dyDescent="0.3">
      <c r="A46" s="27">
        <v>84734</v>
      </c>
      <c r="C46" s="28" t="s">
        <v>58</v>
      </c>
    </row>
    <row r="47" spans="1:11" x14ac:dyDescent="0.3">
      <c r="A47" s="27">
        <v>126949</v>
      </c>
      <c r="B47" t="s">
        <v>67</v>
      </c>
      <c r="C47" s="38" t="s">
        <v>59</v>
      </c>
      <c r="D47" s="39"/>
      <c r="E47" s="39"/>
      <c r="F47" s="39"/>
      <c r="G47" s="39"/>
      <c r="H47" s="39"/>
      <c r="I47" s="42"/>
    </row>
    <row r="48" spans="1:11" x14ac:dyDescent="0.3">
      <c r="A48" s="27">
        <v>64085</v>
      </c>
      <c r="B48" t="s">
        <v>67</v>
      </c>
      <c r="C48" s="38" t="s">
        <v>60</v>
      </c>
      <c r="D48" s="39"/>
      <c r="E48" s="39"/>
      <c r="F48" s="39"/>
      <c r="G48" s="39"/>
      <c r="H48" s="39"/>
      <c r="I48" s="42"/>
    </row>
    <row r="49" spans="1:11" x14ac:dyDescent="0.3">
      <c r="A49" s="27">
        <v>81469</v>
      </c>
      <c r="B49" t="s">
        <v>67</v>
      </c>
      <c r="C49" s="43" t="s">
        <v>61</v>
      </c>
      <c r="D49" s="44"/>
      <c r="E49" s="44"/>
      <c r="F49" s="44"/>
      <c r="G49" s="44"/>
      <c r="H49" s="44"/>
      <c r="I49" s="45"/>
    </row>
    <row r="50" spans="1:11" x14ac:dyDescent="0.3">
      <c r="A50" s="27">
        <v>85769</v>
      </c>
      <c r="B50" t="str">
        <f>IF(B49="","",".")</f>
        <v>.</v>
      </c>
      <c r="C50" s="46" t="s">
        <v>62</v>
      </c>
      <c r="D50" s="47"/>
      <c r="E50" s="47"/>
      <c r="F50" s="47"/>
      <c r="G50" s="47"/>
      <c r="H50" s="47"/>
      <c r="I50" s="48"/>
    </row>
    <row r="51" spans="1:11" x14ac:dyDescent="0.3">
      <c r="A51" s="27">
        <v>98864</v>
      </c>
      <c r="B51" t="s">
        <v>67</v>
      </c>
      <c r="C51" s="43" t="s">
        <v>63</v>
      </c>
      <c r="D51" s="44"/>
      <c r="E51" s="44"/>
      <c r="F51" s="44"/>
      <c r="G51" s="44"/>
      <c r="H51" s="44"/>
      <c r="I51" s="45"/>
    </row>
    <row r="52" spans="1:11" x14ac:dyDescent="0.3">
      <c r="A52" s="27">
        <v>92132</v>
      </c>
      <c r="B52" t="str">
        <f>IF(B51="","",".")</f>
        <v>.</v>
      </c>
      <c r="C52" s="46" t="s">
        <v>64</v>
      </c>
      <c r="D52" s="47"/>
      <c r="E52" s="47"/>
      <c r="F52" s="47"/>
      <c r="G52" s="47"/>
      <c r="H52" s="47"/>
      <c r="I52" s="48"/>
    </row>
    <row r="53" spans="1:11" x14ac:dyDescent="0.3">
      <c r="A53" s="27">
        <v>65025</v>
      </c>
      <c r="B53" t="s">
        <v>67</v>
      </c>
      <c r="C53" s="43" t="s">
        <v>65</v>
      </c>
      <c r="D53" s="44"/>
      <c r="E53" s="44"/>
      <c r="F53" s="44"/>
      <c r="G53" s="44"/>
      <c r="H53" s="44"/>
      <c r="I53" s="45"/>
      <c r="K53" t="s">
        <v>74</v>
      </c>
    </row>
    <row r="54" spans="1:11" x14ac:dyDescent="0.3">
      <c r="A54" s="27">
        <v>101594</v>
      </c>
      <c r="B54" t="str">
        <f>IF(B53="","",".")</f>
        <v>.</v>
      </c>
      <c r="C54" s="46" t="s">
        <v>66</v>
      </c>
      <c r="D54" s="47"/>
      <c r="E54" s="47"/>
      <c r="F54" s="47"/>
      <c r="G54" s="47"/>
      <c r="H54" s="47"/>
      <c r="I54" s="48"/>
    </row>
    <row r="55" spans="1:11" x14ac:dyDescent="0.3">
      <c r="A55" s="27">
        <v>91250</v>
      </c>
    </row>
    <row r="56" spans="1:11" x14ac:dyDescent="0.3">
      <c r="A56" s="27">
        <v>98426</v>
      </c>
    </row>
  </sheetData>
  <conditionalFormatting sqref="C47:I54">
    <cfRule type="expression" dxfId="27" priority="1">
      <formula>$B47=""</formula>
    </cfRule>
  </conditionalFormatting>
  <conditionalFormatting sqref="D16:L19">
    <cfRule type="expression" dxfId="26" priority="2">
      <formula>$B16=""</formula>
    </cfRule>
  </conditionalFormatting>
  <dataValidations count="1">
    <dataValidation type="list" allowBlank="1" showInputMessage="1" showErrorMessage="1" sqref="D33" xr:uid="{32F1521B-5931-4CF2-ACFE-0EB37C163F9B}">
      <formula1>$P$1:$P$3</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4F3E4-B851-4E65-9D1D-9C962EB7465F}">
  <sheetPr>
    <tabColor rgb="FF0000FF"/>
  </sheetPr>
  <dimension ref="A1:P120"/>
  <sheetViews>
    <sheetView topLeftCell="A12" zoomScale="85" zoomScaleNormal="85" workbookViewId="0">
      <selection activeCell="D20" sqref="D20"/>
    </sheetView>
  </sheetViews>
  <sheetFormatPr defaultRowHeight="14.4" x14ac:dyDescent="0.3"/>
  <cols>
    <col min="1" max="1" width="13.6640625" bestFit="1" customWidth="1"/>
    <col min="2" max="2" width="2" customWidth="1"/>
    <col min="3" max="3" width="26.33203125" customWidth="1"/>
    <col min="4" max="4" width="13.88671875" customWidth="1"/>
    <col min="5" max="5" width="5.33203125" customWidth="1"/>
    <col min="6" max="6" width="9.5546875" bestFit="1" customWidth="1"/>
    <col min="8" max="8" width="11.6640625" customWidth="1"/>
  </cols>
  <sheetData>
    <row r="1" spans="3:16" x14ac:dyDescent="0.3">
      <c r="C1" t="s">
        <v>5</v>
      </c>
      <c r="P1" t="s">
        <v>6</v>
      </c>
    </row>
    <row r="2" spans="3:16" x14ac:dyDescent="0.3">
      <c r="C2" t="s">
        <v>7</v>
      </c>
      <c r="P2" t="s">
        <v>8</v>
      </c>
    </row>
    <row r="3" spans="3:16" x14ac:dyDescent="0.3">
      <c r="C3" t="s">
        <v>9</v>
      </c>
      <c r="P3" t="s">
        <v>10</v>
      </c>
    </row>
    <row r="4" spans="3:16" ht="15.6" x14ac:dyDescent="0.35">
      <c r="C4" t="s">
        <v>11</v>
      </c>
    </row>
    <row r="5" spans="3:16" x14ac:dyDescent="0.3">
      <c r="C5" t="s">
        <v>12</v>
      </c>
    </row>
    <row r="6" spans="3:16" x14ac:dyDescent="0.3">
      <c r="C6" t="s">
        <v>13</v>
      </c>
    </row>
    <row r="7" spans="3:16" x14ac:dyDescent="0.3">
      <c r="C7" t="s">
        <v>14</v>
      </c>
    </row>
    <row r="8" spans="3:16" ht="15.6" x14ac:dyDescent="0.35">
      <c r="C8" t="s">
        <v>15</v>
      </c>
    </row>
    <row r="9" spans="3:16" ht="15.6" x14ac:dyDescent="0.35">
      <c r="C9" t="s">
        <v>16</v>
      </c>
    </row>
    <row r="10" spans="3:16" x14ac:dyDescent="0.3">
      <c r="C10" t="s">
        <v>17</v>
      </c>
    </row>
    <row r="11" spans="3:16" x14ac:dyDescent="0.3">
      <c r="C11" t="s">
        <v>18</v>
      </c>
    </row>
    <row r="13" spans="3:16" ht="72" x14ac:dyDescent="0.3">
      <c r="C13" s="11" t="s">
        <v>75</v>
      </c>
      <c r="D13" s="12"/>
      <c r="E13" s="12"/>
      <c r="F13" s="12"/>
      <c r="G13" s="12"/>
      <c r="H13" s="12"/>
      <c r="I13" s="12"/>
      <c r="J13" s="13"/>
    </row>
    <row r="15" spans="3:16" x14ac:dyDescent="0.3">
      <c r="C15" s="14" t="s">
        <v>20</v>
      </c>
      <c r="D15" s="15"/>
    </row>
    <row r="16" spans="3:16" x14ac:dyDescent="0.3">
      <c r="C16" s="7" t="s">
        <v>21</v>
      </c>
      <c r="D16" s="16"/>
      <c r="E16" s="17"/>
      <c r="F16" s="17"/>
      <c r="G16" s="17"/>
      <c r="H16" s="17"/>
      <c r="I16" s="17"/>
      <c r="J16" s="17"/>
      <c r="K16" s="17"/>
      <c r="L16" s="18"/>
    </row>
    <row r="17" spans="1:12" x14ac:dyDescent="0.3">
      <c r="C17" s="7" t="s">
        <v>23</v>
      </c>
      <c r="D17" s="16"/>
      <c r="E17" s="17"/>
      <c r="F17" s="17"/>
      <c r="G17" s="17"/>
      <c r="H17" s="17"/>
      <c r="I17" s="17"/>
      <c r="J17" s="17"/>
      <c r="K17" s="17"/>
      <c r="L17" s="18"/>
    </row>
    <row r="18" spans="1:12" x14ac:dyDescent="0.3">
      <c r="C18" s="7" t="s">
        <v>25</v>
      </c>
      <c r="D18" s="19"/>
      <c r="E18" s="20"/>
      <c r="F18" s="20"/>
      <c r="G18" s="20"/>
      <c r="H18" s="20"/>
      <c r="I18" s="20"/>
      <c r="J18" s="20"/>
      <c r="K18" s="20"/>
      <c r="L18" s="21"/>
    </row>
    <row r="19" spans="1:12" x14ac:dyDescent="0.3">
      <c r="D19" s="22"/>
      <c r="E19" s="23"/>
      <c r="F19" s="23" t="s">
        <v>80</v>
      </c>
      <c r="G19" s="23"/>
      <c r="H19" s="23"/>
      <c r="I19" s="23"/>
      <c r="J19" s="23"/>
      <c r="K19" s="23"/>
      <c r="L19" s="24"/>
    </row>
    <row r="20" spans="1:12" ht="29.4" x14ac:dyDescent="0.55000000000000004">
      <c r="A20" s="50" t="s">
        <v>81</v>
      </c>
      <c r="C20" s="25" t="s">
        <v>28</v>
      </c>
      <c r="D20" s="26" t="s">
        <v>68</v>
      </c>
      <c r="E20" s="26"/>
      <c r="F20" s="26"/>
    </row>
    <row r="21" spans="1:12" ht="29.4" x14ac:dyDescent="0.55000000000000004">
      <c r="A21" s="26">
        <v>16.579999999999998</v>
      </c>
      <c r="D21" s="26" t="s">
        <v>70</v>
      </c>
      <c r="E21" s="26"/>
      <c r="F21" s="26"/>
    </row>
    <row r="22" spans="1:12" x14ac:dyDescent="0.3">
      <c r="A22" s="26">
        <v>15.78</v>
      </c>
    </row>
    <row r="23" spans="1:12" ht="15.6" x14ac:dyDescent="0.35">
      <c r="A23" s="26">
        <v>15.83</v>
      </c>
      <c r="C23" s="28" t="s">
        <v>29</v>
      </c>
      <c r="D23" s="26" t="s">
        <v>30</v>
      </c>
      <c r="E23" s="26"/>
      <c r="F23" t="s">
        <v>31</v>
      </c>
    </row>
    <row r="24" spans="1:12" x14ac:dyDescent="0.3">
      <c r="A24" s="26">
        <v>16.559999999999999</v>
      </c>
    </row>
    <row r="25" spans="1:12" x14ac:dyDescent="0.3">
      <c r="A25" s="26">
        <v>15.24</v>
      </c>
      <c r="C25" s="25" t="s">
        <v>33</v>
      </c>
      <c r="D25" s="29"/>
      <c r="E25" s="29"/>
      <c r="F25" s="29"/>
      <c r="G25" s="29"/>
      <c r="H25" s="29"/>
      <c r="I25" s="28"/>
    </row>
    <row r="26" spans="1:12" x14ac:dyDescent="0.3">
      <c r="A26" s="26">
        <v>15.44</v>
      </c>
      <c r="C26" s="30" t="s">
        <v>34</v>
      </c>
      <c r="D26" s="26"/>
    </row>
    <row r="27" spans="1:12" x14ac:dyDescent="0.3">
      <c r="A27" s="26">
        <v>16.239999999999998</v>
      </c>
      <c r="C27" s="30" t="s">
        <v>35</v>
      </c>
      <c r="D27" s="33"/>
    </row>
    <row r="28" spans="1:12" x14ac:dyDescent="0.3">
      <c r="A28" s="26">
        <v>15.7</v>
      </c>
      <c r="C28" s="30" t="s">
        <v>36</v>
      </c>
      <c r="D28" s="33"/>
    </row>
    <row r="29" spans="1:12" x14ac:dyDescent="0.3">
      <c r="A29" s="26">
        <v>16.11</v>
      </c>
      <c r="C29" s="30" t="s">
        <v>37</v>
      </c>
      <c r="D29" s="26"/>
      <c r="F29" t="str">
        <f>IF(D29="","",IF(D29="z","Because Sigma Known",IF(D29="t","Because Sigma NOT Known","Please Enter a z or t")))</f>
        <v/>
      </c>
    </row>
    <row r="30" spans="1:12" x14ac:dyDescent="0.3">
      <c r="A30" s="26">
        <v>15.77</v>
      </c>
      <c r="C30" s="30" t="s">
        <v>38</v>
      </c>
      <c r="D30" s="34"/>
    </row>
    <row r="31" spans="1:12" x14ac:dyDescent="0.3">
      <c r="A31" s="26">
        <v>16.399999999999999</v>
      </c>
      <c r="C31" s="30" t="s">
        <v>39</v>
      </c>
      <c r="D31" s="51"/>
      <c r="F31" t="s">
        <v>85</v>
      </c>
    </row>
    <row r="32" spans="1:12" x14ac:dyDescent="0.3">
      <c r="A32" s="26">
        <v>15.7</v>
      </c>
      <c r="C32" s="30" t="s">
        <v>41</v>
      </c>
      <c r="D32" s="26"/>
    </row>
    <row r="33" spans="1:11" x14ac:dyDescent="0.3">
      <c r="A33" s="26">
        <v>16.239999999999998</v>
      </c>
      <c r="C33" s="30" t="s">
        <v>42</v>
      </c>
      <c r="D33" s="26"/>
    </row>
    <row r="34" spans="1:11" x14ac:dyDescent="0.3">
      <c r="A34" s="26">
        <v>16.27</v>
      </c>
      <c r="C34" s="30" t="s">
        <v>43</v>
      </c>
      <c r="D34" s="34"/>
      <c r="F34" t="str">
        <f>IF(D29="","",IF(D29="z"," =Sigma/SQRT(n)",IF(D29="t"," =s/SQRT(n)",IF(OR(D29&lt;&gt;"z",D29&lt;&gt;"t"),"."))))</f>
        <v/>
      </c>
      <c r="H34" t="s">
        <v>44</v>
      </c>
    </row>
    <row r="35" spans="1:11" ht="15.6" x14ac:dyDescent="0.35">
      <c r="A35" s="26">
        <v>16.079999999999998</v>
      </c>
      <c r="C35" s="30" t="str">
        <f>"Test Statistic = "&amp;IF(D29="z","z",IF(D29="t","t",""))&amp;" ="</f>
        <v>Test Statistic =  =</v>
      </c>
      <c r="D35" s="34"/>
      <c r="F35" t="s">
        <v>45</v>
      </c>
      <c r="H35" t="s">
        <v>46</v>
      </c>
    </row>
    <row r="36" spans="1:11" x14ac:dyDescent="0.3">
      <c r="A36" s="26">
        <v>16.190000000000001</v>
      </c>
    </row>
    <row r="37" spans="1:11" x14ac:dyDescent="0.3">
      <c r="A37" s="26">
        <v>15.86</v>
      </c>
      <c r="C37" s="25" t="s">
        <v>47</v>
      </c>
      <c r="D37" s="29"/>
      <c r="E37" s="29"/>
      <c r="F37" s="29"/>
      <c r="G37" s="29"/>
      <c r="H37" s="36"/>
    </row>
    <row r="38" spans="1:11" ht="15.6" x14ac:dyDescent="0.35">
      <c r="A38" s="26">
        <v>15.53</v>
      </c>
      <c r="C38" s="37" t="s">
        <v>48</v>
      </c>
      <c r="D38" s="38" t="s">
        <v>49</v>
      </c>
      <c r="E38" s="39"/>
      <c r="F38" s="39"/>
      <c r="G38" s="39"/>
      <c r="H38" s="40"/>
      <c r="I38" s="38"/>
      <c r="J38" s="39"/>
      <c r="K38" s="40"/>
    </row>
    <row r="39" spans="1:11" x14ac:dyDescent="0.3">
      <c r="A39" s="26">
        <v>15.01</v>
      </c>
      <c r="C39" s="30" t="s">
        <v>86</v>
      </c>
      <c r="D39" s="41"/>
      <c r="F39" t="s">
        <v>87</v>
      </c>
      <c r="I39" t="s">
        <v>88</v>
      </c>
    </row>
    <row r="40" spans="1:11" x14ac:dyDescent="0.3">
      <c r="A40" s="26">
        <v>15.39</v>
      </c>
    </row>
    <row r="41" spans="1:11" x14ac:dyDescent="0.3">
      <c r="A41" s="26">
        <v>15.53</v>
      </c>
      <c r="C41" s="25" t="s">
        <v>53</v>
      </c>
      <c r="D41" s="29"/>
      <c r="E41" s="29"/>
      <c r="F41" s="29"/>
      <c r="G41" s="29"/>
      <c r="H41" s="36"/>
    </row>
    <row r="42" spans="1:11" ht="15.6" x14ac:dyDescent="0.35">
      <c r="A42" s="26">
        <v>15.3</v>
      </c>
      <c r="C42" s="37" t="s">
        <v>48</v>
      </c>
      <c r="D42" s="38" t="s">
        <v>89</v>
      </c>
      <c r="E42" s="39"/>
      <c r="F42" s="39"/>
      <c r="G42" s="39"/>
      <c r="H42" s="40"/>
      <c r="I42" s="38"/>
      <c r="J42" s="39"/>
      <c r="K42" s="40"/>
    </row>
    <row r="43" spans="1:11" x14ac:dyDescent="0.3">
      <c r="A43" s="26">
        <v>16.23</v>
      </c>
      <c r="C43" s="30" t="s">
        <v>90</v>
      </c>
      <c r="D43" s="34"/>
      <c r="F43" t="s">
        <v>91</v>
      </c>
      <c r="I43" t="s">
        <v>57</v>
      </c>
    </row>
    <row r="44" spans="1:11" x14ac:dyDescent="0.3">
      <c r="A44" s="26">
        <v>16.14</v>
      </c>
    </row>
    <row r="45" spans="1:11" x14ac:dyDescent="0.3">
      <c r="A45" s="26">
        <v>16.75</v>
      </c>
    </row>
    <row r="46" spans="1:11" x14ac:dyDescent="0.3">
      <c r="A46" s="26">
        <v>15.77</v>
      </c>
      <c r="C46" s="28" t="s">
        <v>58</v>
      </c>
    </row>
    <row r="47" spans="1:11" x14ac:dyDescent="0.3">
      <c r="A47" s="26">
        <v>15.43</v>
      </c>
      <c r="C47" s="38"/>
      <c r="D47" s="39"/>
      <c r="E47" s="39"/>
      <c r="F47" s="39"/>
      <c r="G47" s="39"/>
      <c r="H47" s="39"/>
      <c r="I47" s="42"/>
    </row>
    <row r="48" spans="1:11" x14ac:dyDescent="0.3">
      <c r="A48" s="26">
        <v>17.05</v>
      </c>
      <c r="C48" s="38"/>
      <c r="D48" s="39"/>
      <c r="E48" s="39"/>
      <c r="F48" s="39"/>
      <c r="G48" s="39"/>
      <c r="H48" s="39"/>
      <c r="I48" s="42"/>
    </row>
    <row r="49" spans="1:9" x14ac:dyDescent="0.3">
      <c r="A49" s="26">
        <v>15.31</v>
      </c>
      <c r="C49" s="43"/>
      <c r="D49" s="44"/>
      <c r="E49" s="44"/>
      <c r="F49" s="44"/>
      <c r="G49" s="44"/>
      <c r="H49" s="44"/>
      <c r="I49" s="45"/>
    </row>
    <row r="50" spans="1:9" x14ac:dyDescent="0.3">
      <c r="A50" s="26">
        <v>16.89</v>
      </c>
      <c r="C50" s="46"/>
      <c r="D50" s="47"/>
      <c r="E50" s="47"/>
      <c r="F50" s="47"/>
      <c r="G50" s="47"/>
      <c r="H50" s="47"/>
      <c r="I50" s="48"/>
    </row>
    <row r="51" spans="1:9" x14ac:dyDescent="0.3">
      <c r="A51" s="26">
        <v>15.95</v>
      </c>
      <c r="C51" s="43"/>
      <c r="D51" s="44"/>
      <c r="E51" s="44"/>
      <c r="F51" s="44"/>
      <c r="G51" s="44"/>
      <c r="H51" s="44"/>
      <c r="I51" s="45"/>
    </row>
    <row r="52" spans="1:9" x14ac:dyDescent="0.3">
      <c r="A52" s="26">
        <v>16.559999999999999</v>
      </c>
      <c r="C52" s="46"/>
      <c r="D52" s="47"/>
      <c r="E52" s="47"/>
      <c r="F52" s="47"/>
      <c r="G52" s="47"/>
      <c r="H52" s="47"/>
      <c r="I52" s="48"/>
    </row>
    <row r="53" spans="1:9" x14ac:dyDescent="0.3">
      <c r="A53" s="26">
        <v>15.83</v>
      </c>
      <c r="C53" s="43"/>
      <c r="D53" s="44"/>
      <c r="E53" s="44"/>
      <c r="F53" s="44"/>
      <c r="G53" s="44"/>
      <c r="H53" s="44"/>
      <c r="I53" s="45"/>
    </row>
    <row r="54" spans="1:9" x14ac:dyDescent="0.3">
      <c r="A54" s="26">
        <v>16.28</v>
      </c>
      <c r="C54" s="46"/>
      <c r="D54" s="47"/>
      <c r="E54" s="47"/>
      <c r="F54" s="47"/>
      <c r="G54" s="47"/>
      <c r="H54" s="47"/>
      <c r="I54" s="48"/>
    </row>
    <row r="55" spans="1:9" x14ac:dyDescent="0.3">
      <c r="A55" s="26">
        <v>16.21</v>
      </c>
    </row>
    <row r="56" spans="1:9" x14ac:dyDescent="0.3">
      <c r="A56" s="26">
        <v>15.98</v>
      </c>
    </row>
    <row r="57" spans="1:9" x14ac:dyDescent="0.3">
      <c r="A57" s="26">
        <v>15.13</v>
      </c>
    </row>
    <row r="58" spans="1:9" x14ac:dyDescent="0.3">
      <c r="A58" s="26">
        <v>16.100000000000001</v>
      </c>
    </row>
    <row r="59" spans="1:9" x14ac:dyDescent="0.3">
      <c r="A59" s="26">
        <v>15.43</v>
      </c>
    </row>
    <row r="60" spans="1:9" x14ac:dyDescent="0.3">
      <c r="A60" s="26">
        <v>16.690000000000001</v>
      </c>
    </row>
    <row r="61" spans="1:9" x14ac:dyDescent="0.3">
      <c r="A61" s="26">
        <v>15.99</v>
      </c>
    </row>
    <row r="62" spans="1:9" x14ac:dyDescent="0.3">
      <c r="A62" s="26">
        <v>16.059999999999999</v>
      </c>
    </row>
    <row r="63" spans="1:9" x14ac:dyDescent="0.3">
      <c r="A63" s="26">
        <v>16.010000000000002</v>
      </c>
    </row>
    <row r="64" spans="1:9" x14ac:dyDescent="0.3">
      <c r="A64" s="26">
        <v>15.34</v>
      </c>
    </row>
    <row r="65" spans="1:1" x14ac:dyDescent="0.3">
      <c r="A65" s="26">
        <v>16.25</v>
      </c>
    </row>
    <row r="66" spans="1:1" x14ac:dyDescent="0.3">
      <c r="A66" s="26">
        <v>16.05</v>
      </c>
    </row>
    <row r="67" spans="1:1" x14ac:dyDescent="0.3">
      <c r="A67" s="26">
        <v>16.13</v>
      </c>
    </row>
    <row r="68" spans="1:1" x14ac:dyDescent="0.3">
      <c r="A68" s="26">
        <v>15.72</v>
      </c>
    </row>
    <row r="69" spans="1:1" x14ac:dyDescent="0.3">
      <c r="A69" s="26">
        <v>15.63</v>
      </c>
    </row>
    <row r="70" spans="1:1" x14ac:dyDescent="0.3">
      <c r="A70" s="26">
        <v>16.190000000000001</v>
      </c>
    </row>
    <row r="71" spans="1:1" x14ac:dyDescent="0.3">
      <c r="A71" s="26">
        <v>15.63</v>
      </c>
    </row>
    <row r="72" spans="1:1" x14ac:dyDescent="0.3">
      <c r="A72" s="26">
        <v>15.87</v>
      </c>
    </row>
    <row r="73" spans="1:1" x14ac:dyDescent="0.3">
      <c r="A73" s="26">
        <v>16.309999999999999</v>
      </c>
    </row>
    <row r="74" spans="1:1" x14ac:dyDescent="0.3">
      <c r="A74" s="26">
        <v>16.27</v>
      </c>
    </row>
    <row r="75" spans="1:1" x14ac:dyDescent="0.3">
      <c r="A75" s="26">
        <v>15.78</v>
      </c>
    </row>
    <row r="76" spans="1:1" x14ac:dyDescent="0.3">
      <c r="A76" s="26">
        <v>15.72</v>
      </c>
    </row>
    <row r="77" spans="1:1" x14ac:dyDescent="0.3">
      <c r="A77" s="26">
        <v>16.309999999999999</v>
      </c>
    </row>
    <row r="78" spans="1:1" x14ac:dyDescent="0.3">
      <c r="A78" s="26">
        <v>16.73</v>
      </c>
    </row>
    <row r="79" spans="1:1" x14ac:dyDescent="0.3">
      <c r="A79" s="26">
        <v>16.46</v>
      </c>
    </row>
    <row r="80" spans="1:1" x14ac:dyDescent="0.3">
      <c r="A80" s="26">
        <v>16.18</v>
      </c>
    </row>
    <row r="81" spans="1:1" x14ac:dyDescent="0.3">
      <c r="A81" s="26">
        <v>15.17</v>
      </c>
    </row>
    <row r="82" spans="1:1" x14ac:dyDescent="0.3">
      <c r="A82" s="26">
        <v>16.2</v>
      </c>
    </row>
    <row r="83" spans="1:1" x14ac:dyDescent="0.3">
      <c r="A83" s="26">
        <v>16.97</v>
      </c>
    </row>
    <row r="84" spans="1:1" x14ac:dyDescent="0.3">
      <c r="A84" s="26">
        <v>15.62</v>
      </c>
    </row>
    <row r="85" spans="1:1" x14ac:dyDescent="0.3">
      <c r="A85" s="26">
        <v>15.27</v>
      </c>
    </row>
    <row r="86" spans="1:1" x14ac:dyDescent="0.3">
      <c r="A86" s="26">
        <v>15.49</v>
      </c>
    </row>
    <row r="87" spans="1:1" x14ac:dyDescent="0.3">
      <c r="A87" s="26">
        <v>16.63</v>
      </c>
    </row>
    <row r="88" spans="1:1" x14ac:dyDescent="0.3">
      <c r="A88" s="26">
        <v>15.33</v>
      </c>
    </row>
    <row r="89" spans="1:1" x14ac:dyDescent="0.3">
      <c r="A89" s="26">
        <v>15.42</v>
      </c>
    </row>
    <row r="90" spans="1:1" x14ac:dyDescent="0.3">
      <c r="A90" s="26">
        <v>15.83</v>
      </c>
    </row>
    <row r="91" spans="1:1" x14ac:dyDescent="0.3">
      <c r="A91" s="26">
        <v>15.28</v>
      </c>
    </row>
    <row r="92" spans="1:1" x14ac:dyDescent="0.3">
      <c r="A92" s="26">
        <v>16.32</v>
      </c>
    </row>
    <row r="93" spans="1:1" x14ac:dyDescent="0.3">
      <c r="A93" s="26">
        <v>17.12</v>
      </c>
    </row>
    <row r="94" spans="1:1" x14ac:dyDescent="0.3">
      <c r="A94" s="26">
        <v>15.66</v>
      </c>
    </row>
    <row r="95" spans="1:1" x14ac:dyDescent="0.3">
      <c r="A95" s="26">
        <v>15.07</v>
      </c>
    </row>
    <row r="96" spans="1:1" x14ac:dyDescent="0.3">
      <c r="A96" s="26">
        <v>16.03</v>
      </c>
    </row>
    <row r="97" spans="1:1" x14ac:dyDescent="0.3">
      <c r="A97" s="26">
        <v>16.04</v>
      </c>
    </row>
    <row r="98" spans="1:1" x14ac:dyDescent="0.3">
      <c r="A98" s="26">
        <v>16.440000000000001</v>
      </c>
    </row>
    <row r="99" spans="1:1" x14ac:dyDescent="0.3">
      <c r="A99" s="26">
        <v>16.41</v>
      </c>
    </row>
    <row r="100" spans="1:1" x14ac:dyDescent="0.3">
      <c r="A100" s="26">
        <v>15.55</v>
      </c>
    </row>
    <row r="101" spans="1:1" x14ac:dyDescent="0.3">
      <c r="A101" s="26">
        <v>15.87</v>
      </c>
    </row>
    <row r="102" spans="1:1" x14ac:dyDescent="0.3">
      <c r="A102" s="26">
        <v>15.23</v>
      </c>
    </row>
    <row r="103" spans="1:1" x14ac:dyDescent="0.3">
      <c r="A103" s="26">
        <v>15.59</v>
      </c>
    </row>
    <row r="104" spans="1:1" x14ac:dyDescent="0.3">
      <c r="A104" s="26">
        <v>15.14</v>
      </c>
    </row>
    <row r="105" spans="1:1" x14ac:dyDescent="0.3">
      <c r="A105" s="26">
        <v>16.260000000000002</v>
      </c>
    </row>
    <row r="106" spans="1:1" x14ac:dyDescent="0.3">
      <c r="A106" s="26">
        <v>16.11</v>
      </c>
    </row>
    <row r="107" spans="1:1" x14ac:dyDescent="0.3">
      <c r="A107" s="26">
        <v>16.86</v>
      </c>
    </row>
    <row r="108" spans="1:1" x14ac:dyDescent="0.3">
      <c r="A108" s="26">
        <v>15.92</v>
      </c>
    </row>
    <row r="109" spans="1:1" x14ac:dyDescent="0.3">
      <c r="A109" s="26">
        <v>15.53</v>
      </c>
    </row>
    <row r="110" spans="1:1" x14ac:dyDescent="0.3">
      <c r="A110" s="26">
        <v>16.18</v>
      </c>
    </row>
    <row r="111" spans="1:1" x14ac:dyDescent="0.3">
      <c r="A111" s="26">
        <v>15.85</v>
      </c>
    </row>
    <row r="112" spans="1:1" x14ac:dyDescent="0.3">
      <c r="A112" s="26">
        <v>16.29</v>
      </c>
    </row>
    <row r="113" spans="1:1" x14ac:dyDescent="0.3">
      <c r="A113" s="26">
        <v>15.7</v>
      </c>
    </row>
    <row r="114" spans="1:1" x14ac:dyDescent="0.3">
      <c r="A114" s="26">
        <v>16.25</v>
      </c>
    </row>
    <row r="115" spans="1:1" x14ac:dyDescent="0.3">
      <c r="A115" s="26">
        <v>15.1</v>
      </c>
    </row>
    <row r="116" spans="1:1" x14ac:dyDescent="0.3">
      <c r="A116" s="26">
        <v>15.89</v>
      </c>
    </row>
    <row r="117" spans="1:1" x14ac:dyDescent="0.3">
      <c r="A117" s="26">
        <v>15.77</v>
      </c>
    </row>
    <row r="118" spans="1:1" x14ac:dyDescent="0.3">
      <c r="A118" s="26">
        <v>15.87</v>
      </c>
    </row>
    <row r="119" spans="1:1" x14ac:dyDescent="0.3">
      <c r="A119" s="26">
        <v>16.13</v>
      </c>
    </row>
    <row r="120" spans="1:1" x14ac:dyDescent="0.3">
      <c r="A120" s="26">
        <v>17.079999999999998</v>
      </c>
    </row>
  </sheetData>
  <conditionalFormatting sqref="C47:I54">
    <cfRule type="expression" dxfId="25" priority="1">
      <formula>$B47=""</formula>
    </cfRule>
  </conditionalFormatting>
  <conditionalFormatting sqref="D16:L19">
    <cfRule type="expression" dxfId="24" priority="2">
      <formula>$B16=""</formula>
    </cfRule>
  </conditionalFormatting>
  <dataValidations count="1">
    <dataValidation type="list" allowBlank="1" showInputMessage="1" showErrorMessage="1" sqref="D33" xr:uid="{404D3445-5489-41E8-896A-0C751B0D2016}">
      <formula1>$P$1:$P$3</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0EBD5-D0B6-45AA-B008-E58C4FB0713E}">
  <sheetPr>
    <tabColor rgb="FFFF0000"/>
  </sheetPr>
  <dimension ref="A1:P120"/>
  <sheetViews>
    <sheetView topLeftCell="A12" zoomScale="85" zoomScaleNormal="85" workbookViewId="0">
      <selection activeCell="D20" sqref="D20"/>
    </sheetView>
  </sheetViews>
  <sheetFormatPr defaultRowHeight="14.4" x14ac:dyDescent="0.3"/>
  <cols>
    <col min="1" max="1" width="13.6640625" bestFit="1" customWidth="1"/>
    <col min="2" max="2" width="2" customWidth="1"/>
    <col min="3" max="3" width="26.33203125" customWidth="1"/>
    <col min="4" max="4" width="13.88671875" customWidth="1"/>
    <col min="5" max="5" width="5.33203125" customWidth="1"/>
    <col min="6" max="6" width="9.5546875" bestFit="1" customWidth="1"/>
    <col min="8" max="8" width="11.6640625" customWidth="1"/>
  </cols>
  <sheetData>
    <row r="1" spans="2:16" x14ac:dyDescent="0.3">
      <c r="C1" t="s">
        <v>5</v>
      </c>
      <c r="P1" t="s">
        <v>6</v>
      </c>
    </row>
    <row r="2" spans="2:16" x14ac:dyDescent="0.3">
      <c r="C2" t="s">
        <v>7</v>
      </c>
      <c r="P2" t="s">
        <v>8</v>
      </c>
    </row>
    <row r="3" spans="2:16" x14ac:dyDescent="0.3">
      <c r="C3" t="s">
        <v>9</v>
      </c>
      <c r="P3" t="s">
        <v>10</v>
      </c>
    </row>
    <row r="4" spans="2:16" ht="15.6" x14ac:dyDescent="0.35">
      <c r="C4" t="s">
        <v>11</v>
      </c>
    </row>
    <row r="5" spans="2:16" x14ac:dyDescent="0.3">
      <c r="C5" t="s">
        <v>12</v>
      </c>
    </row>
    <row r="6" spans="2:16" x14ac:dyDescent="0.3">
      <c r="C6" t="s">
        <v>13</v>
      </c>
    </row>
    <row r="7" spans="2:16" x14ac:dyDescent="0.3">
      <c r="C7" t="s">
        <v>14</v>
      </c>
    </row>
    <row r="8" spans="2:16" ht="15.6" x14ac:dyDescent="0.35">
      <c r="C8" t="s">
        <v>15</v>
      </c>
    </row>
    <row r="9" spans="2:16" ht="15.6" x14ac:dyDescent="0.35">
      <c r="C9" t="s">
        <v>16</v>
      </c>
    </row>
    <row r="10" spans="2:16" x14ac:dyDescent="0.3">
      <c r="C10" t="s">
        <v>17</v>
      </c>
    </row>
    <row r="11" spans="2:16" x14ac:dyDescent="0.3">
      <c r="C11" t="s">
        <v>18</v>
      </c>
    </row>
    <row r="13" spans="2:16" ht="72" x14ac:dyDescent="0.3">
      <c r="C13" s="11" t="s">
        <v>75</v>
      </c>
      <c r="D13" s="12"/>
      <c r="E13" s="12"/>
      <c r="F13" s="12"/>
      <c r="G13" s="12"/>
      <c r="H13" s="12"/>
      <c r="I13" s="12"/>
      <c r="J13" s="13"/>
    </row>
    <row r="15" spans="2:16" x14ac:dyDescent="0.3">
      <c r="C15" s="14" t="s">
        <v>20</v>
      </c>
      <c r="D15" s="15"/>
    </row>
    <row r="16" spans="2:16" x14ac:dyDescent="0.3">
      <c r="B16" t="s">
        <v>67</v>
      </c>
      <c r="C16" s="7" t="s">
        <v>21</v>
      </c>
      <c r="D16" s="16" t="s">
        <v>76</v>
      </c>
      <c r="E16" s="17"/>
      <c r="F16" s="17"/>
      <c r="G16" s="17"/>
      <c r="H16" s="17"/>
      <c r="I16" s="17"/>
      <c r="J16" s="17"/>
      <c r="K16" s="17"/>
      <c r="L16" s="18"/>
    </row>
    <row r="17" spans="1:12" x14ac:dyDescent="0.3">
      <c r="B17" t="s">
        <v>67</v>
      </c>
      <c r="C17" s="7" t="s">
        <v>23</v>
      </c>
      <c r="D17" s="16" t="s">
        <v>77</v>
      </c>
      <c r="E17" s="17"/>
      <c r="F17" s="17"/>
      <c r="G17" s="17"/>
      <c r="H17" s="17"/>
      <c r="I17" s="17"/>
      <c r="J17" s="17"/>
      <c r="K17" s="17"/>
      <c r="L17" s="18"/>
    </row>
    <row r="18" spans="1:12" x14ac:dyDescent="0.3">
      <c r="B18" t="s">
        <v>67</v>
      </c>
      <c r="C18" s="7" t="s">
        <v>25</v>
      </c>
      <c r="D18" s="19" t="s">
        <v>78</v>
      </c>
      <c r="E18" s="20"/>
      <c r="F18" s="20"/>
      <c r="G18" s="20"/>
      <c r="H18" s="20"/>
      <c r="I18" s="20"/>
      <c r="J18" s="20"/>
      <c r="K18" s="20"/>
      <c r="L18" s="21"/>
    </row>
    <row r="19" spans="1:12" x14ac:dyDescent="0.3">
      <c r="B19" t="str">
        <f>IF(B18="","",".")</f>
        <v>.</v>
      </c>
      <c r="D19" s="22" t="s">
        <v>79</v>
      </c>
      <c r="E19" s="23"/>
      <c r="F19" s="23" t="s">
        <v>80</v>
      </c>
      <c r="G19" s="23"/>
      <c r="H19" s="23"/>
      <c r="I19" s="23"/>
      <c r="J19" s="23"/>
      <c r="K19" s="23"/>
      <c r="L19" s="24"/>
    </row>
    <row r="20" spans="1:12" ht="29.4" x14ac:dyDescent="0.55000000000000004">
      <c r="A20" s="50" t="s">
        <v>81</v>
      </c>
      <c r="C20" s="25" t="s">
        <v>28</v>
      </c>
      <c r="D20" s="26" t="s">
        <v>68</v>
      </c>
      <c r="E20" s="26" t="s">
        <v>82</v>
      </c>
      <c r="F20" s="26">
        <f t="shared" ref="F20:F21" si="0">$D$26</f>
        <v>16</v>
      </c>
      <c r="G20" t="s">
        <v>83</v>
      </c>
    </row>
    <row r="21" spans="1:12" ht="29.4" x14ac:dyDescent="0.55000000000000004">
      <c r="A21" s="26">
        <v>16.579999999999998</v>
      </c>
      <c r="D21" s="26" t="s">
        <v>70</v>
      </c>
      <c r="E21" s="26" t="s">
        <v>84</v>
      </c>
      <c r="F21" s="26">
        <f t="shared" si="0"/>
        <v>16</v>
      </c>
      <c r="G21" t="s">
        <v>83</v>
      </c>
    </row>
    <row r="22" spans="1:12" x14ac:dyDescent="0.3">
      <c r="A22" s="26">
        <v>15.78</v>
      </c>
    </row>
    <row r="23" spans="1:12" ht="15.6" x14ac:dyDescent="0.35">
      <c r="A23" s="26">
        <v>15.83</v>
      </c>
      <c r="C23" s="28" t="s">
        <v>29</v>
      </c>
      <c r="D23" s="26" t="s">
        <v>30</v>
      </c>
      <c r="E23" s="26">
        <v>0.05</v>
      </c>
      <c r="F23" t="s">
        <v>31</v>
      </c>
    </row>
    <row r="24" spans="1:12" x14ac:dyDescent="0.3">
      <c r="A24" s="26">
        <v>16.559999999999999</v>
      </c>
    </row>
    <row r="25" spans="1:12" x14ac:dyDescent="0.3">
      <c r="A25" s="26">
        <v>15.24</v>
      </c>
      <c r="C25" s="25" t="s">
        <v>33</v>
      </c>
      <c r="D25" s="29"/>
      <c r="E25" s="29"/>
      <c r="F25" s="29"/>
      <c r="G25" s="29"/>
      <c r="H25" s="29"/>
      <c r="I25" s="28"/>
    </row>
    <row r="26" spans="1:12" x14ac:dyDescent="0.3">
      <c r="A26" s="26">
        <v>15.44</v>
      </c>
      <c r="C26" s="30" t="s">
        <v>34</v>
      </c>
      <c r="D26" s="26">
        <v>16</v>
      </c>
    </row>
    <row r="27" spans="1:12" x14ac:dyDescent="0.3">
      <c r="A27" s="26">
        <v>16.239999999999998</v>
      </c>
      <c r="C27" s="30" t="s">
        <v>35</v>
      </c>
      <c r="D27" s="33">
        <v>0.5</v>
      </c>
    </row>
    <row r="28" spans="1:12" x14ac:dyDescent="0.3">
      <c r="A28" s="26">
        <v>15.7</v>
      </c>
      <c r="C28" s="30" t="s">
        <v>36</v>
      </c>
      <c r="D28" s="33" t="s">
        <v>72</v>
      </c>
    </row>
    <row r="29" spans="1:12" x14ac:dyDescent="0.3">
      <c r="A29" s="26">
        <v>16.11</v>
      </c>
      <c r="C29" s="30" t="s">
        <v>37</v>
      </c>
      <c r="D29" s="26" t="s">
        <v>73</v>
      </c>
      <c r="F29" t="str">
        <f>IF(D29="","",IF(D29="z","Because Sigma Known",IF(D29="t","Because Sigma NOT Known","Please Enter a z or t")))</f>
        <v>Because Sigma Known</v>
      </c>
    </row>
    <row r="30" spans="1:12" x14ac:dyDescent="0.3">
      <c r="A30" s="26">
        <v>15.77</v>
      </c>
      <c r="C30" s="30" t="s">
        <v>38</v>
      </c>
      <c r="D30" s="34">
        <f>COUNT($A$21:$A$120)</f>
        <v>100</v>
      </c>
    </row>
    <row r="31" spans="1:12" x14ac:dyDescent="0.3">
      <c r="A31" s="26">
        <v>16.399999999999999</v>
      </c>
      <c r="C31" s="30" t="s">
        <v>39</v>
      </c>
      <c r="D31" s="51">
        <f>ROUND(AVERAGE($A$21:$A$120),2)</f>
        <v>15.96</v>
      </c>
      <c r="F31" t="s">
        <v>85</v>
      </c>
    </row>
    <row r="32" spans="1:12" x14ac:dyDescent="0.3">
      <c r="A32" s="26">
        <v>15.7</v>
      </c>
      <c r="C32" s="30" t="s">
        <v>41</v>
      </c>
      <c r="D32" s="26">
        <f>E23</f>
        <v>0.05</v>
      </c>
    </row>
    <row r="33" spans="1:11" x14ac:dyDescent="0.3">
      <c r="A33" s="26">
        <v>16.239999999999998</v>
      </c>
      <c r="C33" s="30" t="s">
        <v>42</v>
      </c>
      <c r="D33" s="26" t="s">
        <v>6</v>
      </c>
    </row>
    <row r="34" spans="1:11" x14ac:dyDescent="0.3">
      <c r="A34" s="26">
        <v>16.27</v>
      </c>
      <c r="C34" s="30" t="s">
        <v>43</v>
      </c>
      <c r="D34" s="34">
        <f>D27/SQRT(D30)</f>
        <v>0.05</v>
      </c>
      <c r="F34" t="str">
        <f>IF(D29="","",IF(D29="z"," =Sigma/SQRT(n)",IF(D29="t"," =s/SQRT(n)",IF(OR(D29&lt;&gt;"z",D29&lt;&gt;"t"),"."))))</f>
        <v xml:space="preserve"> =Sigma/SQRT(n)</v>
      </c>
      <c r="H34" t="s">
        <v>44</v>
      </c>
    </row>
    <row r="35" spans="1:11" ht="15.6" x14ac:dyDescent="0.35">
      <c r="A35" s="26">
        <v>16.079999999999998</v>
      </c>
      <c r="C35" s="30" t="str">
        <f>"Test Statistic = "&amp;IF(D29="z","z",IF(D29="t","t",""))&amp;" ="</f>
        <v>Test Statistic = z =</v>
      </c>
      <c r="D35" s="34">
        <f>(D31-D26)/D34</f>
        <v>-0.79999999999998295</v>
      </c>
      <c r="F35" t="s">
        <v>45</v>
      </c>
      <c r="H35" t="s">
        <v>46</v>
      </c>
    </row>
    <row r="36" spans="1:11" x14ac:dyDescent="0.3">
      <c r="A36" s="26">
        <v>16.190000000000001</v>
      </c>
    </row>
    <row r="37" spans="1:11" x14ac:dyDescent="0.3">
      <c r="A37" s="26">
        <v>15.86</v>
      </c>
      <c r="C37" s="25" t="s">
        <v>47</v>
      </c>
      <c r="D37" s="29"/>
      <c r="E37" s="29"/>
      <c r="F37" s="29"/>
      <c r="G37" s="29"/>
      <c r="H37" s="36"/>
    </row>
    <row r="38" spans="1:11" ht="15.6" x14ac:dyDescent="0.35">
      <c r="A38" s="26">
        <v>15.53</v>
      </c>
      <c r="C38" s="37" t="s">
        <v>48</v>
      </c>
      <c r="D38" s="38" t="s">
        <v>49</v>
      </c>
      <c r="E38" s="39"/>
      <c r="F38" s="39"/>
      <c r="G38" s="39"/>
      <c r="H38" s="40"/>
      <c r="I38" s="38"/>
      <c r="J38" s="39"/>
      <c r="K38" s="40"/>
    </row>
    <row r="39" spans="1:11" x14ac:dyDescent="0.3">
      <c r="A39" s="26">
        <v>15.01</v>
      </c>
      <c r="C39" s="30" t="s">
        <v>86</v>
      </c>
      <c r="D39" s="41">
        <f>_xlfn.NORM.S.DIST(D35,1)</f>
        <v>0.21185539858340163</v>
      </c>
      <c r="F39" t="s">
        <v>87</v>
      </c>
      <c r="I39" t="s">
        <v>88</v>
      </c>
    </row>
    <row r="40" spans="1:11" x14ac:dyDescent="0.3">
      <c r="A40" s="26">
        <v>15.39</v>
      </c>
    </row>
    <row r="41" spans="1:11" x14ac:dyDescent="0.3">
      <c r="A41" s="26">
        <v>15.53</v>
      </c>
      <c r="C41" s="25" t="s">
        <v>53</v>
      </c>
      <c r="D41" s="29"/>
      <c r="E41" s="29"/>
      <c r="F41" s="29"/>
      <c r="G41" s="29"/>
      <c r="H41" s="36"/>
    </row>
    <row r="42" spans="1:11" ht="15.6" x14ac:dyDescent="0.35">
      <c r="A42" s="26">
        <v>15.3</v>
      </c>
      <c r="C42" s="37" t="s">
        <v>48</v>
      </c>
      <c r="D42" s="38" t="s">
        <v>89</v>
      </c>
      <c r="E42" s="39"/>
      <c r="F42" s="39"/>
      <c r="G42" s="39"/>
      <c r="H42" s="40"/>
      <c r="I42" s="38"/>
      <c r="J42" s="39"/>
      <c r="K42" s="40"/>
    </row>
    <row r="43" spans="1:11" x14ac:dyDescent="0.3">
      <c r="A43" s="26">
        <v>16.23</v>
      </c>
      <c r="C43" s="30" t="s">
        <v>90</v>
      </c>
      <c r="D43" s="34">
        <f>_xlfn.NORM.S.INV(D32)</f>
        <v>-1.6448536269514726</v>
      </c>
      <c r="F43" t="s">
        <v>91</v>
      </c>
      <c r="I43" t="s">
        <v>57</v>
      </c>
    </row>
    <row r="44" spans="1:11" x14ac:dyDescent="0.3">
      <c r="A44" s="26">
        <v>16.14</v>
      </c>
    </row>
    <row r="45" spans="1:11" x14ac:dyDescent="0.3">
      <c r="A45" s="26">
        <v>16.75</v>
      </c>
    </row>
    <row r="46" spans="1:11" x14ac:dyDescent="0.3">
      <c r="A46" s="26">
        <v>15.77</v>
      </c>
      <c r="C46" s="28" t="s">
        <v>58</v>
      </c>
    </row>
    <row r="47" spans="1:11" x14ac:dyDescent="0.3">
      <c r="A47" s="26">
        <v>15.43</v>
      </c>
      <c r="B47" t="s">
        <v>67</v>
      </c>
      <c r="C47" s="38" t="s">
        <v>92</v>
      </c>
      <c r="D47" s="39"/>
      <c r="E47" s="39"/>
      <c r="F47" s="39"/>
      <c r="G47" s="39"/>
      <c r="H47" s="39"/>
      <c r="I47" s="42"/>
    </row>
    <row r="48" spans="1:11" x14ac:dyDescent="0.3">
      <c r="A48" s="26">
        <v>17.05</v>
      </c>
      <c r="B48" t="s">
        <v>67</v>
      </c>
      <c r="C48" s="38" t="s">
        <v>93</v>
      </c>
      <c r="D48" s="39"/>
      <c r="E48" s="39"/>
      <c r="F48" s="39"/>
      <c r="G48" s="39"/>
      <c r="H48" s="39"/>
      <c r="I48" s="42"/>
    </row>
    <row r="49" spans="1:10" x14ac:dyDescent="0.3">
      <c r="A49" s="26">
        <v>15.31</v>
      </c>
      <c r="B49" t="s">
        <v>67</v>
      </c>
      <c r="C49" s="43" t="s">
        <v>94</v>
      </c>
      <c r="D49" s="44"/>
      <c r="E49" s="44"/>
      <c r="F49" s="44"/>
      <c r="G49" s="44"/>
      <c r="H49" s="44"/>
      <c r="I49" s="45"/>
    </row>
    <row r="50" spans="1:10" x14ac:dyDescent="0.3">
      <c r="A50" s="26">
        <v>16.89</v>
      </c>
      <c r="B50" t="str">
        <f>IF(B49="","",".")</f>
        <v>.</v>
      </c>
      <c r="C50" s="46" t="s">
        <v>95</v>
      </c>
      <c r="D50" s="47"/>
      <c r="E50" s="47"/>
      <c r="F50" s="47"/>
      <c r="G50" s="47"/>
      <c r="H50" s="47"/>
      <c r="I50" s="48"/>
    </row>
    <row r="51" spans="1:10" x14ac:dyDescent="0.3">
      <c r="A51" s="26">
        <v>15.95</v>
      </c>
      <c r="B51" t="s">
        <v>67</v>
      </c>
      <c r="C51" s="43" t="s">
        <v>96</v>
      </c>
      <c r="D51" s="44"/>
      <c r="E51" s="44"/>
      <c r="F51" s="44"/>
      <c r="G51" s="44"/>
      <c r="H51" s="44"/>
      <c r="I51" s="45"/>
    </row>
    <row r="52" spans="1:10" x14ac:dyDescent="0.3">
      <c r="A52" s="26">
        <v>16.559999999999999</v>
      </c>
      <c r="B52" t="str">
        <f>IF(B51="","",".")</f>
        <v>.</v>
      </c>
      <c r="C52" s="46" t="s">
        <v>97</v>
      </c>
      <c r="D52" s="47"/>
      <c r="E52" s="47"/>
      <c r="F52" s="47"/>
      <c r="G52" s="47"/>
      <c r="H52" s="47"/>
      <c r="I52" s="48"/>
    </row>
    <row r="53" spans="1:10" x14ac:dyDescent="0.3">
      <c r="A53" s="26">
        <v>15.83</v>
      </c>
      <c r="B53" t="s">
        <v>67</v>
      </c>
      <c r="C53" s="43" t="s">
        <v>98</v>
      </c>
      <c r="D53" s="44"/>
      <c r="E53" s="44"/>
      <c r="F53" s="44"/>
      <c r="G53" s="44"/>
      <c r="H53" s="44"/>
      <c r="I53" s="45"/>
    </row>
    <row r="54" spans="1:10" x14ac:dyDescent="0.3">
      <c r="A54" s="26">
        <v>16.28</v>
      </c>
      <c r="B54" t="str">
        <f>IF(B53="","",".")</f>
        <v>.</v>
      </c>
      <c r="C54" s="46" t="s">
        <v>99</v>
      </c>
      <c r="D54" s="47"/>
      <c r="E54" s="47"/>
      <c r="F54" s="47"/>
      <c r="G54" s="47"/>
      <c r="H54" s="47"/>
      <c r="I54" s="48"/>
      <c r="J54" t="s">
        <v>100</v>
      </c>
    </row>
    <row r="55" spans="1:10" x14ac:dyDescent="0.3">
      <c r="A55" s="26">
        <v>16.21</v>
      </c>
    </row>
    <row r="56" spans="1:10" x14ac:dyDescent="0.3">
      <c r="A56" s="26">
        <v>15.98</v>
      </c>
    </row>
    <row r="57" spans="1:10" x14ac:dyDescent="0.3">
      <c r="A57" s="26">
        <v>15.13</v>
      </c>
    </row>
    <row r="58" spans="1:10" x14ac:dyDescent="0.3">
      <c r="A58" s="26">
        <v>16.100000000000001</v>
      </c>
    </row>
    <row r="59" spans="1:10" x14ac:dyDescent="0.3">
      <c r="A59" s="26">
        <v>15.43</v>
      </c>
    </row>
    <row r="60" spans="1:10" x14ac:dyDescent="0.3">
      <c r="A60" s="26">
        <v>16.690000000000001</v>
      </c>
    </row>
    <row r="61" spans="1:10" x14ac:dyDescent="0.3">
      <c r="A61" s="26">
        <v>15.99</v>
      </c>
    </row>
    <row r="62" spans="1:10" x14ac:dyDescent="0.3">
      <c r="A62" s="26">
        <v>16.059999999999999</v>
      </c>
    </row>
    <row r="63" spans="1:10" x14ac:dyDescent="0.3">
      <c r="A63" s="26">
        <v>16.010000000000002</v>
      </c>
    </row>
    <row r="64" spans="1:10" x14ac:dyDescent="0.3">
      <c r="A64" s="26">
        <v>15.34</v>
      </c>
    </row>
    <row r="65" spans="1:1" x14ac:dyDescent="0.3">
      <c r="A65" s="26">
        <v>16.25</v>
      </c>
    </row>
    <row r="66" spans="1:1" x14ac:dyDescent="0.3">
      <c r="A66" s="26">
        <v>16.05</v>
      </c>
    </row>
    <row r="67" spans="1:1" x14ac:dyDescent="0.3">
      <c r="A67" s="26">
        <v>16.13</v>
      </c>
    </row>
    <row r="68" spans="1:1" x14ac:dyDescent="0.3">
      <c r="A68" s="26">
        <v>15.72</v>
      </c>
    </row>
    <row r="69" spans="1:1" x14ac:dyDescent="0.3">
      <c r="A69" s="26">
        <v>15.63</v>
      </c>
    </row>
    <row r="70" spans="1:1" x14ac:dyDescent="0.3">
      <c r="A70" s="26">
        <v>16.190000000000001</v>
      </c>
    </row>
    <row r="71" spans="1:1" x14ac:dyDescent="0.3">
      <c r="A71" s="26">
        <v>15.63</v>
      </c>
    </row>
    <row r="72" spans="1:1" x14ac:dyDescent="0.3">
      <c r="A72" s="26">
        <v>15.87</v>
      </c>
    </row>
    <row r="73" spans="1:1" x14ac:dyDescent="0.3">
      <c r="A73" s="26">
        <v>16.309999999999999</v>
      </c>
    </row>
    <row r="74" spans="1:1" x14ac:dyDescent="0.3">
      <c r="A74" s="26">
        <v>16.27</v>
      </c>
    </row>
    <row r="75" spans="1:1" x14ac:dyDescent="0.3">
      <c r="A75" s="26">
        <v>15.78</v>
      </c>
    </row>
    <row r="76" spans="1:1" x14ac:dyDescent="0.3">
      <c r="A76" s="26">
        <v>15.72</v>
      </c>
    </row>
    <row r="77" spans="1:1" x14ac:dyDescent="0.3">
      <c r="A77" s="26">
        <v>16.309999999999999</v>
      </c>
    </row>
    <row r="78" spans="1:1" x14ac:dyDescent="0.3">
      <c r="A78" s="26">
        <v>16.73</v>
      </c>
    </row>
    <row r="79" spans="1:1" x14ac:dyDescent="0.3">
      <c r="A79" s="26">
        <v>16.46</v>
      </c>
    </row>
    <row r="80" spans="1:1" x14ac:dyDescent="0.3">
      <c r="A80" s="26">
        <v>16.18</v>
      </c>
    </row>
    <row r="81" spans="1:1" x14ac:dyDescent="0.3">
      <c r="A81" s="26">
        <v>15.17</v>
      </c>
    </row>
    <row r="82" spans="1:1" x14ac:dyDescent="0.3">
      <c r="A82" s="26">
        <v>16.2</v>
      </c>
    </row>
    <row r="83" spans="1:1" x14ac:dyDescent="0.3">
      <c r="A83" s="26">
        <v>16.97</v>
      </c>
    </row>
    <row r="84" spans="1:1" x14ac:dyDescent="0.3">
      <c r="A84" s="26">
        <v>15.62</v>
      </c>
    </row>
    <row r="85" spans="1:1" x14ac:dyDescent="0.3">
      <c r="A85" s="26">
        <v>15.27</v>
      </c>
    </row>
    <row r="86" spans="1:1" x14ac:dyDescent="0.3">
      <c r="A86" s="26">
        <v>15.49</v>
      </c>
    </row>
    <row r="87" spans="1:1" x14ac:dyDescent="0.3">
      <c r="A87" s="26">
        <v>16.63</v>
      </c>
    </row>
    <row r="88" spans="1:1" x14ac:dyDescent="0.3">
      <c r="A88" s="26">
        <v>15.33</v>
      </c>
    </row>
    <row r="89" spans="1:1" x14ac:dyDescent="0.3">
      <c r="A89" s="26">
        <v>15.42</v>
      </c>
    </row>
    <row r="90" spans="1:1" x14ac:dyDescent="0.3">
      <c r="A90" s="26">
        <v>15.83</v>
      </c>
    </row>
    <row r="91" spans="1:1" x14ac:dyDescent="0.3">
      <c r="A91" s="26">
        <v>15.28</v>
      </c>
    </row>
    <row r="92" spans="1:1" x14ac:dyDescent="0.3">
      <c r="A92" s="26">
        <v>16.32</v>
      </c>
    </row>
    <row r="93" spans="1:1" x14ac:dyDescent="0.3">
      <c r="A93" s="26">
        <v>17.12</v>
      </c>
    </row>
    <row r="94" spans="1:1" x14ac:dyDescent="0.3">
      <c r="A94" s="26">
        <v>15.66</v>
      </c>
    </row>
    <row r="95" spans="1:1" x14ac:dyDescent="0.3">
      <c r="A95" s="26">
        <v>15.07</v>
      </c>
    </row>
    <row r="96" spans="1:1" x14ac:dyDescent="0.3">
      <c r="A96" s="26">
        <v>16.03</v>
      </c>
    </row>
    <row r="97" spans="1:1" x14ac:dyDescent="0.3">
      <c r="A97" s="26">
        <v>16.04</v>
      </c>
    </row>
    <row r="98" spans="1:1" x14ac:dyDescent="0.3">
      <c r="A98" s="26">
        <v>16.440000000000001</v>
      </c>
    </row>
    <row r="99" spans="1:1" x14ac:dyDescent="0.3">
      <c r="A99" s="26">
        <v>16.41</v>
      </c>
    </row>
    <row r="100" spans="1:1" x14ac:dyDescent="0.3">
      <c r="A100" s="26">
        <v>15.55</v>
      </c>
    </row>
    <row r="101" spans="1:1" x14ac:dyDescent="0.3">
      <c r="A101" s="26">
        <v>15.87</v>
      </c>
    </row>
    <row r="102" spans="1:1" x14ac:dyDescent="0.3">
      <c r="A102" s="26">
        <v>15.23</v>
      </c>
    </row>
    <row r="103" spans="1:1" x14ac:dyDescent="0.3">
      <c r="A103" s="26">
        <v>15.59</v>
      </c>
    </row>
    <row r="104" spans="1:1" x14ac:dyDescent="0.3">
      <c r="A104" s="26">
        <v>15.14</v>
      </c>
    </row>
    <row r="105" spans="1:1" x14ac:dyDescent="0.3">
      <c r="A105" s="26">
        <v>16.260000000000002</v>
      </c>
    </row>
    <row r="106" spans="1:1" x14ac:dyDescent="0.3">
      <c r="A106" s="26">
        <v>16.11</v>
      </c>
    </row>
    <row r="107" spans="1:1" x14ac:dyDescent="0.3">
      <c r="A107" s="26">
        <v>16.86</v>
      </c>
    </row>
    <row r="108" spans="1:1" x14ac:dyDescent="0.3">
      <c r="A108" s="26">
        <v>15.92</v>
      </c>
    </row>
    <row r="109" spans="1:1" x14ac:dyDescent="0.3">
      <c r="A109" s="26">
        <v>15.53</v>
      </c>
    </row>
    <row r="110" spans="1:1" x14ac:dyDescent="0.3">
      <c r="A110" s="26">
        <v>16.18</v>
      </c>
    </row>
    <row r="111" spans="1:1" x14ac:dyDescent="0.3">
      <c r="A111" s="26">
        <v>15.85</v>
      </c>
    </row>
    <row r="112" spans="1:1" x14ac:dyDescent="0.3">
      <c r="A112" s="26">
        <v>16.29</v>
      </c>
    </row>
    <row r="113" spans="1:1" x14ac:dyDescent="0.3">
      <c r="A113" s="26">
        <v>15.7</v>
      </c>
    </row>
    <row r="114" spans="1:1" x14ac:dyDescent="0.3">
      <c r="A114" s="26">
        <v>16.25</v>
      </c>
    </row>
    <row r="115" spans="1:1" x14ac:dyDescent="0.3">
      <c r="A115" s="26">
        <v>15.1</v>
      </c>
    </row>
    <row r="116" spans="1:1" x14ac:dyDescent="0.3">
      <c r="A116" s="26">
        <v>15.89</v>
      </c>
    </row>
    <row r="117" spans="1:1" x14ac:dyDescent="0.3">
      <c r="A117" s="26">
        <v>15.77</v>
      </c>
    </row>
    <row r="118" spans="1:1" x14ac:dyDescent="0.3">
      <c r="A118" s="26">
        <v>15.87</v>
      </c>
    </row>
    <row r="119" spans="1:1" x14ac:dyDescent="0.3">
      <c r="A119" s="26">
        <v>16.13</v>
      </c>
    </row>
    <row r="120" spans="1:1" x14ac:dyDescent="0.3">
      <c r="A120" s="26">
        <v>17.079999999999998</v>
      </c>
    </row>
  </sheetData>
  <conditionalFormatting sqref="C47:I54">
    <cfRule type="expression" dxfId="23" priority="1">
      <formula>$B47=""</formula>
    </cfRule>
  </conditionalFormatting>
  <conditionalFormatting sqref="D16:L19">
    <cfRule type="expression" dxfId="22" priority="2">
      <formula>$B16=""</formula>
    </cfRule>
  </conditionalFormatting>
  <dataValidations count="1">
    <dataValidation type="list" allowBlank="1" showInputMessage="1" showErrorMessage="1" sqref="D33" xr:uid="{420EB8D7-B73A-4905-8EB6-EE2F2AD48F5B}">
      <formula1>$P$1:$P$3</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26FBF-855E-4378-ABD9-47DDEEBE1B0A}">
  <sheetPr>
    <tabColor rgb="FF0000FF"/>
  </sheetPr>
  <dimension ref="A1:P56"/>
  <sheetViews>
    <sheetView topLeftCell="A11" zoomScale="85" zoomScaleNormal="85" workbookViewId="0">
      <selection activeCell="D20" sqref="D20"/>
    </sheetView>
  </sheetViews>
  <sheetFormatPr defaultRowHeight="14.4" x14ac:dyDescent="0.3"/>
  <cols>
    <col min="1" max="1" width="13.6640625" bestFit="1" customWidth="1"/>
    <col min="2" max="2" width="2" customWidth="1"/>
    <col min="3" max="3" width="26.33203125" customWidth="1"/>
    <col min="4" max="4" width="13.88671875" customWidth="1"/>
    <col min="5" max="5" width="5.33203125" customWidth="1"/>
    <col min="6" max="6" width="9.5546875" bestFit="1" customWidth="1"/>
    <col min="8" max="8" width="11.6640625" customWidth="1"/>
  </cols>
  <sheetData>
    <row r="1" spans="3:16" x14ac:dyDescent="0.3">
      <c r="C1" t="s">
        <v>5</v>
      </c>
      <c r="P1" t="s">
        <v>6</v>
      </c>
    </row>
    <row r="2" spans="3:16" x14ac:dyDescent="0.3">
      <c r="C2" t="s">
        <v>7</v>
      </c>
      <c r="P2" t="s">
        <v>8</v>
      </c>
    </row>
    <row r="3" spans="3:16" x14ac:dyDescent="0.3">
      <c r="C3" t="s">
        <v>9</v>
      </c>
      <c r="P3" t="s">
        <v>10</v>
      </c>
    </row>
    <row r="4" spans="3:16" ht="15.6" x14ac:dyDescent="0.35">
      <c r="C4" t="s">
        <v>11</v>
      </c>
    </row>
    <row r="5" spans="3:16" x14ac:dyDescent="0.3">
      <c r="C5" t="s">
        <v>12</v>
      </c>
    </row>
    <row r="6" spans="3:16" x14ac:dyDescent="0.3">
      <c r="C6" t="s">
        <v>13</v>
      </c>
    </row>
    <row r="7" spans="3:16" x14ac:dyDescent="0.3">
      <c r="C7" t="s">
        <v>14</v>
      </c>
    </row>
    <row r="8" spans="3:16" ht="15.6" x14ac:dyDescent="0.35">
      <c r="C8" t="s">
        <v>15</v>
      </c>
    </row>
    <row r="9" spans="3:16" ht="15.6" x14ac:dyDescent="0.35">
      <c r="C9" t="s">
        <v>16</v>
      </c>
    </row>
    <row r="10" spans="3:16" x14ac:dyDescent="0.3">
      <c r="C10" t="s">
        <v>17</v>
      </c>
    </row>
    <row r="11" spans="3:16" x14ac:dyDescent="0.3">
      <c r="C11" t="s">
        <v>18</v>
      </c>
    </row>
    <row r="13" spans="3:16" ht="72" customHeight="1" x14ac:dyDescent="0.3">
      <c r="C13" s="11" t="s">
        <v>101</v>
      </c>
      <c r="D13" s="12"/>
      <c r="E13" s="12"/>
      <c r="F13" s="12"/>
      <c r="G13" s="12"/>
      <c r="H13" s="12"/>
      <c r="I13" s="12"/>
      <c r="J13" s="13"/>
    </row>
    <row r="15" spans="3:16" x14ac:dyDescent="0.3">
      <c r="C15" s="14" t="s">
        <v>20</v>
      </c>
      <c r="D15" s="15"/>
    </row>
    <row r="16" spans="3:16" x14ac:dyDescent="0.3">
      <c r="C16" s="7" t="s">
        <v>21</v>
      </c>
      <c r="D16" s="16"/>
      <c r="E16" s="17"/>
      <c r="F16" s="17"/>
      <c r="G16" s="17"/>
      <c r="H16" s="17"/>
      <c r="I16" s="17"/>
      <c r="J16" s="17"/>
      <c r="K16" s="17"/>
      <c r="L16" s="18"/>
    </row>
    <row r="17" spans="1:12" x14ac:dyDescent="0.3">
      <c r="C17" s="7" t="s">
        <v>23</v>
      </c>
      <c r="D17" s="16"/>
      <c r="E17" s="17"/>
      <c r="F17" s="17"/>
      <c r="G17" s="17"/>
      <c r="H17" s="17"/>
      <c r="I17" s="17"/>
      <c r="J17" s="17"/>
      <c r="K17" s="17"/>
      <c r="L17" s="18"/>
    </row>
    <row r="18" spans="1:12" x14ac:dyDescent="0.3">
      <c r="C18" s="7" t="s">
        <v>25</v>
      </c>
      <c r="D18" s="19"/>
      <c r="E18" s="20"/>
      <c r="F18" s="20"/>
      <c r="G18" s="20"/>
      <c r="H18" s="20"/>
      <c r="I18" s="20"/>
      <c r="J18" s="20"/>
      <c r="K18" s="20"/>
      <c r="L18" s="21"/>
    </row>
    <row r="19" spans="1:12" x14ac:dyDescent="0.3">
      <c r="D19" s="22"/>
      <c r="E19" s="23"/>
      <c r="F19" s="23"/>
      <c r="G19" s="23" t="s">
        <v>10</v>
      </c>
      <c r="H19" s="23"/>
      <c r="I19" s="23"/>
      <c r="J19" s="23"/>
      <c r="K19" s="23"/>
      <c r="L19" s="24"/>
    </row>
    <row r="20" spans="1:12" ht="29.4" x14ac:dyDescent="0.55000000000000004">
      <c r="A20" s="50" t="s">
        <v>81</v>
      </c>
      <c r="C20" s="25" t="s">
        <v>28</v>
      </c>
      <c r="D20" s="26" t="s">
        <v>68</v>
      </c>
      <c r="E20" s="26"/>
      <c r="F20" s="26"/>
    </row>
    <row r="21" spans="1:12" ht="29.4" x14ac:dyDescent="0.55000000000000004">
      <c r="A21" s="26">
        <v>15.25</v>
      </c>
      <c r="D21" s="26" t="s">
        <v>70</v>
      </c>
      <c r="E21" s="26"/>
      <c r="F21" s="26"/>
    </row>
    <row r="22" spans="1:12" x14ac:dyDescent="0.3">
      <c r="A22" s="26">
        <v>15.03</v>
      </c>
    </row>
    <row r="23" spans="1:12" ht="15.6" x14ac:dyDescent="0.35">
      <c r="A23" s="26">
        <v>16.07</v>
      </c>
      <c r="C23" s="28" t="s">
        <v>29</v>
      </c>
      <c r="D23" s="26" t="s">
        <v>30</v>
      </c>
      <c r="E23" s="26"/>
      <c r="F23" t="s">
        <v>31</v>
      </c>
    </row>
    <row r="24" spans="1:12" x14ac:dyDescent="0.3">
      <c r="A24" s="26">
        <v>16.260000000000002</v>
      </c>
    </row>
    <row r="25" spans="1:12" x14ac:dyDescent="0.3">
      <c r="A25" s="26">
        <v>16.22</v>
      </c>
      <c r="C25" s="25" t="s">
        <v>33</v>
      </c>
      <c r="D25" s="29"/>
      <c r="E25" s="29"/>
      <c r="F25" s="29"/>
      <c r="G25" s="29"/>
      <c r="H25" s="29"/>
      <c r="I25" s="28"/>
    </row>
    <row r="26" spans="1:12" x14ac:dyDescent="0.3">
      <c r="A26" s="26">
        <v>15.49</v>
      </c>
      <c r="C26" s="30" t="s">
        <v>34</v>
      </c>
      <c r="D26" s="26"/>
    </row>
    <row r="27" spans="1:12" x14ac:dyDescent="0.3">
      <c r="A27" s="26">
        <v>15.41</v>
      </c>
      <c r="C27" s="30" t="s">
        <v>35</v>
      </c>
      <c r="D27" s="33"/>
    </row>
    <row r="28" spans="1:12" x14ac:dyDescent="0.3">
      <c r="A28" s="52">
        <v>17.522227666665689</v>
      </c>
      <c r="C28" s="30" t="s">
        <v>36</v>
      </c>
      <c r="D28" s="33"/>
    </row>
    <row r="29" spans="1:12" x14ac:dyDescent="0.3">
      <c r="A29" s="26">
        <v>15.5</v>
      </c>
      <c r="C29" s="30" t="s">
        <v>37</v>
      </c>
      <c r="D29" s="26"/>
      <c r="F29" t="str">
        <f>IF(D29="","",IF(D29="z","Because Sigma Known",IF(D29="t","Because Sigma NOT Known","Please Enter a z or t")))</f>
        <v/>
      </c>
    </row>
    <row r="30" spans="1:12" x14ac:dyDescent="0.3">
      <c r="A30" s="26">
        <v>16</v>
      </c>
      <c r="C30" s="30" t="s">
        <v>38</v>
      </c>
      <c r="D30" s="34"/>
    </row>
    <row r="31" spans="1:12" x14ac:dyDescent="0.3">
      <c r="A31" s="26">
        <v>16</v>
      </c>
      <c r="C31" s="30" t="s">
        <v>39</v>
      </c>
      <c r="D31" s="51"/>
      <c r="F31" t="s">
        <v>85</v>
      </c>
    </row>
    <row r="32" spans="1:12" x14ac:dyDescent="0.3">
      <c r="A32" s="26">
        <v>16.66</v>
      </c>
      <c r="C32" s="30" t="s">
        <v>41</v>
      </c>
      <c r="D32" s="26"/>
    </row>
    <row r="33" spans="1:12" x14ac:dyDescent="0.3">
      <c r="A33" s="26">
        <v>15.74</v>
      </c>
      <c r="C33" s="30" t="s">
        <v>42</v>
      </c>
      <c r="D33" s="26"/>
    </row>
    <row r="34" spans="1:12" x14ac:dyDescent="0.3">
      <c r="A34" s="26">
        <v>14.97</v>
      </c>
      <c r="C34" s="30" t="s">
        <v>43</v>
      </c>
      <c r="D34" s="34"/>
      <c r="F34" t="str">
        <f>IF(D29="","",IF(D29="z"," =Sigma/SQRT(n)",IF(D29="t"," =s/SQRT(n)",IF(OR(D29&lt;&gt;"z",D29&lt;&gt;"t"),"."))))</f>
        <v/>
      </c>
      <c r="H34" t="s">
        <v>44</v>
      </c>
    </row>
    <row r="35" spans="1:12" ht="15.6" x14ac:dyDescent="0.35">
      <c r="A35" s="26">
        <v>15.6</v>
      </c>
      <c r="C35" s="30" t="str">
        <f>"Test Statistic = "&amp;IF(D29="z","z",IF(D29="t","t",""))&amp;" ="</f>
        <v>Test Statistic =  =</v>
      </c>
      <c r="D35" s="34"/>
      <c r="F35" t="s">
        <v>45</v>
      </c>
      <c r="H35" t="s">
        <v>46</v>
      </c>
    </row>
    <row r="36" spans="1:12" x14ac:dyDescent="0.3">
      <c r="A36" s="26">
        <v>16.13</v>
      </c>
    </row>
    <row r="37" spans="1:12" x14ac:dyDescent="0.3">
      <c r="A37" s="26">
        <v>15.96</v>
      </c>
      <c r="C37" s="25" t="s">
        <v>47</v>
      </c>
      <c r="D37" s="29"/>
      <c r="E37" s="29"/>
      <c r="F37" s="29"/>
      <c r="G37" s="29"/>
      <c r="H37" s="36"/>
    </row>
    <row r="38" spans="1:12" ht="15.6" x14ac:dyDescent="0.35">
      <c r="A38" s="26">
        <v>17.21</v>
      </c>
      <c r="C38" s="37" t="s">
        <v>48</v>
      </c>
      <c r="D38" s="38" t="s">
        <v>49</v>
      </c>
      <c r="E38" s="39"/>
      <c r="F38" s="39"/>
      <c r="G38" s="39"/>
      <c r="H38" s="40"/>
      <c r="I38" s="38"/>
      <c r="J38" s="39"/>
      <c r="K38" s="40"/>
    </row>
    <row r="39" spans="1:12" x14ac:dyDescent="0.3">
      <c r="A39" s="26">
        <v>16.64</v>
      </c>
      <c r="C39" s="30" t="s">
        <v>108</v>
      </c>
      <c r="D39" s="34"/>
      <c r="F39" t="s">
        <v>109</v>
      </c>
      <c r="I39" t="s">
        <v>110</v>
      </c>
    </row>
    <row r="40" spans="1:12" x14ac:dyDescent="0.3">
      <c r="A40" s="26">
        <v>15.65</v>
      </c>
      <c r="D40" s="41"/>
      <c r="F40" t="s">
        <v>111</v>
      </c>
    </row>
    <row r="41" spans="1:12" x14ac:dyDescent="0.3">
      <c r="A41" s="26">
        <v>16.07</v>
      </c>
      <c r="C41" s="25" t="s">
        <v>53</v>
      </c>
      <c r="D41" s="29"/>
      <c r="E41" s="29"/>
      <c r="F41" s="29"/>
      <c r="G41" s="29"/>
      <c r="H41" s="36"/>
    </row>
    <row r="42" spans="1:12" ht="15.6" x14ac:dyDescent="0.35">
      <c r="A42" s="26">
        <v>16.62</v>
      </c>
      <c r="C42" s="37" t="s">
        <v>48</v>
      </c>
      <c r="D42" s="38" t="s">
        <v>112</v>
      </c>
      <c r="E42" s="39"/>
      <c r="F42" s="39"/>
      <c r="G42" s="39"/>
      <c r="H42" s="40"/>
      <c r="I42" s="38"/>
      <c r="J42" s="39"/>
      <c r="K42" s="39"/>
      <c r="L42" s="40"/>
    </row>
    <row r="43" spans="1:12" x14ac:dyDescent="0.3">
      <c r="A43" s="26">
        <v>16.59</v>
      </c>
      <c r="C43" s="30" t="s">
        <v>113</v>
      </c>
      <c r="D43" s="34"/>
      <c r="F43" t="s">
        <v>114</v>
      </c>
      <c r="I43" t="s">
        <v>57</v>
      </c>
    </row>
    <row r="44" spans="1:12" x14ac:dyDescent="0.3">
      <c r="A44" s="26">
        <v>15.7</v>
      </c>
      <c r="C44" s="30" t="s">
        <v>115</v>
      </c>
      <c r="D44" s="34"/>
      <c r="F44" t="s">
        <v>116</v>
      </c>
    </row>
    <row r="45" spans="1:12" x14ac:dyDescent="0.3">
      <c r="A45" s="26">
        <v>16.2</v>
      </c>
    </row>
    <row r="46" spans="1:12" x14ac:dyDescent="0.3">
      <c r="A46" s="26">
        <v>16.899999999999999</v>
      </c>
      <c r="C46" s="28" t="s">
        <v>58</v>
      </c>
    </row>
    <row r="47" spans="1:12" x14ac:dyDescent="0.3">
      <c r="A47" s="26">
        <v>16.55</v>
      </c>
      <c r="C47" s="38"/>
      <c r="D47" s="39"/>
      <c r="E47" s="39"/>
      <c r="F47" s="39"/>
      <c r="G47" s="39"/>
      <c r="H47" s="39"/>
      <c r="I47" s="42"/>
    </row>
    <row r="48" spans="1:12" x14ac:dyDescent="0.3">
      <c r="A48" s="26">
        <v>16.25</v>
      </c>
      <c r="C48" s="38"/>
      <c r="D48" s="39"/>
      <c r="E48" s="39"/>
      <c r="F48" s="39"/>
      <c r="G48" s="39"/>
      <c r="H48" s="39"/>
      <c r="I48" s="42"/>
    </row>
    <row r="49" spans="1:9" x14ac:dyDescent="0.3">
      <c r="A49" s="26">
        <v>15.99</v>
      </c>
      <c r="C49" s="43"/>
      <c r="D49" s="44"/>
      <c r="E49" s="44"/>
      <c r="F49" s="44"/>
      <c r="G49" s="44"/>
      <c r="H49" s="44"/>
      <c r="I49" s="45"/>
    </row>
    <row r="50" spans="1:9" x14ac:dyDescent="0.3">
      <c r="A50" s="26">
        <v>16.350000000000001</v>
      </c>
      <c r="C50" s="46"/>
      <c r="D50" s="47"/>
      <c r="E50" s="47"/>
      <c r="F50" s="47"/>
      <c r="G50" s="47"/>
      <c r="H50" s="47"/>
      <c r="I50" s="48"/>
    </row>
    <row r="51" spans="1:9" x14ac:dyDescent="0.3">
      <c r="A51" s="26">
        <v>16.079999999999998</v>
      </c>
      <c r="C51" s="43"/>
      <c r="D51" s="44"/>
      <c r="E51" s="44"/>
      <c r="F51" s="44"/>
      <c r="G51" s="44"/>
      <c r="H51" s="44"/>
      <c r="I51" s="45"/>
    </row>
    <row r="52" spans="1:9" x14ac:dyDescent="0.3">
      <c r="A52" s="26">
        <v>16.059999999999999</v>
      </c>
      <c r="C52" s="46"/>
      <c r="D52" s="47"/>
      <c r="E52" s="47"/>
      <c r="F52" s="47"/>
      <c r="G52" s="47"/>
      <c r="H52" s="47"/>
      <c r="I52" s="48"/>
    </row>
    <row r="53" spans="1:9" x14ac:dyDescent="0.3">
      <c r="A53" s="26">
        <v>16.36</v>
      </c>
      <c r="C53" s="43"/>
      <c r="D53" s="44"/>
      <c r="E53" s="44"/>
      <c r="F53" s="44"/>
      <c r="G53" s="44"/>
      <c r="H53" s="44"/>
      <c r="I53" s="45"/>
    </row>
    <row r="54" spans="1:9" x14ac:dyDescent="0.3">
      <c r="A54" s="26">
        <v>16.079999999999998</v>
      </c>
      <c r="C54" s="46"/>
      <c r="D54" s="47"/>
      <c r="E54" s="47"/>
      <c r="F54" s="47"/>
      <c r="G54" s="47"/>
      <c r="H54" s="47"/>
      <c r="I54" s="48"/>
    </row>
    <row r="55" spans="1:9" x14ac:dyDescent="0.3">
      <c r="A55" s="26">
        <v>16.72</v>
      </c>
    </row>
    <row r="56" spans="1:9" x14ac:dyDescent="0.3">
      <c r="A56" s="26">
        <v>16.64</v>
      </c>
    </row>
  </sheetData>
  <conditionalFormatting sqref="C47:I54">
    <cfRule type="expression" dxfId="21" priority="1">
      <formula>$B47=""</formula>
    </cfRule>
  </conditionalFormatting>
  <conditionalFormatting sqref="D16:L19">
    <cfRule type="expression" dxfId="20" priority="4">
      <formula>$B16=""</formula>
    </cfRule>
  </conditionalFormatting>
  <dataValidations count="1">
    <dataValidation type="list" allowBlank="1" showInputMessage="1" showErrorMessage="1" sqref="D33" xr:uid="{F06CE114-F33A-44C7-BB87-9F391A1A78F0}">
      <formula1>$P$1:$P$3</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3AB4-3F3D-4CF6-A9C5-FBC876106CD4}">
  <sheetPr>
    <tabColor rgb="FFFF0000"/>
  </sheetPr>
  <dimension ref="A1:P56"/>
  <sheetViews>
    <sheetView topLeftCell="A11" zoomScale="85" zoomScaleNormal="85" workbookViewId="0">
      <selection activeCell="D20" sqref="D20"/>
    </sheetView>
  </sheetViews>
  <sheetFormatPr defaultRowHeight="14.4" x14ac:dyDescent="0.3"/>
  <cols>
    <col min="1" max="1" width="13.6640625" bestFit="1" customWidth="1"/>
    <col min="2" max="2" width="2" customWidth="1"/>
    <col min="3" max="3" width="26.33203125" customWidth="1"/>
    <col min="4" max="4" width="13.88671875" customWidth="1"/>
    <col min="5" max="5" width="5.33203125" customWidth="1"/>
    <col min="6" max="6" width="9.5546875" bestFit="1" customWidth="1"/>
    <col min="8" max="8" width="11.6640625" customWidth="1"/>
  </cols>
  <sheetData>
    <row r="1" spans="2:16" x14ac:dyDescent="0.3">
      <c r="C1" t="s">
        <v>5</v>
      </c>
      <c r="P1" t="s">
        <v>6</v>
      </c>
    </row>
    <row r="2" spans="2:16" x14ac:dyDescent="0.3">
      <c r="C2" t="s">
        <v>7</v>
      </c>
      <c r="P2" t="s">
        <v>8</v>
      </c>
    </row>
    <row r="3" spans="2:16" x14ac:dyDescent="0.3">
      <c r="C3" t="s">
        <v>9</v>
      </c>
      <c r="P3" t="s">
        <v>10</v>
      </c>
    </row>
    <row r="4" spans="2:16" ht="15.6" x14ac:dyDescent="0.35">
      <c r="C4" t="s">
        <v>11</v>
      </c>
    </row>
    <row r="5" spans="2:16" x14ac:dyDescent="0.3">
      <c r="C5" t="s">
        <v>12</v>
      </c>
    </row>
    <row r="6" spans="2:16" x14ac:dyDescent="0.3">
      <c r="C6" t="s">
        <v>13</v>
      </c>
    </row>
    <row r="7" spans="2:16" x14ac:dyDescent="0.3">
      <c r="C7" t="s">
        <v>14</v>
      </c>
    </row>
    <row r="8" spans="2:16" ht="15.6" x14ac:dyDescent="0.35">
      <c r="C8" t="s">
        <v>15</v>
      </c>
    </row>
    <row r="9" spans="2:16" ht="15.6" x14ac:dyDescent="0.35">
      <c r="C9" t="s">
        <v>16</v>
      </c>
    </row>
    <row r="10" spans="2:16" x14ac:dyDescent="0.3">
      <c r="C10" t="s">
        <v>17</v>
      </c>
    </row>
    <row r="11" spans="2:16" x14ac:dyDescent="0.3">
      <c r="C11" t="s">
        <v>18</v>
      </c>
    </row>
    <row r="13" spans="2:16" ht="72" customHeight="1" x14ac:dyDescent="0.3">
      <c r="C13" s="11" t="s">
        <v>101</v>
      </c>
      <c r="D13" s="12"/>
      <c r="E13" s="12"/>
      <c r="F13" s="12"/>
      <c r="G13" s="12"/>
      <c r="H13" s="12"/>
      <c r="I13" s="12"/>
      <c r="J13" s="13"/>
    </row>
    <row r="15" spans="2:16" x14ac:dyDescent="0.3">
      <c r="C15" s="14" t="s">
        <v>20</v>
      </c>
      <c r="D15" s="15"/>
    </row>
    <row r="16" spans="2:16" x14ac:dyDescent="0.3">
      <c r="B16" t="s">
        <v>67</v>
      </c>
      <c r="C16" s="7" t="s">
        <v>21</v>
      </c>
      <c r="D16" s="16" t="s">
        <v>102</v>
      </c>
      <c r="E16" s="17"/>
      <c r="F16" s="17"/>
      <c r="G16" s="17"/>
      <c r="H16" s="17"/>
      <c r="I16" s="17"/>
      <c r="J16" s="17"/>
      <c r="K16" s="17"/>
      <c r="L16" s="18"/>
    </row>
    <row r="17" spans="1:12" x14ac:dyDescent="0.3">
      <c r="B17" t="s">
        <v>67</v>
      </c>
      <c r="C17" s="7" t="s">
        <v>23</v>
      </c>
      <c r="D17" s="16" t="s">
        <v>103</v>
      </c>
      <c r="E17" s="17"/>
      <c r="F17" s="17"/>
      <c r="G17" s="17"/>
      <c r="H17" s="17"/>
      <c r="I17" s="17"/>
      <c r="J17" s="17"/>
      <c r="K17" s="17"/>
      <c r="L17" s="18"/>
    </row>
    <row r="18" spans="1:12" x14ac:dyDescent="0.3">
      <c r="B18" t="s">
        <v>67</v>
      </c>
      <c r="C18" s="7" t="s">
        <v>25</v>
      </c>
      <c r="D18" s="19" t="s">
        <v>104</v>
      </c>
      <c r="E18" s="20"/>
      <c r="F18" s="20"/>
      <c r="G18" s="20"/>
      <c r="H18" s="20"/>
      <c r="I18" s="20"/>
      <c r="J18" s="20"/>
      <c r="K18" s="20"/>
      <c r="L18" s="21"/>
    </row>
    <row r="19" spans="1:12" x14ac:dyDescent="0.3">
      <c r="B19" t="str">
        <f>IF(B18="","",".")</f>
        <v>.</v>
      </c>
      <c r="D19" s="22" t="s">
        <v>105</v>
      </c>
      <c r="E19" s="23"/>
      <c r="F19" s="23"/>
      <c r="G19" s="23" t="s">
        <v>10</v>
      </c>
      <c r="H19" s="23"/>
      <c r="I19" s="23"/>
      <c r="J19" s="23"/>
      <c r="K19" s="23"/>
      <c r="L19" s="24"/>
    </row>
    <row r="20" spans="1:12" ht="29.4" x14ac:dyDescent="0.55000000000000004">
      <c r="A20" s="50" t="s">
        <v>81</v>
      </c>
      <c r="C20" s="25" t="s">
        <v>28</v>
      </c>
      <c r="D20" s="26" t="s">
        <v>68</v>
      </c>
      <c r="E20" s="26" t="s">
        <v>106</v>
      </c>
      <c r="F20" s="26">
        <f>D26</f>
        <v>16</v>
      </c>
    </row>
    <row r="21" spans="1:12" ht="29.4" x14ac:dyDescent="0.55000000000000004">
      <c r="A21" s="26">
        <v>15.25</v>
      </c>
      <c r="D21" s="26" t="s">
        <v>70</v>
      </c>
      <c r="E21" s="26" t="s">
        <v>107</v>
      </c>
      <c r="F21" s="26">
        <f>D26</f>
        <v>16</v>
      </c>
    </row>
    <row r="22" spans="1:12" x14ac:dyDescent="0.3">
      <c r="A22" s="26">
        <v>15.03</v>
      </c>
    </row>
    <row r="23" spans="1:12" ht="15.6" x14ac:dyDescent="0.35">
      <c r="A23" s="26">
        <v>16.07</v>
      </c>
      <c r="C23" s="28" t="s">
        <v>29</v>
      </c>
      <c r="D23" s="26" t="s">
        <v>30</v>
      </c>
      <c r="E23" s="26">
        <v>0.05</v>
      </c>
      <c r="F23" t="s">
        <v>31</v>
      </c>
    </row>
    <row r="24" spans="1:12" x14ac:dyDescent="0.3">
      <c r="A24" s="26">
        <v>16.260000000000002</v>
      </c>
    </row>
    <row r="25" spans="1:12" x14ac:dyDescent="0.3">
      <c r="A25" s="26">
        <v>16.22</v>
      </c>
      <c r="C25" s="25" t="s">
        <v>33</v>
      </c>
      <c r="D25" s="29"/>
      <c r="E25" s="29"/>
      <c r="F25" s="29"/>
      <c r="G25" s="29"/>
      <c r="H25" s="29"/>
      <c r="I25" s="28"/>
    </row>
    <row r="26" spans="1:12" x14ac:dyDescent="0.3">
      <c r="A26" s="26">
        <v>15.49</v>
      </c>
      <c r="C26" s="30" t="s">
        <v>34</v>
      </c>
      <c r="D26" s="26">
        <v>16</v>
      </c>
    </row>
    <row r="27" spans="1:12" x14ac:dyDescent="0.3">
      <c r="A27" s="26">
        <v>15.41</v>
      </c>
      <c r="C27" s="30" t="s">
        <v>35</v>
      </c>
      <c r="D27" s="33">
        <v>0.5</v>
      </c>
    </row>
    <row r="28" spans="1:12" x14ac:dyDescent="0.3">
      <c r="A28" s="52">
        <v>17.522227666665689</v>
      </c>
      <c r="C28" s="30" t="s">
        <v>36</v>
      </c>
      <c r="D28" s="33" t="s">
        <v>72</v>
      </c>
    </row>
    <row r="29" spans="1:12" x14ac:dyDescent="0.3">
      <c r="A29" s="26">
        <v>15.5</v>
      </c>
      <c r="C29" s="30" t="s">
        <v>37</v>
      </c>
      <c r="D29" s="26" t="s">
        <v>73</v>
      </c>
      <c r="F29" t="str">
        <f>IF(D29="","",IF(D29="z","Because Sigma Known",IF(D29="t","Because Sigma NOT Known","Please Enter a z or t")))</f>
        <v>Because Sigma Known</v>
      </c>
    </row>
    <row r="30" spans="1:12" x14ac:dyDescent="0.3">
      <c r="A30" s="26">
        <v>16</v>
      </c>
      <c r="C30" s="30" t="s">
        <v>38</v>
      </c>
      <c r="D30" s="34">
        <f>COUNT(A21:A56)</f>
        <v>36</v>
      </c>
    </row>
    <row r="31" spans="1:12" x14ac:dyDescent="0.3">
      <c r="A31" s="26">
        <v>16</v>
      </c>
      <c r="C31" s="30" t="s">
        <v>39</v>
      </c>
      <c r="D31" s="51">
        <f>ROUND(AVERAGE(A21:A56),2)</f>
        <v>16.12</v>
      </c>
      <c r="F31" t="s">
        <v>85</v>
      </c>
    </row>
    <row r="32" spans="1:12" x14ac:dyDescent="0.3">
      <c r="A32" s="26">
        <v>16.66</v>
      </c>
      <c r="C32" s="30" t="s">
        <v>41</v>
      </c>
      <c r="D32" s="26">
        <f>E23</f>
        <v>0.05</v>
      </c>
    </row>
    <row r="33" spans="1:12" x14ac:dyDescent="0.3">
      <c r="A33" s="26">
        <v>15.74</v>
      </c>
      <c r="C33" s="30" t="s">
        <v>42</v>
      </c>
      <c r="D33" s="26" t="s">
        <v>10</v>
      </c>
    </row>
    <row r="34" spans="1:12" x14ac:dyDescent="0.3">
      <c r="A34" s="26">
        <v>14.97</v>
      </c>
      <c r="C34" s="30" t="s">
        <v>43</v>
      </c>
      <c r="D34" s="34">
        <f>D27/SQRT(D30)</f>
        <v>8.3333333333333329E-2</v>
      </c>
      <c r="F34" t="str">
        <f>IF(D29="","",IF(D29="z"," =Sigma/SQRT(n)",IF(D29="t"," =s/SQRT(n)",IF(OR(D29&lt;&gt;"z",D29&lt;&gt;"t"),"."))))</f>
        <v xml:space="preserve"> =Sigma/SQRT(n)</v>
      </c>
      <c r="H34" t="s">
        <v>44</v>
      </c>
    </row>
    <row r="35" spans="1:12" ht="15.6" x14ac:dyDescent="0.35">
      <c r="A35" s="26">
        <v>15.6</v>
      </c>
      <c r="C35" s="30" t="str">
        <f>"Test Statistic = "&amp;IF(D29="z","z",IF(D29="t","t",""))&amp;" ="</f>
        <v>Test Statistic = z =</v>
      </c>
      <c r="D35" s="34">
        <f>(D31-D26)/D34</f>
        <v>1.4400000000000119</v>
      </c>
      <c r="F35" t="s">
        <v>45</v>
      </c>
      <c r="H35" t="s">
        <v>46</v>
      </c>
    </row>
    <row r="36" spans="1:12" x14ac:dyDescent="0.3">
      <c r="A36" s="26">
        <v>16.13</v>
      </c>
    </row>
    <row r="37" spans="1:12" x14ac:dyDescent="0.3">
      <c r="A37" s="26">
        <v>15.96</v>
      </c>
      <c r="C37" s="25" t="s">
        <v>47</v>
      </c>
      <c r="D37" s="29"/>
      <c r="E37" s="29"/>
      <c r="F37" s="29"/>
      <c r="G37" s="29"/>
      <c r="H37" s="36"/>
    </row>
    <row r="38" spans="1:12" ht="15.6" x14ac:dyDescent="0.35">
      <c r="A38" s="26">
        <v>17.21</v>
      </c>
      <c r="C38" s="37" t="s">
        <v>48</v>
      </c>
      <c r="D38" s="38" t="s">
        <v>49</v>
      </c>
      <c r="E38" s="39"/>
      <c r="F38" s="39"/>
      <c r="G38" s="39"/>
      <c r="H38" s="40"/>
      <c r="I38" s="38"/>
      <c r="J38" s="39"/>
      <c r="K38" s="40"/>
    </row>
    <row r="39" spans="1:12" x14ac:dyDescent="0.3">
      <c r="A39" s="26">
        <v>16.64</v>
      </c>
      <c r="C39" s="30" t="s">
        <v>108</v>
      </c>
      <c r="D39" s="34">
        <f>_xlfn.NORM.S.DIST(-D35,1)*2</f>
        <v>0.14986739906865065</v>
      </c>
      <c r="F39" t="s">
        <v>109</v>
      </c>
      <c r="I39" t="s">
        <v>110</v>
      </c>
    </row>
    <row r="40" spans="1:12" x14ac:dyDescent="0.3">
      <c r="A40" s="26">
        <v>15.65</v>
      </c>
      <c r="D40" s="41">
        <f>(1-_xlfn.NORM.S.DIST(D35,1))*2</f>
        <v>0.14986739906865054</v>
      </c>
      <c r="F40" t="s">
        <v>111</v>
      </c>
    </row>
    <row r="41" spans="1:12" x14ac:dyDescent="0.3">
      <c r="A41" s="26">
        <v>16.07</v>
      </c>
      <c r="C41" s="25" t="s">
        <v>53</v>
      </c>
      <c r="D41" s="29"/>
      <c r="E41" s="29"/>
      <c r="F41" s="29"/>
      <c r="G41" s="29"/>
      <c r="H41" s="36"/>
    </row>
    <row r="42" spans="1:12" ht="15.6" x14ac:dyDescent="0.35">
      <c r="A42" s="26">
        <v>16.62</v>
      </c>
      <c r="C42" s="37" t="s">
        <v>48</v>
      </c>
      <c r="D42" s="38" t="s">
        <v>112</v>
      </c>
      <c r="E42" s="39"/>
      <c r="F42" s="39"/>
      <c r="G42" s="39"/>
      <c r="H42" s="40"/>
      <c r="I42" s="38"/>
      <c r="J42" s="39"/>
      <c r="K42" s="39"/>
      <c r="L42" s="40"/>
    </row>
    <row r="43" spans="1:12" x14ac:dyDescent="0.3">
      <c r="A43" s="26">
        <v>16.59</v>
      </c>
      <c r="C43" s="30" t="s">
        <v>113</v>
      </c>
      <c r="D43" s="34">
        <f>_xlfn.NORM.S.INV(D32/2)</f>
        <v>-1.9599639845400538</v>
      </c>
      <c r="F43" t="s">
        <v>114</v>
      </c>
      <c r="I43" t="s">
        <v>57</v>
      </c>
    </row>
    <row r="44" spans="1:12" x14ac:dyDescent="0.3">
      <c r="A44" s="26">
        <v>15.7</v>
      </c>
      <c r="C44" s="30" t="s">
        <v>115</v>
      </c>
      <c r="D44" s="34">
        <f>-D43</f>
        <v>1.9599639845400538</v>
      </c>
      <c r="F44" t="s">
        <v>116</v>
      </c>
    </row>
    <row r="45" spans="1:12" x14ac:dyDescent="0.3">
      <c r="A45" s="26">
        <v>16.2</v>
      </c>
    </row>
    <row r="46" spans="1:12" x14ac:dyDescent="0.3">
      <c r="A46" s="26">
        <v>16.899999999999999</v>
      </c>
      <c r="C46" s="28" t="s">
        <v>58</v>
      </c>
    </row>
    <row r="47" spans="1:12" x14ac:dyDescent="0.3">
      <c r="A47" s="26">
        <v>16.55</v>
      </c>
      <c r="B47" t="s">
        <v>67</v>
      </c>
      <c r="C47" s="38" t="s">
        <v>117</v>
      </c>
      <c r="D47" s="39"/>
      <c r="E47" s="39"/>
      <c r="F47" s="39"/>
      <c r="G47" s="39"/>
      <c r="H47" s="39"/>
      <c r="I47" s="42"/>
    </row>
    <row r="48" spans="1:12" x14ac:dyDescent="0.3">
      <c r="A48" s="26">
        <v>16.25</v>
      </c>
      <c r="B48" t="str">
        <f t="shared" ref="B48:B54" si="0">IF($B$47="","",".")</f>
        <v>.</v>
      </c>
      <c r="C48" s="38" t="s">
        <v>118</v>
      </c>
      <c r="D48" s="39"/>
      <c r="E48" s="39"/>
      <c r="F48" s="39"/>
      <c r="G48" s="39"/>
      <c r="H48" s="39"/>
      <c r="I48" s="42"/>
    </row>
    <row r="49" spans="1:9" x14ac:dyDescent="0.3">
      <c r="A49" s="26">
        <v>15.99</v>
      </c>
      <c r="B49" t="str">
        <f t="shared" si="0"/>
        <v>.</v>
      </c>
      <c r="C49" s="43" t="s">
        <v>119</v>
      </c>
      <c r="D49" s="44"/>
      <c r="E49" s="44"/>
      <c r="F49" s="44"/>
      <c r="G49" s="44"/>
      <c r="H49" s="44"/>
      <c r="I49" s="45"/>
    </row>
    <row r="50" spans="1:9" x14ac:dyDescent="0.3">
      <c r="A50" s="26">
        <v>16.350000000000001</v>
      </c>
      <c r="B50" t="str">
        <f t="shared" si="0"/>
        <v>.</v>
      </c>
      <c r="C50" s="46"/>
      <c r="D50" s="47"/>
      <c r="E50" s="47"/>
      <c r="F50" s="47"/>
      <c r="G50" s="47"/>
      <c r="H50" s="47"/>
      <c r="I50" s="48"/>
    </row>
    <row r="51" spans="1:9" x14ac:dyDescent="0.3">
      <c r="A51" s="26">
        <v>16.079999999999998</v>
      </c>
      <c r="B51" t="str">
        <f t="shared" si="0"/>
        <v>.</v>
      </c>
      <c r="C51" s="43" t="s">
        <v>120</v>
      </c>
      <c r="D51" s="44"/>
      <c r="E51" s="44"/>
      <c r="F51" s="44"/>
      <c r="G51" s="44"/>
      <c r="H51" s="44"/>
      <c r="I51" s="45"/>
    </row>
    <row r="52" spans="1:9" x14ac:dyDescent="0.3">
      <c r="A52" s="26">
        <v>16.059999999999999</v>
      </c>
      <c r="B52" t="str">
        <f t="shared" si="0"/>
        <v>.</v>
      </c>
      <c r="C52" s="46" t="s">
        <v>121</v>
      </c>
      <c r="D52" s="47"/>
      <c r="E52" s="47"/>
      <c r="F52" s="47"/>
      <c r="G52" s="47"/>
      <c r="H52" s="47"/>
      <c r="I52" s="48"/>
    </row>
    <row r="53" spans="1:9" x14ac:dyDescent="0.3">
      <c r="A53" s="26">
        <v>16.36</v>
      </c>
      <c r="B53" t="str">
        <f t="shared" si="0"/>
        <v>.</v>
      </c>
      <c r="C53" s="43" t="s">
        <v>122</v>
      </c>
      <c r="D53" s="44"/>
      <c r="E53" s="44"/>
      <c r="F53" s="44"/>
      <c r="G53" s="44"/>
      <c r="H53" s="44"/>
      <c r="I53" s="45"/>
    </row>
    <row r="54" spans="1:9" x14ac:dyDescent="0.3">
      <c r="A54" s="26">
        <v>16.079999999999998</v>
      </c>
      <c r="B54" t="str">
        <f t="shared" si="0"/>
        <v>.</v>
      </c>
      <c r="C54" s="46"/>
      <c r="D54" s="47"/>
      <c r="E54" s="47"/>
      <c r="F54" s="47"/>
      <c r="G54" s="47"/>
      <c r="H54" s="47"/>
      <c r="I54" s="48"/>
    </row>
    <row r="55" spans="1:9" x14ac:dyDescent="0.3">
      <c r="A55" s="26">
        <v>16.72</v>
      </c>
    </row>
    <row r="56" spans="1:9" x14ac:dyDescent="0.3">
      <c r="A56" s="26">
        <v>16.64</v>
      </c>
    </row>
  </sheetData>
  <conditionalFormatting sqref="C47:I54">
    <cfRule type="expression" dxfId="19" priority="1">
      <formula>$B47=""</formula>
    </cfRule>
  </conditionalFormatting>
  <conditionalFormatting sqref="D16:L19">
    <cfRule type="expression" dxfId="18" priority="4">
      <formula>$B16=""</formula>
    </cfRule>
  </conditionalFormatting>
  <dataValidations count="1">
    <dataValidation type="list" allowBlank="1" showInputMessage="1" showErrorMessage="1" sqref="D33" xr:uid="{EBA88EA4-70AA-4799-82B5-32BA09D90B71}">
      <formula1>$P$1:$P$3</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BFBAC-4FE0-45BC-9CB1-9C4F2C642D65}">
  <sheetPr>
    <tabColor rgb="FFFFFF00"/>
  </sheetPr>
  <dimension ref="A1:F61"/>
  <sheetViews>
    <sheetView zoomScale="70" zoomScaleNormal="70" workbookViewId="0">
      <selection activeCell="K12" sqref="K12"/>
    </sheetView>
  </sheetViews>
  <sheetFormatPr defaultRowHeight="14.4" x14ac:dyDescent="0.3"/>
  <cols>
    <col min="1" max="1" width="32.6640625" customWidth="1"/>
    <col min="2" max="2" width="18.88671875" customWidth="1"/>
    <col min="3" max="3" width="21.33203125" customWidth="1"/>
    <col min="8" max="8" width="3.6640625" customWidth="1"/>
  </cols>
  <sheetData>
    <row r="1" spans="1:4" x14ac:dyDescent="0.3">
      <c r="A1" s="53" t="s">
        <v>123</v>
      </c>
      <c r="B1" s="53"/>
    </row>
    <row r="2" spans="1:4" x14ac:dyDescent="0.3">
      <c r="A2" s="26" t="s">
        <v>34</v>
      </c>
      <c r="B2" s="31">
        <v>85000</v>
      </c>
    </row>
    <row r="3" spans="1:4" x14ac:dyDescent="0.3">
      <c r="A3" s="26" t="s">
        <v>124</v>
      </c>
      <c r="B3" s="31">
        <v>12549</v>
      </c>
    </row>
    <row r="4" spans="1:4" x14ac:dyDescent="0.3">
      <c r="A4" s="26" t="s">
        <v>38</v>
      </c>
      <c r="B4" s="26">
        <v>36</v>
      </c>
    </row>
    <row r="5" spans="1:4" x14ac:dyDescent="0.3">
      <c r="A5" s="26" t="s">
        <v>39</v>
      </c>
      <c r="B5" s="31">
        <v>88594.999999999971</v>
      </c>
    </row>
    <row r="6" spans="1:4" x14ac:dyDescent="0.3">
      <c r="A6" s="26" t="s">
        <v>125</v>
      </c>
      <c r="B6" s="26">
        <v>0.05</v>
      </c>
    </row>
    <row r="7" spans="1:4" x14ac:dyDescent="0.3">
      <c r="A7" s="26" t="s">
        <v>43</v>
      </c>
      <c r="B7" s="54">
        <f>B3/SQRT(B4)</f>
        <v>2091.5</v>
      </c>
      <c r="C7" t="s">
        <v>126</v>
      </c>
      <c r="D7" t="s">
        <v>44</v>
      </c>
    </row>
    <row r="8" spans="1:4" x14ac:dyDescent="0.3">
      <c r="A8" s="55" t="s">
        <v>127</v>
      </c>
      <c r="B8" s="56">
        <f>(B5-B2)/B7</f>
        <v>1.718862060721956</v>
      </c>
      <c r="C8" t="s">
        <v>128</v>
      </c>
      <c r="D8" t="s">
        <v>46</v>
      </c>
    </row>
    <row r="9" spans="1:4" ht="28.8" x14ac:dyDescent="0.3">
      <c r="A9" s="57" t="s">
        <v>129</v>
      </c>
      <c r="B9" s="57"/>
    </row>
    <row r="10" spans="1:4" x14ac:dyDescent="0.3">
      <c r="A10" s="58" t="s">
        <v>50</v>
      </c>
      <c r="B10" s="59">
        <f>1-_xlfn.NORM.S.DIST(B8,1)</f>
        <v>4.2819745911792384E-2</v>
      </c>
      <c r="C10" t="s">
        <v>51</v>
      </c>
      <c r="D10" t="s">
        <v>52</v>
      </c>
    </row>
    <row r="11" spans="1:4" ht="28.8" x14ac:dyDescent="0.3">
      <c r="A11" s="57" t="s">
        <v>130</v>
      </c>
      <c r="B11" s="57"/>
    </row>
    <row r="12" spans="1:4" x14ac:dyDescent="0.3">
      <c r="A12" s="60" t="s">
        <v>55</v>
      </c>
      <c r="B12" s="41">
        <f>_xlfn.NORM.S.INV(1-B6)</f>
        <v>1.6448536269514715</v>
      </c>
      <c r="C12" t="s">
        <v>56</v>
      </c>
      <c r="D12" t="s">
        <v>57</v>
      </c>
    </row>
    <row r="23" spans="1:4" x14ac:dyDescent="0.3">
      <c r="A23" s="53" t="s">
        <v>131</v>
      </c>
      <c r="B23" s="53"/>
    </row>
    <row r="24" spans="1:4" x14ac:dyDescent="0.3">
      <c r="A24" s="26" t="s">
        <v>34</v>
      </c>
      <c r="B24" s="26">
        <v>16</v>
      </c>
      <c r="C24" t="s">
        <v>83</v>
      </c>
    </row>
    <row r="25" spans="1:4" x14ac:dyDescent="0.3">
      <c r="A25" s="26" t="s">
        <v>132</v>
      </c>
      <c r="B25" s="26">
        <v>0.5</v>
      </c>
      <c r="C25" t="s">
        <v>83</v>
      </c>
    </row>
    <row r="26" spans="1:4" x14ac:dyDescent="0.3">
      <c r="A26" s="26" t="s">
        <v>38</v>
      </c>
      <c r="B26" s="26">
        <v>100</v>
      </c>
    </row>
    <row r="27" spans="1:4" x14ac:dyDescent="0.3">
      <c r="A27" s="26" t="s">
        <v>39</v>
      </c>
      <c r="B27" s="26">
        <v>15.96</v>
      </c>
    </row>
    <row r="28" spans="1:4" x14ac:dyDescent="0.3">
      <c r="A28" s="26" t="s">
        <v>133</v>
      </c>
      <c r="B28" s="26">
        <v>0.05</v>
      </c>
    </row>
    <row r="29" spans="1:4" x14ac:dyDescent="0.3">
      <c r="A29" s="26" t="s">
        <v>43</v>
      </c>
      <c r="B29" s="34">
        <f>B25/SQRT(B26)</f>
        <v>0.05</v>
      </c>
      <c r="C29" t="s">
        <v>126</v>
      </c>
      <c r="D29" t="s">
        <v>44</v>
      </c>
    </row>
    <row r="30" spans="1:4" x14ac:dyDescent="0.3">
      <c r="A30" s="55" t="s">
        <v>134</v>
      </c>
      <c r="B30" s="56">
        <f>(B27-B24)/B29</f>
        <v>-0.79999999999998295</v>
      </c>
      <c r="C30" t="s">
        <v>128</v>
      </c>
      <c r="D30" t="s">
        <v>46</v>
      </c>
    </row>
    <row r="31" spans="1:4" ht="28.8" x14ac:dyDescent="0.3">
      <c r="A31" s="57" t="s">
        <v>129</v>
      </c>
      <c r="B31" s="57"/>
    </row>
    <row r="32" spans="1:4" x14ac:dyDescent="0.3">
      <c r="A32" s="58" t="s">
        <v>86</v>
      </c>
      <c r="B32" s="59">
        <f>_xlfn.NORM.S.DIST(B30,1)</f>
        <v>0.21185539858340163</v>
      </c>
      <c r="C32" t="s">
        <v>87</v>
      </c>
      <c r="D32" t="s">
        <v>52</v>
      </c>
    </row>
    <row r="33" spans="1:4" ht="28.8" x14ac:dyDescent="0.3">
      <c r="A33" s="57" t="s">
        <v>135</v>
      </c>
      <c r="B33" s="57"/>
    </row>
    <row r="34" spans="1:4" x14ac:dyDescent="0.3">
      <c r="A34" s="60" t="s">
        <v>90</v>
      </c>
      <c r="B34" s="41">
        <f>_xlfn.NORM.S.INV(B28)</f>
        <v>-1.6448536269514726</v>
      </c>
      <c r="C34" t="s">
        <v>91</v>
      </c>
      <c r="D34" t="s">
        <v>57</v>
      </c>
    </row>
    <row r="43" spans="1:4" x14ac:dyDescent="0.3">
      <c r="B43" s="58" t="s">
        <v>108</v>
      </c>
      <c r="C43" s="61">
        <f>_xlfn.NORM.S.DIST(-B53,1)*2</f>
        <v>0.14986739906865065</v>
      </c>
    </row>
    <row r="46" spans="1:4" x14ac:dyDescent="0.3">
      <c r="A46" s="53" t="s">
        <v>10</v>
      </c>
      <c r="B46" s="53"/>
    </row>
    <row r="47" spans="1:4" x14ac:dyDescent="0.3">
      <c r="A47" s="26" t="s">
        <v>34</v>
      </c>
      <c r="B47" s="26">
        <v>16</v>
      </c>
    </row>
    <row r="48" spans="1:4" x14ac:dyDescent="0.3">
      <c r="A48" s="26" t="s">
        <v>132</v>
      </c>
      <c r="B48" s="26">
        <v>0.5</v>
      </c>
    </row>
    <row r="49" spans="1:6" x14ac:dyDescent="0.3">
      <c r="A49" s="26" t="s">
        <v>38</v>
      </c>
      <c r="B49" s="26">
        <v>36</v>
      </c>
    </row>
    <row r="50" spans="1:6" x14ac:dyDescent="0.3">
      <c r="A50" s="26" t="s">
        <v>39</v>
      </c>
      <c r="B50" s="26">
        <v>16.12</v>
      </c>
    </row>
    <row r="51" spans="1:6" x14ac:dyDescent="0.3">
      <c r="A51" s="26" t="s">
        <v>133</v>
      </c>
      <c r="B51" s="26">
        <v>0.05</v>
      </c>
    </row>
    <row r="52" spans="1:6" x14ac:dyDescent="0.3">
      <c r="A52" s="26" t="s">
        <v>43</v>
      </c>
      <c r="B52" s="34">
        <f>B48/SQRT(B49)</f>
        <v>8.3333333333333329E-2</v>
      </c>
      <c r="C52" t="s">
        <v>126</v>
      </c>
      <c r="E52" t="s">
        <v>44</v>
      </c>
    </row>
    <row r="53" spans="1:6" x14ac:dyDescent="0.3">
      <c r="A53" s="55" t="s">
        <v>127</v>
      </c>
      <c r="B53" s="56">
        <f>(B50-B47)/B52</f>
        <v>1.4400000000000119</v>
      </c>
      <c r="C53" t="s">
        <v>128</v>
      </c>
      <c r="E53" t="s">
        <v>46</v>
      </c>
    </row>
    <row r="54" spans="1:6" ht="28.8" x14ac:dyDescent="0.3">
      <c r="A54" s="57" t="s">
        <v>129</v>
      </c>
      <c r="B54" s="57"/>
    </row>
    <row r="55" spans="1:6" x14ac:dyDescent="0.3">
      <c r="A55" s="58" t="s">
        <v>108</v>
      </c>
      <c r="B55" s="59">
        <f>(1-_xlfn.NORM.S.DIST(B53,1))*2</f>
        <v>0.14986739906865054</v>
      </c>
      <c r="C55" t="s">
        <v>109</v>
      </c>
      <c r="F55" t="s">
        <v>110</v>
      </c>
    </row>
    <row r="56" spans="1:6" ht="28.8" x14ac:dyDescent="0.3">
      <c r="A56" s="57" t="s">
        <v>136</v>
      </c>
      <c r="B56" s="57"/>
    </row>
    <row r="57" spans="1:6" x14ac:dyDescent="0.3">
      <c r="A57" s="60" t="s">
        <v>113</v>
      </c>
      <c r="B57" s="41">
        <f>_xlfn.NORM.S.INV(B51/2)</f>
        <v>-1.9599639845400538</v>
      </c>
      <c r="C57" t="s">
        <v>114</v>
      </c>
      <c r="F57" t="s">
        <v>57</v>
      </c>
    </row>
    <row r="58" spans="1:6" x14ac:dyDescent="0.3">
      <c r="A58" s="60" t="s">
        <v>115</v>
      </c>
      <c r="B58" s="41">
        <f>-B57</f>
        <v>1.9599639845400538</v>
      </c>
      <c r="C58" t="s">
        <v>116</v>
      </c>
    </row>
    <row r="61" spans="1:6" x14ac:dyDescent="0.3"/>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F3785-968E-4B42-9658-935B97182C0F}">
  <sheetPr>
    <tabColor rgb="FFFFFF00"/>
  </sheetPr>
  <dimension ref="A1:D24"/>
  <sheetViews>
    <sheetView zoomScale="130" zoomScaleNormal="130" workbookViewId="0"/>
  </sheetViews>
  <sheetFormatPr defaultRowHeight="14.4" x14ac:dyDescent="0.3"/>
  <cols>
    <col min="1" max="1" width="88.33203125" bestFit="1" customWidth="1"/>
  </cols>
  <sheetData>
    <row r="1" spans="1:1" x14ac:dyDescent="0.3">
      <c r="A1" t="s">
        <v>137</v>
      </c>
    </row>
    <row r="2" spans="1:1" x14ac:dyDescent="0.3">
      <c r="A2" t="s">
        <v>138</v>
      </c>
    </row>
    <row r="3" spans="1:1" x14ac:dyDescent="0.3">
      <c r="A3" s="62" t="s">
        <v>139</v>
      </c>
    </row>
    <row r="4" spans="1:1" x14ac:dyDescent="0.3">
      <c r="A4" s="62" t="s">
        <v>140</v>
      </c>
    </row>
    <row r="5" spans="1:1" x14ac:dyDescent="0.3">
      <c r="A5" s="62" t="s">
        <v>141</v>
      </c>
    </row>
    <row r="6" spans="1:1" x14ac:dyDescent="0.3">
      <c r="A6" s="62"/>
    </row>
    <row r="7" spans="1:1" x14ac:dyDescent="0.3">
      <c r="A7" s="7" t="s">
        <v>142</v>
      </c>
    </row>
    <row r="8" spans="1:1" x14ac:dyDescent="0.3">
      <c r="A8" t="s">
        <v>143</v>
      </c>
    </row>
    <row r="9" spans="1:1" x14ac:dyDescent="0.3">
      <c r="A9" t="s">
        <v>144</v>
      </c>
    </row>
    <row r="10" spans="1:1" x14ac:dyDescent="0.3">
      <c r="A10" t="s">
        <v>145</v>
      </c>
    </row>
    <row r="23" spans="4:4" ht="15.6" x14ac:dyDescent="0.35">
      <c r="D23" t="s">
        <v>31</v>
      </c>
    </row>
    <row r="24" spans="4:4" ht="15.6" x14ac:dyDescent="0.35">
      <c r="D24" t="s">
        <v>32</v>
      </c>
    </row>
  </sheetData>
  <pageMargins left="0.7" right="0.7" top="0.75" bottom="0.75" header="0.3" footer="0.3"/>
  <pageSetup scale="13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90058-C488-40C7-9911-D295049A0978}">
  <sheetPr>
    <tabColor rgb="FF0000FF"/>
  </sheetPr>
  <dimension ref="A1:T81"/>
  <sheetViews>
    <sheetView topLeftCell="A12" zoomScale="85" zoomScaleNormal="85" workbookViewId="0">
      <selection activeCell="E21" sqref="E21"/>
    </sheetView>
  </sheetViews>
  <sheetFormatPr defaultRowHeight="14.4" x14ac:dyDescent="0.3"/>
  <cols>
    <col min="1" max="1" width="11.6640625" bestFit="1" customWidth="1"/>
    <col min="3" max="3" width="29.88671875" customWidth="1"/>
    <col min="4" max="4" width="15.5546875" customWidth="1"/>
    <col min="5" max="5" width="5.33203125" customWidth="1"/>
    <col min="6" max="6" width="9.5546875" bestFit="1" customWidth="1"/>
    <col min="9" max="9" width="12.44140625" customWidth="1"/>
  </cols>
  <sheetData>
    <row r="1" spans="2:20" x14ac:dyDescent="0.3">
      <c r="C1" t="s">
        <v>5</v>
      </c>
      <c r="P1" t="s">
        <v>6</v>
      </c>
    </row>
    <row r="2" spans="2:20" x14ac:dyDescent="0.3">
      <c r="C2" t="s">
        <v>7</v>
      </c>
      <c r="P2" t="s">
        <v>8</v>
      </c>
    </row>
    <row r="3" spans="2:20" x14ac:dyDescent="0.3">
      <c r="C3" t="s">
        <v>9</v>
      </c>
      <c r="P3" t="s">
        <v>10</v>
      </c>
    </row>
    <row r="4" spans="2:20" ht="15.6" x14ac:dyDescent="0.35">
      <c r="C4" t="s">
        <v>11</v>
      </c>
    </row>
    <row r="5" spans="2:20" x14ac:dyDescent="0.3">
      <c r="C5" t="s">
        <v>12</v>
      </c>
    </row>
    <row r="6" spans="2:20" x14ac:dyDescent="0.3">
      <c r="C6" t="s">
        <v>13</v>
      </c>
    </row>
    <row r="7" spans="2:20" x14ac:dyDescent="0.3">
      <c r="C7" t="s">
        <v>14</v>
      </c>
    </row>
    <row r="8" spans="2:20" ht="15.6" x14ac:dyDescent="0.35">
      <c r="C8" t="s">
        <v>31</v>
      </c>
    </row>
    <row r="9" spans="2:20" ht="15.6" x14ac:dyDescent="0.35">
      <c r="C9" t="s">
        <v>16</v>
      </c>
    </row>
    <row r="10" spans="2:20" x14ac:dyDescent="0.3">
      <c r="C10" t="s">
        <v>17</v>
      </c>
      <c r="T10" t="s">
        <v>289</v>
      </c>
    </row>
    <row r="11" spans="2:20" x14ac:dyDescent="0.3">
      <c r="C11" t="s">
        <v>18</v>
      </c>
    </row>
    <row r="13" spans="2:20" ht="86.4" x14ac:dyDescent="0.3">
      <c r="C13" s="11" t="s">
        <v>146</v>
      </c>
      <c r="D13" s="12"/>
      <c r="E13" s="12"/>
      <c r="F13" s="12"/>
      <c r="G13" s="12"/>
      <c r="H13" s="12"/>
      <c r="I13" s="12"/>
      <c r="J13" s="13"/>
    </row>
    <row r="15" spans="2:20" x14ac:dyDescent="0.3">
      <c r="C15" s="14" t="s">
        <v>20</v>
      </c>
      <c r="D15" s="15"/>
    </row>
    <row r="16" spans="2:20" x14ac:dyDescent="0.3">
      <c r="B16" t="s">
        <v>67</v>
      </c>
      <c r="C16" t="s">
        <v>21</v>
      </c>
      <c r="D16" s="16" t="s">
        <v>147</v>
      </c>
      <c r="E16" s="17"/>
      <c r="F16" s="17"/>
      <c r="G16" s="17"/>
      <c r="H16" s="17"/>
      <c r="I16" s="17"/>
      <c r="J16" s="18"/>
    </row>
    <row r="17" spans="1:10" x14ac:dyDescent="0.3">
      <c r="B17" t="s">
        <v>67</v>
      </c>
      <c r="C17" t="s">
        <v>23</v>
      </c>
      <c r="D17" s="16" t="s">
        <v>148</v>
      </c>
      <c r="E17" s="17"/>
      <c r="F17" s="17"/>
      <c r="G17" s="17"/>
      <c r="H17" s="17"/>
      <c r="I17" s="17"/>
      <c r="J17" s="18"/>
    </row>
    <row r="18" spans="1:10" x14ac:dyDescent="0.3">
      <c r="B18" t="s">
        <v>67</v>
      </c>
      <c r="C18" t="s">
        <v>25</v>
      </c>
      <c r="D18" s="19" t="s">
        <v>149</v>
      </c>
      <c r="E18" s="20"/>
      <c r="F18" s="20"/>
      <c r="G18" s="20"/>
      <c r="H18" s="20"/>
      <c r="I18" s="20"/>
      <c r="J18" s="21"/>
    </row>
    <row r="19" spans="1:10" x14ac:dyDescent="0.3">
      <c r="B19" t="str">
        <f>IF(B18=".",B18,"")</f>
        <v>.</v>
      </c>
      <c r="D19" s="22" t="s">
        <v>150</v>
      </c>
      <c r="E19" s="23"/>
      <c r="F19" s="23"/>
      <c r="G19" s="23"/>
      <c r="H19" s="23" t="s">
        <v>71</v>
      </c>
      <c r="I19" s="23"/>
      <c r="J19" s="24"/>
    </row>
    <row r="20" spans="1:10" ht="15.6" x14ac:dyDescent="0.35">
      <c r="C20" s="28" t="s">
        <v>28</v>
      </c>
      <c r="D20" s="24" t="s">
        <v>151</v>
      </c>
      <c r="E20" s="60"/>
      <c r="F20" s="60"/>
      <c r="G20" t="s">
        <v>152</v>
      </c>
    </row>
    <row r="21" spans="1:10" ht="15.6" x14ac:dyDescent="0.35">
      <c r="A21" s="7" t="s">
        <v>153</v>
      </c>
      <c r="D21" s="26" t="s">
        <v>154</v>
      </c>
      <c r="E21" s="26"/>
      <c r="F21" s="26"/>
      <c r="G21" t="s">
        <v>152</v>
      </c>
    </row>
    <row r="22" spans="1:10" x14ac:dyDescent="0.3">
      <c r="A22" s="26">
        <v>255</v>
      </c>
    </row>
    <row r="23" spans="1:10" ht="15.6" x14ac:dyDescent="0.35">
      <c r="A23" s="26">
        <v>254</v>
      </c>
      <c r="C23" s="28" t="s">
        <v>29</v>
      </c>
      <c r="D23" s="26" t="s">
        <v>30</v>
      </c>
      <c r="E23" s="26">
        <v>0.01</v>
      </c>
      <c r="F23" t="s">
        <v>31</v>
      </c>
    </row>
    <row r="24" spans="1:10" x14ac:dyDescent="0.3">
      <c r="A24" s="26">
        <v>251</v>
      </c>
    </row>
    <row r="25" spans="1:10" x14ac:dyDescent="0.3">
      <c r="A25" s="26">
        <v>260</v>
      </c>
      <c r="C25" s="25" t="s">
        <v>33</v>
      </c>
      <c r="D25" s="29"/>
      <c r="E25" s="29"/>
      <c r="F25" s="29"/>
      <c r="G25" s="29"/>
      <c r="H25" s="29"/>
    </row>
    <row r="26" spans="1:10" x14ac:dyDescent="0.3">
      <c r="A26" s="26">
        <v>255</v>
      </c>
      <c r="C26" s="30" t="s">
        <v>34</v>
      </c>
      <c r="D26" s="26"/>
    </row>
    <row r="27" spans="1:10" x14ac:dyDescent="0.3">
      <c r="A27" s="26">
        <v>263</v>
      </c>
      <c r="C27" s="30" t="s">
        <v>35</v>
      </c>
      <c r="D27" s="33"/>
    </row>
    <row r="28" spans="1:10" x14ac:dyDescent="0.3">
      <c r="A28" s="26">
        <v>258</v>
      </c>
      <c r="C28" s="30" t="s">
        <v>36</v>
      </c>
      <c r="D28" s="51"/>
    </row>
    <row r="29" spans="1:10" x14ac:dyDescent="0.3">
      <c r="A29" s="26">
        <v>250</v>
      </c>
      <c r="C29" s="30" t="s">
        <v>37</v>
      </c>
      <c r="D29" s="26"/>
      <c r="F29" t="str">
        <f>IF(D29="","",IF(D29="z","Because Sigma Known",IF(D29="t","Because Sigma NOT Known","Please Enter a z or t")))</f>
        <v/>
      </c>
    </row>
    <row r="30" spans="1:10" x14ac:dyDescent="0.3">
      <c r="A30" s="26">
        <v>260</v>
      </c>
      <c r="C30" s="30" t="s">
        <v>38</v>
      </c>
      <c r="D30" s="34"/>
      <c r="E30" t="s">
        <v>156</v>
      </c>
      <c r="F30" s="34"/>
    </row>
    <row r="31" spans="1:10" x14ac:dyDescent="0.3">
      <c r="A31" s="26">
        <v>261</v>
      </c>
      <c r="C31" s="30" t="s">
        <v>39</v>
      </c>
      <c r="D31" s="51"/>
    </row>
    <row r="32" spans="1:10" x14ac:dyDescent="0.3">
      <c r="A32" s="26">
        <v>255</v>
      </c>
      <c r="C32" s="30" t="s">
        <v>41</v>
      </c>
      <c r="D32" s="26"/>
    </row>
    <row r="33" spans="1:9" x14ac:dyDescent="0.3">
      <c r="A33" s="26">
        <v>250</v>
      </c>
      <c r="C33" s="30" t="s">
        <v>42</v>
      </c>
      <c r="D33" s="26"/>
    </row>
    <row r="34" spans="1:9" x14ac:dyDescent="0.3">
      <c r="A34" s="26">
        <v>249</v>
      </c>
      <c r="C34" s="30" t="s">
        <v>43</v>
      </c>
      <c r="D34" s="34"/>
      <c r="F34" t="str">
        <f>IF(D29="","",IF(D29="z"," =Sigma/SQRT(n)",IF(D29="t"," =s/SQRT(n)",IF(OR(D29&lt;&gt;"z",D29&lt;&gt;"t"),"."))))</f>
        <v/>
      </c>
      <c r="H34" t="s">
        <v>44</v>
      </c>
    </row>
    <row r="35" spans="1:9" ht="15.6" x14ac:dyDescent="0.35">
      <c r="A35" s="26">
        <v>261</v>
      </c>
      <c r="C35" s="30" t="str">
        <f>"Test Statistic = "&amp;IF(D29="z","z",IF(D29="t","t",""))&amp;" ="</f>
        <v>Test Statistic =  =</v>
      </c>
      <c r="D35" s="34"/>
      <c r="F35" t="s">
        <v>45</v>
      </c>
      <c r="H35" t="s">
        <v>46</v>
      </c>
    </row>
    <row r="36" spans="1:9" x14ac:dyDescent="0.3">
      <c r="A36" s="26">
        <v>246</v>
      </c>
    </row>
    <row r="37" spans="1:9" x14ac:dyDescent="0.3">
      <c r="C37" s="25" t="s">
        <v>47</v>
      </c>
      <c r="D37" s="29"/>
      <c r="E37" s="29"/>
      <c r="F37" s="29"/>
      <c r="G37" s="29"/>
      <c r="H37" s="29"/>
    </row>
    <row r="38" spans="1:9" ht="15.6" x14ac:dyDescent="0.35">
      <c r="C38" s="37" t="s">
        <v>48</v>
      </c>
      <c r="D38" s="38" t="s">
        <v>49</v>
      </c>
      <c r="E38" s="39"/>
      <c r="F38" s="39"/>
      <c r="G38" s="39"/>
      <c r="H38" s="39"/>
    </row>
    <row r="39" spans="1:9" x14ac:dyDescent="0.3">
      <c r="C39" s="30" t="s">
        <v>50</v>
      </c>
      <c r="D39" s="41"/>
      <c r="F39" t="s">
        <v>157</v>
      </c>
      <c r="I39" t="s">
        <v>52</v>
      </c>
    </row>
    <row r="41" spans="1:9" x14ac:dyDescent="0.3">
      <c r="C41" s="25" t="s">
        <v>53</v>
      </c>
      <c r="D41" s="29"/>
      <c r="E41" s="29"/>
      <c r="F41" s="29"/>
      <c r="G41" s="29"/>
      <c r="H41" s="29"/>
    </row>
    <row r="42" spans="1:9" ht="15.6" x14ac:dyDescent="0.35">
      <c r="C42" s="37" t="s">
        <v>48</v>
      </c>
      <c r="D42" s="38" t="s">
        <v>54</v>
      </c>
      <c r="E42" s="39"/>
      <c r="F42" s="39"/>
      <c r="G42" s="39"/>
      <c r="H42" s="39"/>
    </row>
    <row r="43" spans="1:9" x14ac:dyDescent="0.3">
      <c r="C43" s="30" t="s">
        <v>55</v>
      </c>
      <c r="D43" s="34"/>
      <c r="F43" t="s">
        <v>158</v>
      </c>
      <c r="I43" t="s">
        <v>57</v>
      </c>
    </row>
    <row r="46" spans="1:9" x14ac:dyDescent="0.3">
      <c r="C46" s="28" t="s">
        <v>58</v>
      </c>
    </row>
    <row r="47" spans="1:9" x14ac:dyDescent="0.3">
      <c r="C47" s="38"/>
      <c r="D47" s="39"/>
      <c r="E47" s="39"/>
      <c r="F47" s="39"/>
      <c r="G47" s="39"/>
      <c r="H47" s="39"/>
      <c r="I47" s="42"/>
    </row>
    <row r="48" spans="1:9" x14ac:dyDescent="0.3">
      <c r="C48" s="38"/>
      <c r="D48" s="39"/>
      <c r="E48" s="39"/>
      <c r="F48" s="39"/>
      <c r="G48" s="39"/>
      <c r="H48" s="39"/>
      <c r="I48" s="42"/>
    </row>
    <row r="49" spans="1:9" x14ac:dyDescent="0.3">
      <c r="C49" s="43"/>
      <c r="D49" s="44"/>
      <c r="E49" s="44"/>
      <c r="F49" s="44"/>
      <c r="G49" s="44"/>
      <c r="H49" s="44"/>
      <c r="I49" s="45"/>
    </row>
    <row r="50" spans="1:9" x14ac:dyDescent="0.3">
      <c r="C50" s="46"/>
      <c r="D50" s="47"/>
      <c r="E50" s="47"/>
      <c r="F50" s="47"/>
      <c r="G50" s="47"/>
      <c r="H50" s="47"/>
      <c r="I50" s="48"/>
    </row>
    <row r="51" spans="1:9" x14ac:dyDescent="0.3">
      <c r="C51" s="43"/>
      <c r="D51" s="44"/>
      <c r="E51" s="44"/>
      <c r="F51" s="44"/>
      <c r="G51" s="44"/>
      <c r="H51" s="44"/>
      <c r="I51" s="45"/>
    </row>
    <row r="52" spans="1:9" x14ac:dyDescent="0.3">
      <c r="C52" s="46"/>
      <c r="D52" s="47"/>
      <c r="E52" s="47"/>
      <c r="F52" s="47"/>
      <c r="G52" s="47"/>
      <c r="H52" s="47"/>
      <c r="I52" s="48"/>
    </row>
    <row r="53" spans="1:9" x14ac:dyDescent="0.3">
      <c r="C53" s="43"/>
      <c r="D53" s="44"/>
      <c r="E53" s="44"/>
      <c r="F53" s="44"/>
      <c r="G53" s="44"/>
      <c r="H53" s="44"/>
      <c r="I53" s="45"/>
    </row>
    <row r="54" spans="1:9" x14ac:dyDescent="0.3">
      <c r="C54" s="63"/>
      <c r="D54" s="64"/>
      <c r="E54" s="64"/>
      <c r="F54" s="64"/>
      <c r="G54" s="64"/>
      <c r="H54" s="64"/>
      <c r="I54" s="65"/>
    </row>
    <row r="55" spans="1:9" x14ac:dyDescent="0.3">
      <c r="C55" s="46"/>
      <c r="D55" s="47"/>
      <c r="E55" s="47"/>
      <c r="F55" s="47"/>
      <c r="G55" s="47"/>
      <c r="H55" s="47"/>
      <c r="I55" s="48"/>
    </row>
    <row r="60" spans="1:9" x14ac:dyDescent="0.3">
      <c r="A60" s="50" t="s">
        <v>167</v>
      </c>
      <c r="B60" s="26">
        <f>MIN(A22:A36)</f>
        <v>246</v>
      </c>
    </row>
    <row r="61" spans="1:9" x14ac:dyDescent="0.3">
      <c r="A61" s="50" t="s">
        <v>168</v>
      </c>
      <c r="B61" s="26">
        <f>MAX(A22:A36)</f>
        <v>263</v>
      </c>
    </row>
    <row r="63" spans="1:9" x14ac:dyDescent="0.3">
      <c r="A63" s="50" t="s">
        <v>169</v>
      </c>
      <c r="B63" s="50" t="s">
        <v>170</v>
      </c>
    </row>
    <row r="64" spans="1:9" x14ac:dyDescent="0.3">
      <c r="A64" s="26">
        <v>246</v>
      </c>
      <c r="B64" s="26">
        <f>COUNTIF($A$22:$A$36,A64)</f>
        <v>1</v>
      </c>
    </row>
    <row r="65" spans="1:2" x14ac:dyDescent="0.3">
      <c r="A65" s="26">
        <v>247</v>
      </c>
      <c r="B65" s="26">
        <f t="shared" ref="B65:B81" si="0">COUNTIF($A$22:$A$36,A65)</f>
        <v>0</v>
      </c>
    </row>
    <row r="66" spans="1:2" x14ac:dyDescent="0.3">
      <c r="A66" s="26">
        <v>248</v>
      </c>
      <c r="B66" s="26">
        <f t="shared" si="0"/>
        <v>0</v>
      </c>
    </row>
    <row r="67" spans="1:2" x14ac:dyDescent="0.3">
      <c r="A67" s="26">
        <v>249</v>
      </c>
      <c r="B67" s="26">
        <f t="shared" si="0"/>
        <v>1</v>
      </c>
    </row>
    <row r="68" spans="1:2" x14ac:dyDescent="0.3">
      <c r="A68" s="26">
        <v>250</v>
      </c>
      <c r="B68" s="26">
        <f t="shared" si="0"/>
        <v>2</v>
      </c>
    </row>
    <row r="69" spans="1:2" x14ac:dyDescent="0.3">
      <c r="A69" s="26">
        <v>251</v>
      </c>
      <c r="B69" s="26">
        <f t="shared" si="0"/>
        <v>1</v>
      </c>
    </row>
    <row r="70" spans="1:2" x14ac:dyDescent="0.3">
      <c r="A70" s="26">
        <v>252</v>
      </c>
      <c r="B70" s="26">
        <f t="shared" si="0"/>
        <v>0</v>
      </c>
    </row>
    <row r="71" spans="1:2" x14ac:dyDescent="0.3">
      <c r="A71" s="26">
        <v>253</v>
      </c>
      <c r="B71" s="26">
        <f t="shared" si="0"/>
        <v>0</v>
      </c>
    </row>
    <row r="72" spans="1:2" x14ac:dyDescent="0.3">
      <c r="A72" s="26">
        <v>254</v>
      </c>
      <c r="B72" s="26">
        <f t="shared" si="0"/>
        <v>1</v>
      </c>
    </row>
    <row r="73" spans="1:2" x14ac:dyDescent="0.3">
      <c r="A73" s="26">
        <v>255</v>
      </c>
      <c r="B73" s="26">
        <f t="shared" si="0"/>
        <v>3</v>
      </c>
    </row>
    <row r="74" spans="1:2" x14ac:dyDescent="0.3">
      <c r="A74" s="26">
        <v>256</v>
      </c>
      <c r="B74" s="26">
        <f t="shared" si="0"/>
        <v>0</v>
      </c>
    </row>
    <row r="75" spans="1:2" x14ac:dyDescent="0.3">
      <c r="A75" s="26">
        <v>257</v>
      </c>
      <c r="B75" s="26">
        <f t="shared" si="0"/>
        <v>0</v>
      </c>
    </row>
    <row r="76" spans="1:2" x14ac:dyDescent="0.3">
      <c r="A76" s="26">
        <v>258</v>
      </c>
      <c r="B76" s="26">
        <f t="shared" si="0"/>
        <v>1</v>
      </c>
    </row>
    <row r="77" spans="1:2" x14ac:dyDescent="0.3">
      <c r="A77" s="26">
        <v>259</v>
      </c>
      <c r="B77" s="26">
        <f t="shared" si="0"/>
        <v>0</v>
      </c>
    </row>
    <row r="78" spans="1:2" x14ac:dyDescent="0.3">
      <c r="A78" s="26">
        <v>260</v>
      </c>
      <c r="B78" s="26">
        <f t="shared" si="0"/>
        <v>2</v>
      </c>
    </row>
    <row r="79" spans="1:2" x14ac:dyDescent="0.3">
      <c r="A79" s="26">
        <v>261</v>
      </c>
      <c r="B79" s="26">
        <f t="shared" si="0"/>
        <v>2</v>
      </c>
    </row>
    <row r="80" spans="1:2" x14ac:dyDescent="0.3">
      <c r="A80" s="26">
        <v>262</v>
      </c>
      <c r="B80" s="26">
        <f t="shared" si="0"/>
        <v>0</v>
      </c>
    </row>
    <row r="81" spans="1:2" x14ac:dyDescent="0.3">
      <c r="A81" s="26">
        <v>263</v>
      </c>
      <c r="B81" s="26">
        <f t="shared" si="0"/>
        <v>1</v>
      </c>
    </row>
  </sheetData>
  <conditionalFormatting sqref="C47:I55">
    <cfRule type="expression" dxfId="17" priority="1">
      <formula>$B47=""</formula>
    </cfRule>
  </conditionalFormatting>
  <conditionalFormatting sqref="D16:D19">
    <cfRule type="expression" dxfId="16" priority="2">
      <formula>B16=""</formula>
    </cfRule>
  </conditionalFormatting>
  <dataValidations count="1">
    <dataValidation type="list" allowBlank="1" showInputMessage="1" showErrorMessage="1" sqref="D33" xr:uid="{B838DA78-F8A7-445D-A2C9-DFC75040FEB3}">
      <formula1>$P$1:$P$3</formula1>
    </dataValidation>
  </dataValidation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7B691-85C3-4530-850E-34846680F8D4}">
  <sheetPr>
    <tabColor rgb="FFFF0000"/>
  </sheetPr>
  <dimension ref="A1:T81"/>
  <sheetViews>
    <sheetView topLeftCell="A12" zoomScale="85" zoomScaleNormal="85" workbookViewId="0">
      <selection activeCell="T11" sqref="T11"/>
    </sheetView>
  </sheetViews>
  <sheetFormatPr defaultRowHeight="14.4" x14ac:dyDescent="0.3"/>
  <cols>
    <col min="1" max="1" width="11.6640625" bestFit="1" customWidth="1"/>
    <col min="3" max="3" width="29.88671875" customWidth="1"/>
    <col min="4" max="4" width="15.5546875" customWidth="1"/>
    <col min="5" max="5" width="5.33203125" customWidth="1"/>
    <col min="6" max="6" width="9.5546875" bestFit="1" customWidth="1"/>
    <col min="9" max="9" width="12.44140625" customWidth="1"/>
  </cols>
  <sheetData>
    <row r="1" spans="2:20" x14ac:dyDescent="0.3">
      <c r="C1" t="s">
        <v>5</v>
      </c>
      <c r="P1" t="s">
        <v>6</v>
      </c>
    </row>
    <row r="2" spans="2:20" x14ac:dyDescent="0.3">
      <c r="C2" t="s">
        <v>7</v>
      </c>
      <c r="P2" t="s">
        <v>8</v>
      </c>
    </row>
    <row r="3" spans="2:20" x14ac:dyDescent="0.3">
      <c r="C3" t="s">
        <v>9</v>
      </c>
      <c r="P3" t="s">
        <v>10</v>
      </c>
    </row>
    <row r="4" spans="2:20" ht="15.6" x14ac:dyDescent="0.35">
      <c r="C4" t="s">
        <v>11</v>
      </c>
    </row>
    <row r="5" spans="2:20" x14ac:dyDescent="0.3">
      <c r="C5" t="s">
        <v>12</v>
      </c>
    </row>
    <row r="6" spans="2:20" x14ac:dyDescent="0.3">
      <c r="C6" t="s">
        <v>13</v>
      </c>
    </row>
    <row r="7" spans="2:20" x14ac:dyDescent="0.3">
      <c r="C7" t="s">
        <v>14</v>
      </c>
    </row>
    <row r="8" spans="2:20" ht="15.6" x14ac:dyDescent="0.35">
      <c r="C8" t="s">
        <v>31</v>
      </c>
    </row>
    <row r="9" spans="2:20" ht="15.6" x14ac:dyDescent="0.35">
      <c r="C9" t="s">
        <v>16</v>
      </c>
    </row>
    <row r="10" spans="2:20" x14ac:dyDescent="0.3">
      <c r="C10" t="s">
        <v>17</v>
      </c>
      <c r="T10" t="s">
        <v>289</v>
      </c>
    </row>
    <row r="11" spans="2:20" x14ac:dyDescent="0.3">
      <c r="C11" t="s">
        <v>18</v>
      </c>
    </row>
    <row r="13" spans="2:20" ht="86.4" x14ac:dyDescent="0.3">
      <c r="C13" s="11" t="s">
        <v>146</v>
      </c>
      <c r="D13" s="12"/>
      <c r="E13" s="12"/>
      <c r="F13" s="12"/>
      <c r="G13" s="12"/>
      <c r="H13" s="12"/>
      <c r="I13" s="12"/>
      <c r="J13" s="13"/>
    </row>
    <row r="15" spans="2:20" x14ac:dyDescent="0.3">
      <c r="C15" s="14" t="s">
        <v>20</v>
      </c>
      <c r="D15" s="15"/>
    </row>
    <row r="16" spans="2:20" x14ac:dyDescent="0.3">
      <c r="B16" t="s">
        <v>67</v>
      </c>
      <c r="C16" t="s">
        <v>21</v>
      </c>
      <c r="D16" s="16" t="s">
        <v>147</v>
      </c>
      <c r="E16" s="17"/>
      <c r="F16" s="17"/>
      <c r="G16" s="17"/>
      <c r="H16" s="17"/>
      <c r="I16" s="17"/>
      <c r="J16" s="18"/>
    </row>
    <row r="17" spans="1:10" x14ac:dyDescent="0.3">
      <c r="B17" t="s">
        <v>67</v>
      </c>
      <c r="C17" t="s">
        <v>23</v>
      </c>
      <c r="D17" s="16" t="s">
        <v>148</v>
      </c>
      <c r="E17" s="17"/>
      <c r="F17" s="17"/>
      <c r="G17" s="17"/>
      <c r="H17" s="17"/>
      <c r="I17" s="17"/>
      <c r="J17" s="18"/>
    </row>
    <row r="18" spans="1:10" x14ac:dyDescent="0.3">
      <c r="B18" t="s">
        <v>67</v>
      </c>
      <c r="C18" t="s">
        <v>25</v>
      </c>
      <c r="D18" s="19" t="s">
        <v>149</v>
      </c>
      <c r="E18" s="20"/>
      <c r="F18" s="20"/>
      <c r="G18" s="20"/>
      <c r="H18" s="20"/>
      <c r="I18" s="20"/>
      <c r="J18" s="21"/>
    </row>
    <row r="19" spans="1:10" x14ac:dyDescent="0.3">
      <c r="B19" t="str">
        <f>IF(B18=".",B18,"")</f>
        <v>.</v>
      </c>
      <c r="D19" s="22" t="s">
        <v>150</v>
      </c>
      <c r="E19" s="23"/>
      <c r="F19" s="23"/>
      <c r="G19" s="23"/>
      <c r="H19" s="23" t="s">
        <v>71</v>
      </c>
      <c r="I19" s="23"/>
      <c r="J19" s="24"/>
    </row>
    <row r="20" spans="1:10" ht="15.6" x14ac:dyDescent="0.35">
      <c r="C20" s="28" t="s">
        <v>28</v>
      </c>
      <c r="D20" s="24" t="s">
        <v>151</v>
      </c>
      <c r="E20" s="60" t="s">
        <v>69</v>
      </c>
      <c r="F20" s="60">
        <f>D26</f>
        <v>250</v>
      </c>
      <c r="G20" t="s">
        <v>152</v>
      </c>
    </row>
    <row r="21" spans="1:10" ht="15.6" x14ac:dyDescent="0.35">
      <c r="A21" s="7" t="s">
        <v>153</v>
      </c>
      <c r="D21" s="26" t="s">
        <v>154</v>
      </c>
      <c r="E21" s="26" t="s">
        <v>71</v>
      </c>
      <c r="F21" s="26">
        <f>D26</f>
        <v>250</v>
      </c>
      <c r="G21" t="s">
        <v>152</v>
      </c>
    </row>
    <row r="22" spans="1:10" x14ac:dyDescent="0.3">
      <c r="A22" s="26">
        <v>255</v>
      </c>
    </row>
    <row r="23" spans="1:10" ht="15.6" x14ac:dyDescent="0.35">
      <c r="A23" s="26">
        <v>254</v>
      </c>
      <c r="C23" s="28" t="s">
        <v>29</v>
      </c>
      <c r="D23" s="26" t="s">
        <v>30</v>
      </c>
      <c r="E23" s="26">
        <v>0.01</v>
      </c>
      <c r="F23" t="s">
        <v>31</v>
      </c>
    </row>
    <row r="24" spans="1:10" x14ac:dyDescent="0.3">
      <c r="A24" s="26">
        <v>251</v>
      </c>
    </row>
    <row r="25" spans="1:10" x14ac:dyDescent="0.3">
      <c r="A25" s="26">
        <v>260</v>
      </c>
      <c r="C25" s="25" t="s">
        <v>33</v>
      </c>
      <c r="D25" s="29"/>
      <c r="E25" s="29"/>
      <c r="F25" s="29"/>
      <c r="G25" s="29"/>
      <c r="H25" s="29"/>
    </row>
    <row r="26" spans="1:10" x14ac:dyDescent="0.3">
      <c r="A26" s="26">
        <v>255</v>
      </c>
      <c r="C26" s="30" t="s">
        <v>34</v>
      </c>
      <c r="D26" s="26">
        <v>250</v>
      </c>
    </row>
    <row r="27" spans="1:10" x14ac:dyDescent="0.3">
      <c r="A27" s="26">
        <v>263</v>
      </c>
      <c r="C27" s="30" t="s">
        <v>35</v>
      </c>
      <c r="D27" s="33" t="s">
        <v>72</v>
      </c>
    </row>
    <row r="28" spans="1:10" x14ac:dyDescent="0.3">
      <c r="A28" s="26">
        <v>258</v>
      </c>
      <c r="C28" s="30" t="s">
        <v>36</v>
      </c>
      <c r="D28" s="51">
        <f>_xlfn.STDEV.S(A22:A36)</f>
        <v>5.1989009827627441</v>
      </c>
    </row>
    <row r="29" spans="1:10" x14ac:dyDescent="0.3">
      <c r="A29" s="26">
        <v>250</v>
      </c>
      <c r="C29" s="30" t="s">
        <v>37</v>
      </c>
      <c r="D29" s="26" t="s">
        <v>155</v>
      </c>
      <c r="F29" t="str">
        <f>IF(D29="","",IF(D29="z","Because Sigma Known",IF(D29="t","Because Sigma NOT Known","Please Enter a z or t")))</f>
        <v>Because Sigma NOT Known</v>
      </c>
    </row>
    <row r="30" spans="1:10" x14ac:dyDescent="0.3">
      <c r="A30" s="26">
        <v>260</v>
      </c>
      <c r="C30" s="30" t="s">
        <v>38</v>
      </c>
      <c r="D30" s="34">
        <f>COUNT(A22:A36)</f>
        <v>15</v>
      </c>
      <c r="E30" t="s">
        <v>156</v>
      </c>
      <c r="F30" s="34">
        <f>D30-1</f>
        <v>14</v>
      </c>
    </row>
    <row r="31" spans="1:10" x14ac:dyDescent="0.3">
      <c r="A31" s="26">
        <v>261</v>
      </c>
      <c r="C31" s="30" t="s">
        <v>39</v>
      </c>
      <c r="D31" s="51">
        <f>AVERAGE(A22:A36)</f>
        <v>255.2</v>
      </c>
    </row>
    <row r="32" spans="1:10" x14ac:dyDescent="0.3">
      <c r="A32" s="26">
        <v>255</v>
      </c>
      <c r="C32" s="30" t="s">
        <v>41</v>
      </c>
      <c r="D32" s="26">
        <f>E23</f>
        <v>0.01</v>
      </c>
    </row>
    <row r="33" spans="1:9" x14ac:dyDescent="0.3">
      <c r="A33" s="26">
        <v>250</v>
      </c>
      <c r="C33" s="30" t="s">
        <v>42</v>
      </c>
      <c r="D33" s="26" t="s">
        <v>8</v>
      </c>
    </row>
    <row r="34" spans="1:9" x14ac:dyDescent="0.3">
      <c r="A34" s="26">
        <v>249</v>
      </c>
      <c r="C34" s="30" t="s">
        <v>43</v>
      </c>
      <c r="D34" s="34">
        <f>D28/SQRT(D30)</f>
        <v>1.3423504616547655</v>
      </c>
      <c r="F34" t="str">
        <f>IF(D29="","",IF(D29="z"," =Sigma/SQRT(n)",IF(D29="t"," =s/SQRT(n)",IF(OR(D29&lt;&gt;"z",D29&lt;&gt;"t"),"."))))</f>
        <v xml:space="preserve"> =s/SQRT(n)</v>
      </c>
      <c r="H34" t="s">
        <v>44</v>
      </c>
    </row>
    <row r="35" spans="1:9" ht="15.6" x14ac:dyDescent="0.35">
      <c r="A35" s="26">
        <v>261</v>
      </c>
      <c r="C35" s="30" t="str">
        <f>"Test Statistic = "&amp;IF(D29="z","z",IF(D29="t","t",""))&amp;" ="</f>
        <v>Test Statistic = t =</v>
      </c>
      <c r="D35" s="34">
        <f>(D31-D26)/D34</f>
        <v>3.8738020722172322</v>
      </c>
      <c r="F35" t="s">
        <v>45</v>
      </c>
      <c r="H35" t="s">
        <v>46</v>
      </c>
    </row>
    <row r="36" spans="1:9" x14ac:dyDescent="0.3">
      <c r="A36" s="26">
        <v>246</v>
      </c>
    </row>
    <row r="37" spans="1:9" x14ac:dyDescent="0.3">
      <c r="C37" s="25" t="s">
        <v>47</v>
      </c>
      <c r="D37" s="29"/>
      <c r="E37" s="29"/>
      <c r="F37" s="29"/>
      <c r="G37" s="29"/>
      <c r="H37" s="29"/>
    </row>
    <row r="38" spans="1:9" ht="15.6" x14ac:dyDescent="0.35">
      <c r="C38" s="37" t="s">
        <v>48</v>
      </c>
      <c r="D38" s="38" t="s">
        <v>49</v>
      </c>
      <c r="E38" s="39"/>
      <c r="F38" s="39"/>
      <c r="G38" s="39"/>
      <c r="H38" s="39"/>
    </row>
    <row r="39" spans="1:9" x14ac:dyDescent="0.3">
      <c r="C39" s="30" t="s">
        <v>50</v>
      </c>
      <c r="D39" s="41">
        <f>1-_xlfn.T.DIST(D35,F30,1)</f>
        <v>8.4327531292882618E-4</v>
      </c>
      <c r="F39" t="s">
        <v>157</v>
      </c>
      <c r="I39" t="s">
        <v>52</v>
      </c>
    </row>
    <row r="41" spans="1:9" x14ac:dyDescent="0.3">
      <c r="C41" s="25" t="s">
        <v>53</v>
      </c>
      <c r="D41" s="29"/>
      <c r="E41" s="29"/>
      <c r="F41" s="29"/>
      <c r="G41" s="29"/>
      <c r="H41" s="29"/>
    </row>
    <row r="42" spans="1:9" ht="15.6" x14ac:dyDescent="0.35">
      <c r="C42" s="37" t="s">
        <v>48</v>
      </c>
      <c r="D42" s="38" t="s">
        <v>54</v>
      </c>
      <c r="E42" s="39"/>
      <c r="F42" s="39"/>
      <c r="G42" s="39"/>
      <c r="H42" s="39"/>
    </row>
    <row r="43" spans="1:9" x14ac:dyDescent="0.3">
      <c r="C43" s="30" t="s">
        <v>55</v>
      </c>
      <c r="D43" s="34">
        <f>_xlfn.T.INV(1-D32,F30)</f>
        <v>2.6244940675900517</v>
      </c>
      <c r="F43" t="s">
        <v>158</v>
      </c>
      <c r="I43" t="s">
        <v>57</v>
      </c>
    </row>
    <row r="46" spans="1:9" x14ac:dyDescent="0.3">
      <c r="C46" s="28" t="s">
        <v>58</v>
      </c>
    </row>
    <row r="47" spans="1:9" x14ac:dyDescent="0.3">
      <c r="B47" t="s">
        <v>67</v>
      </c>
      <c r="C47" s="38" t="s">
        <v>159</v>
      </c>
      <c r="D47" s="39"/>
      <c r="E47" s="39"/>
      <c r="F47" s="39"/>
      <c r="G47" s="39"/>
      <c r="H47" s="39"/>
      <c r="I47" s="42"/>
    </row>
    <row r="48" spans="1:9" x14ac:dyDescent="0.3">
      <c r="B48" t="s">
        <v>67</v>
      </c>
      <c r="C48" s="38" t="s">
        <v>160</v>
      </c>
      <c r="D48" s="39"/>
      <c r="E48" s="39"/>
      <c r="F48" s="39"/>
      <c r="G48" s="39"/>
      <c r="H48" s="39"/>
      <c r="I48" s="42"/>
    </row>
    <row r="49" spans="1:9" x14ac:dyDescent="0.3">
      <c r="B49" t="s">
        <v>67</v>
      </c>
      <c r="C49" s="43" t="s">
        <v>161</v>
      </c>
      <c r="D49" s="44"/>
      <c r="E49" s="44"/>
      <c r="F49" s="44"/>
      <c r="G49" s="44"/>
      <c r="H49" s="44"/>
      <c r="I49" s="45"/>
    </row>
    <row r="50" spans="1:9" x14ac:dyDescent="0.3">
      <c r="B50" t="str">
        <f>IF(B49=".",B49,"")</f>
        <v>.</v>
      </c>
      <c r="C50" s="46"/>
      <c r="D50" s="47"/>
      <c r="E50" s="47"/>
      <c r="F50" s="47"/>
      <c r="G50" s="47"/>
      <c r="H50" s="47"/>
      <c r="I50" s="48"/>
    </row>
    <row r="51" spans="1:9" x14ac:dyDescent="0.3">
      <c r="B51" t="s">
        <v>67</v>
      </c>
      <c r="C51" s="43" t="s">
        <v>162</v>
      </c>
      <c r="D51" s="44"/>
      <c r="E51" s="44"/>
      <c r="F51" s="44"/>
      <c r="G51" s="44"/>
      <c r="H51" s="44"/>
      <c r="I51" s="45"/>
    </row>
    <row r="52" spans="1:9" x14ac:dyDescent="0.3">
      <c r="B52" t="str">
        <f>IF(B51=".",B51,"")</f>
        <v>.</v>
      </c>
      <c r="C52" s="46" t="s">
        <v>163</v>
      </c>
      <c r="D52" s="47"/>
      <c r="E52" s="47"/>
      <c r="F52" s="47"/>
      <c r="G52" s="47"/>
      <c r="H52" s="47"/>
      <c r="I52" s="48"/>
    </row>
    <row r="53" spans="1:9" x14ac:dyDescent="0.3">
      <c r="B53" t="s">
        <v>67</v>
      </c>
      <c r="C53" s="43" t="s">
        <v>164</v>
      </c>
      <c r="D53" s="44"/>
      <c r="E53" s="44"/>
      <c r="F53" s="44"/>
      <c r="G53" s="44"/>
      <c r="H53" s="44"/>
      <c r="I53" s="45"/>
    </row>
    <row r="54" spans="1:9" x14ac:dyDescent="0.3">
      <c r="B54" t="str">
        <f>IF(B53=".",B53,"")</f>
        <v>.</v>
      </c>
      <c r="C54" s="63" t="s">
        <v>165</v>
      </c>
      <c r="D54" s="64"/>
      <c r="E54" s="64"/>
      <c r="F54" s="64"/>
      <c r="G54" s="64"/>
      <c r="H54" s="64"/>
      <c r="I54" s="65"/>
    </row>
    <row r="55" spans="1:9" x14ac:dyDescent="0.3">
      <c r="B55" t="s">
        <v>67</v>
      </c>
      <c r="C55" s="46" t="s">
        <v>166</v>
      </c>
      <c r="D55" s="47"/>
      <c r="E55" s="47"/>
      <c r="F55" s="47"/>
      <c r="G55" s="47"/>
      <c r="H55" s="47"/>
      <c r="I55" s="48"/>
    </row>
    <row r="60" spans="1:9" x14ac:dyDescent="0.3">
      <c r="A60" s="50" t="s">
        <v>167</v>
      </c>
      <c r="B60" s="26">
        <f>MIN(A22:A36)</f>
        <v>246</v>
      </c>
    </row>
    <row r="61" spans="1:9" x14ac:dyDescent="0.3">
      <c r="A61" s="50" t="s">
        <v>168</v>
      </c>
      <c r="B61" s="26">
        <f>MAX(A22:A36)</f>
        <v>263</v>
      </c>
    </row>
    <row r="63" spans="1:9" x14ac:dyDescent="0.3">
      <c r="A63" s="50" t="s">
        <v>169</v>
      </c>
      <c r="B63" s="50" t="s">
        <v>170</v>
      </c>
    </row>
    <row r="64" spans="1:9" x14ac:dyDescent="0.3">
      <c r="A64" s="26">
        <v>246</v>
      </c>
      <c r="B64" s="26">
        <f>COUNTIF($A$22:$A$36,A64)</f>
        <v>1</v>
      </c>
    </row>
    <row r="65" spans="1:2" x14ac:dyDescent="0.3">
      <c r="A65" s="26">
        <v>247</v>
      </c>
      <c r="B65" s="26">
        <f t="shared" ref="B65:B81" si="0">COUNTIF($A$22:$A$36,A65)</f>
        <v>0</v>
      </c>
    </row>
    <row r="66" spans="1:2" x14ac:dyDescent="0.3">
      <c r="A66" s="26">
        <v>248</v>
      </c>
      <c r="B66" s="26">
        <f t="shared" si="0"/>
        <v>0</v>
      </c>
    </row>
    <row r="67" spans="1:2" x14ac:dyDescent="0.3">
      <c r="A67" s="26">
        <v>249</v>
      </c>
      <c r="B67" s="26">
        <f t="shared" si="0"/>
        <v>1</v>
      </c>
    </row>
    <row r="68" spans="1:2" x14ac:dyDescent="0.3">
      <c r="A68" s="26">
        <v>250</v>
      </c>
      <c r="B68" s="26">
        <f t="shared" si="0"/>
        <v>2</v>
      </c>
    </row>
    <row r="69" spans="1:2" x14ac:dyDescent="0.3">
      <c r="A69" s="26">
        <v>251</v>
      </c>
      <c r="B69" s="26">
        <f t="shared" si="0"/>
        <v>1</v>
      </c>
    </row>
    <row r="70" spans="1:2" x14ac:dyDescent="0.3">
      <c r="A70" s="26">
        <v>252</v>
      </c>
      <c r="B70" s="26">
        <f t="shared" si="0"/>
        <v>0</v>
      </c>
    </row>
    <row r="71" spans="1:2" x14ac:dyDescent="0.3">
      <c r="A71" s="26">
        <v>253</v>
      </c>
      <c r="B71" s="26">
        <f t="shared" si="0"/>
        <v>0</v>
      </c>
    </row>
    <row r="72" spans="1:2" x14ac:dyDescent="0.3">
      <c r="A72" s="26">
        <v>254</v>
      </c>
      <c r="B72" s="26">
        <f t="shared" si="0"/>
        <v>1</v>
      </c>
    </row>
    <row r="73" spans="1:2" x14ac:dyDescent="0.3">
      <c r="A73" s="26">
        <v>255</v>
      </c>
      <c r="B73" s="26">
        <f t="shared" si="0"/>
        <v>3</v>
      </c>
    </row>
    <row r="74" spans="1:2" x14ac:dyDescent="0.3">
      <c r="A74" s="26">
        <v>256</v>
      </c>
      <c r="B74" s="26">
        <f t="shared" si="0"/>
        <v>0</v>
      </c>
    </row>
    <row r="75" spans="1:2" x14ac:dyDescent="0.3">
      <c r="A75" s="26">
        <v>257</v>
      </c>
      <c r="B75" s="26">
        <f t="shared" si="0"/>
        <v>0</v>
      </c>
    </row>
    <row r="76" spans="1:2" x14ac:dyDescent="0.3">
      <c r="A76" s="26">
        <v>258</v>
      </c>
      <c r="B76" s="26">
        <f t="shared" si="0"/>
        <v>1</v>
      </c>
    </row>
    <row r="77" spans="1:2" x14ac:dyDescent="0.3">
      <c r="A77" s="26">
        <v>259</v>
      </c>
      <c r="B77" s="26">
        <f t="shared" si="0"/>
        <v>0</v>
      </c>
    </row>
    <row r="78" spans="1:2" x14ac:dyDescent="0.3">
      <c r="A78" s="26">
        <v>260</v>
      </c>
      <c r="B78" s="26">
        <f t="shared" si="0"/>
        <v>2</v>
      </c>
    </row>
    <row r="79" spans="1:2" x14ac:dyDescent="0.3">
      <c r="A79" s="26">
        <v>261</v>
      </c>
      <c r="B79" s="26">
        <f t="shared" si="0"/>
        <v>2</v>
      </c>
    </row>
    <row r="80" spans="1:2" x14ac:dyDescent="0.3">
      <c r="A80" s="26">
        <v>262</v>
      </c>
      <c r="B80" s="26">
        <f t="shared" si="0"/>
        <v>0</v>
      </c>
    </row>
    <row r="81" spans="1:2" x14ac:dyDescent="0.3">
      <c r="A81" s="26">
        <v>263</v>
      </c>
      <c r="B81" s="26">
        <f t="shared" si="0"/>
        <v>1</v>
      </c>
    </row>
  </sheetData>
  <conditionalFormatting sqref="C47:I55">
    <cfRule type="expression" dxfId="15" priority="1">
      <formula>$B47=""</formula>
    </cfRule>
  </conditionalFormatting>
  <conditionalFormatting sqref="D16:D19">
    <cfRule type="expression" dxfId="14" priority="2">
      <formula>B16=""</formula>
    </cfRule>
  </conditionalFormatting>
  <dataValidations count="1">
    <dataValidation type="list" allowBlank="1" showInputMessage="1" showErrorMessage="1" sqref="D33" xr:uid="{9F0BF944-AEEF-47F2-A540-2BB3FB3206BE}">
      <formula1>$P$1:$P$3</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AF5B0-173B-450C-B831-F33F422E5B9E}">
  <sheetPr>
    <tabColor rgb="FF0000FF"/>
  </sheetPr>
  <dimension ref="A1:P85"/>
  <sheetViews>
    <sheetView topLeftCell="A11" zoomScale="85" zoomScaleNormal="85" workbookViewId="0">
      <selection activeCell="D26" sqref="D26"/>
    </sheetView>
  </sheetViews>
  <sheetFormatPr defaultRowHeight="14.4" x14ac:dyDescent="0.3"/>
  <cols>
    <col min="1" max="1" width="11.6640625" bestFit="1" customWidth="1"/>
    <col min="2" max="2" width="6.5546875" customWidth="1"/>
    <col min="3" max="3" width="26.33203125" customWidth="1"/>
    <col min="4" max="4" width="15.5546875" customWidth="1"/>
    <col min="5" max="5" width="5.33203125" customWidth="1"/>
    <col min="6" max="6" width="9.5546875" bestFit="1" customWidth="1"/>
    <col min="9" max="9" width="12.44140625" customWidth="1"/>
  </cols>
  <sheetData>
    <row r="1" spans="3:16" x14ac:dyDescent="0.3">
      <c r="C1" t="s">
        <v>5</v>
      </c>
      <c r="P1" t="s">
        <v>6</v>
      </c>
    </row>
    <row r="2" spans="3:16" x14ac:dyDescent="0.3">
      <c r="C2" t="s">
        <v>7</v>
      </c>
      <c r="P2" t="s">
        <v>8</v>
      </c>
    </row>
    <row r="3" spans="3:16" x14ac:dyDescent="0.3">
      <c r="C3" t="s">
        <v>9</v>
      </c>
      <c r="P3" t="s">
        <v>10</v>
      </c>
    </row>
    <row r="4" spans="3:16" ht="15.6" x14ac:dyDescent="0.35">
      <c r="C4" t="s">
        <v>11</v>
      </c>
    </row>
    <row r="5" spans="3:16" x14ac:dyDescent="0.3">
      <c r="C5" t="s">
        <v>12</v>
      </c>
    </row>
    <row r="6" spans="3:16" x14ac:dyDescent="0.3">
      <c r="C6" t="s">
        <v>13</v>
      </c>
    </row>
    <row r="7" spans="3:16" x14ac:dyDescent="0.3">
      <c r="C7" t="s">
        <v>14</v>
      </c>
    </row>
    <row r="8" spans="3:16" ht="15.6" x14ac:dyDescent="0.35">
      <c r="C8" t="s">
        <v>31</v>
      </c>
    </row>
    <row r="9" spans="3:16" ht="15.6" x14ac:dyDescent="0.35">
      <c r="C9" t="s">
        <v>16</v>
      </c>
    </row>
    <row r="10" spans="3:16" x14ac:dyDescent="0.3">
      <c r="C10" t="s">
        <v>17</v>
      </c>
    </row>
    <row r="11" spans="3:16" x14ac:dyDescent="0.3">
      <c r="C11" t="s">
        <v>18</v>
      </c>
    </row>
    <row r="13" spans="3:16" ht="69" customHeight="1" x14ac:dyDescent="0.3">
      <c r="C13" s="11" t="s">
        <v>171</v>
      </c>
      <c r="D13" s="12"/>
      <c r="E13" s="12"/>
      <c r="F13" s="12"/>
      <c r="G13" s="12"/>
      <c r="H13" s="12"/>
      <c r="I13" s="12"/>
      <c r="J13" s="13"/>
    </row>
    <row r="15" spans="3:16" x14ac:dyDescent="0.3">
      <c r="C15" s="14" t="s">
        <v>20</v>
      </c>
      <c r="D15" s="15"/>
    </row>
    <row r="16" spans="3:16" x14ac:dyDescent="0.3">
      <c r="C16" t="s">
        <v>21</v>
      </c>
      <c r="D16" s="16"/>
      <c r="E16" s="17"/>
      <c r="F16" s="17"/>
      <c r="G16" s="17"/>
      <c r="H16" s="17"/>
      <c r="I16" s="17"/>
      <c r="J16" s="18"/>
    </row>
    <row r="17" spans="1:10" x14ac:dyDescent="0.3">
      <c r="C17" t="s">
        <v>23</v>
      </c>
      <c r="D17" s="16"/>
      <c r="E17" s="17"/>
      <c r="F17" s="17"/>
      <c r="G17" s="17"/>
      <c r="H17" s="17"/>
      <c r="I17" s="17"/>
      <c r="J17" s="18"/>
    </row>
    <row r="18" spans="1:10" x14ac:dyDescent="0.3">
      <c r="C18" t="s">
        <v>25</v>
      </c>
      <c r="D18" s="19"/>
      <c r="E18" s="20"/>
      <c r="F18" s="20"/>
      <c r="G18" s="20"/>
      <c r="H18" s="20"/>
      <c r="I18" s="20"/>
      <c r="J18" s="21"/>
    </row>
    <row r="19" spans="1:10" x14ac:dyDescent="0.3">
      <c r="D19" s="22"/>
      <c r="E19" s="23"/>
      <c r="F19" s="23"/>
      <c r="G19" s="23"/>
      <c r="H19" s="23" t="s">
        <v>84</v>
      </c>
      <c r="I19" s="23"/>
      <c r="J19" s="24"/>
    </row>
    <row r="20" spans="1:10" ht="15.6" x14ac:dyDescent="0.35">
      <c r="C20" s="28" t="s">
        <v>28</v>
      </c>
      <c r="D20" s="24" t="s">
        <v>151</v>
      </c>
      <c r="E20" s="60"/>
      <c r="F20" s="60"/>
      <c r="G20" t="s">
        <v>175</v>
      </c>
    </row>
    <row r="21" spans="1:10" ht="15.6" x14ac:dyDescent="0.35">
      <c r="A21" s="7" t="s">
        <v>176</v>
      </c>
      <c r="D21" s="26" t="s">
        <v>154</v>
      </c>
      <c r="E21" s="26"/>
      <c r="F21" s="26"/>
      <c r="G21" t="s">
        <v>175</v>
      </c>
    </row>
    <row r="22" spans="1:10" x14ac:dyDescent="0.3">
      <c r="A22" s="26">
        <v>19.7</v>
      </c>
    </row>
    <row r="23" spans="1:10" ht="15.6" x14ac:dyDescent="0.35">
      <c r="A23" s="26">
        <v>10.199999999999999</v>
      </c>
      <c r="C23" s="28" t="s">
        <v>29</v>
      </c>
      <c r="D23" s="26" t="s">
        <v>30</v>
      </c>
      <c r="E23" s="26"/>
      <c r="F23" t="s">
        <v>31</v>
      </c>
    </row>
    <row r="24" spans="1:10" x14ac:dyDescent="0.3">
      <c r="A24" s="26">
        <v>15.7</v>
      </c>
    </row>
    <row r="25" spans="1:10" x14ac:dyDescent="0.3">
      <c r="A25" s="26">
        <v>20</v>
      </c>
      <c r="C25" s="25" t="s">
        <v>33</v>
      </c>
      <c r="D25" s="29"/>
      <c r="E25" s="29"/>
      <c r="F25" s="29"/>
      <c r="G25" s="29"/>
      <c r="H25" s="29"/>
    </row>
    <row r="26" spans="1:10" x14ac:dyDescent="0.3">
      <c r="A26" s="26">
        <v>21.7</v>
      </c>
      <c r="C26" s="30" t="s">
        <v>34</v>
      </c>
      <c r="D26" s="26"/>
    </row>
    <row r="27" spans="1:10" x14ac:dyDescent="0.3">
      <c r="A27" s="26">
        <v>16</v>
      </c>
      <c r="C27" s="30" t="s">
        <v>35</v>
      </c>
      <c r="D27" s="33"/>
    </row>
    <row r="28" spans="1:10" x14ac:dyDescent="0.3">
      <c r="A28" s="26">
        <v>13.8</v>
      </c>
      <c r="C28" s="30" t="s">
        <v>36</v>
      </c>
      <c r="D28" s="51"/>
    </row>
    <row r="29" spans="1:10" x14ac:dyDescent="0.3">
      <c r="A29" s="26">
        <v>17.100000000000001</v>
      </c>
      <c r="C29" s="30" t="s">
        <v>37</v>
      </c>
      <c r="D29" s="26"/>
      <c r="F29" t="str">
        <f>IF(D29="","",IF(D29="z","Because Sigma Known",IF(D29="t","Because Sigma NOT Known","Please Enter a z or t")))</f>
        <v/>
      </c>
    </row>
    <row r="30" spans="1:10" x14ac:dyDescent="0.3">
      <c r="A30" s="26">
        <v>19.399999999999999</v>
      </c>
      <c r="C30" s="30" t="s">
        <v>38</v>
      </c>
      <c r="D30" s="34"/>
      <c r="E30" t="s">
        <v>156</v>
      </c>
      <c r="F30" s="34"/>
    </row>
    <row r="31" spans="1:10" x14ac:dyDescent="0.3">
      <c r="A31" s="26">
        <v>19.5</v>
      </c>
      <c r="C31" s="30" t="s">
        <v>39</v>
      </c>
      <c r="D31" s="51"/>
    </row>
    <row r="32" spans="1:10" x14ac:dyDescent="0.3">
      <c r="A32" s="26">
        <v>22.4</v>
      </c>
      <c r="C32" s="30" t="s">
        <v>41</v>
      </c>
      <c r="D32" s="26"/>
    </row>
    <row r="33" spans="1:9" x14ac:dyDescent="0.3">
      <c r="A33" s="26">
        <v>8.5</v>
      </c>
      <c r="C33" s="30" t="s">
        <v>42</v>
      </c>
      <c r="D33" s="26"/>
    </row>
    <row r="34" spans="1:9" x14ac:dyDescent="0.3">
      <c r="A34" s="26">
        <v>17.100000000000001</v>
      </c>
      <c r="C34" s="30" t="s">
        <v>43</v>
      </c>
      <c r="D34" s="34"/>
      <c r="F34" t="str">
        <f>IF(D29="","",IF(D29="z"," =Sigma/SQRT(n)",IF(D29="t"," =s/SQRT(n)",IF(OR(D29&lt;&gt;"z",D29&lt;&gt;"t"),"."))))</f>
        <v/>
      </c>
      <c r="H34" t="s">
        <v>44</v>
      </c>
    </row>
    <row r="35" spans="1:9" ht="15.6" x14ac:dyDescent="0.35">
      <c r="A35" s="26">
        <v>10.9</v>
      </c>
      <c r="C35" s="30" t="str">
        <f>"Test Statistic = "&amp;IF(D29="z","z",IF(D29="t","t",""))&amp;" ="</f>
        <v>Test Statistic =  =</v>
      </c>
      <c r="D35" s="34"/>
      <c r="F35" t="s">
        <v>45</v>
      </c>
      <c r="H35" t="s">
        <v>46</v>
      </c>
    </row>
    <row r="36" spans="1:9" x14ac:dyDescent="0.3">
      <c r="A36" s="26">
        <v>9.8000000000000007</v>
      </c>
    </row>
    <row r="37" spans="1:9" x14ac:dyDescent="0.3">
      <c r="A37" s="26">
        <v>12.7</v>
      </c>
      <c r="C37" s="25" t="s">
        <v>47</v>
      </c>
      <c r="D37" s="29"/>
      <c r="E37" s="29"/>
      <c r="F37" s="29"/>
      <c r="G37" s="29"/>
      <c r="H37" s="29"/>
    </row>
    <row r="38" spans="1:9" ht="15.6" x14ac:dyDescent="0.35">
      <c r="A38" s="26">
        <v>15.5</v>
      </c>
      <c r="C38" s="37" t="s">
        <v>48</v>
      </c>
      <c r="D38" s="38" t="s">
        <v>49</v>
      </c>
      <c r="E38" s="39"/>
      <c r="F38" s="39"/>
      <c r="G38" s="39"/>
      <c r="H38" s="39"/>
    </row>
    <row r="39" spans="1:9" x14ac:dyDescent="0.3">
      <c r="A39" s="26">
        <v>11.8</v>
      </c>
      <c r="C39" s="30" t="s">
        <v>86</v>
      </c>
      <c r="D39" s="41"/>
      <c r="F39" t="s">
        <v>177</v>
      </c>
      <c r="I39" t="s">
        <v>88</v>
      </c>
    </row>
    <row r="40" spans="1:9" x14ac:dyDescent="0.3">
      <c r="A40" s="26">
        <v>9.5</v>
      </c>
    </row>
    <row r="41" spans="1:9" x14ac:dyDescent="0.3">
      <c r="A41" s="26">
        <v>10.5</v>
      </c>
      <c r="C41" s="25" t="s">
        <v>53</v>
      </c>
      <c r="D41" s="29"/>
      <c r="E41" s="29"/>
      <c r="F41" s="29"/>
      <c r="G41" s="29"/>
      <c r="H41" s="29"/>
    </row>
    <row r="42" spans="1:9" ht="15.6" x14ac:dyDescent="0.35">
      <c r="A42" s="26">
        <v>18</v>
      </c>
      <c r="C42" s="37" t="s">
        <v>48</v>
      </c>
      <c r="D42" s="38" t="s">
        <v>89</v>
      </c>
      <c r="E42" s="39"/>
      <c r="F42" s="39"/>
      <c r="G42" s="39"/>
      <c r="H42" s="39"/>
    </row>
    <row r="43" spans="1:9" x14ac:dyDescent="0.3">
      <c r="A43" s="26">
        <v>14.3</v>
      </c>
      <c r="C43" s="30" t="s">
        <v>90</v>
      </c>
      <c r="D43" s="34"/>
      <c r="F43" t="s">
        <v>178</v>
      </c>
      <c r="I43" t="s">
        <v>57</v>
      </c>
    </row>
    <row r="44" spans="1:9" x14ac:dyDescent="0.3">
      <c r="A44" s="26">
        <v>16.5</v>
      </c>
    </row>
    <row r="45" spans="1:9" x14ac:dyDescent="0.3">
      <c r="A45" s="26">
        <v>14.1</v>
      </c>
    </row>
    <row r="46" spans="1:9" x14ac:dyDescent="0.3">
      <c r="A46" s="26">
        <v>25.6</v>
      </c>
      <c r="C46" s="28" t="s">
        <v>58</v>
      </c>
    </row>
    <row r="47" spans="1:9" x14ac:dyDescent="0.3">
      <c r="A47" s="26">
        <v>17.8</v>
      </c>
      <c r="C47" s="38"/>
      <c r="D47" s="39"/>
      <c r="E47" s="39"/>
      <c r="F47" s="39"/>
      <c r="G47" s="39"/>
      <c r="H47" s="39"/>
      <c r="I47" s="42"/>
    </row>
    <row r="48" spans="1:9" x14ac:dyDescent="0.3">
      <c r="A48" s="26">
        <v>12.6</v>
      </c>
      <c r="C48" s="38"/>
      <c r="D48" s="39"/>
      <c r="E48" s="39"/>
      <c r="F48" s="39"/>
      <c r="G48" s="39"/>
      <c r="H48" s="39"/>
      <c r="I48" s="42"/>
    </row>
    <row r="49" spans="1:9" x14ac:dyDescent="0.3">
      <c r="A49" s="26">
        <v>13.6</v>
      </c>
      <c r="C49" s="43"/>
      <c r="D49" s="44"/>
      <c r="E49" s="44"/>
      <c r="F49" s="44"/>
      <c r="G49" s="44"/>
      <c r="H49" s="44"/>
      <c r="I49" s="45"/>
    </row>
    <row r="50" spans="1:9" x14ac:dyDescent="0.3">
      <c r="A50" s="26">
        <v>17.899999999999999</v>
      </c>
      <c r="C50" s="63"/>
      <c r="D50" s="64"/>
      <c r="E50" s="64"/>
      <c r="F50" s="64"/>
      <c r="G50" s="64"/>
      <c r="H50" s="64"/>
      <c r="I50" s="65"/>
    </row>
    <row r="51" spans="1:9" x14ac:dyDescent="0.3">
      <c r="A51" s="26">
        <v>21</v>
      </c>
      <c r="C51" s="66"/>
      <c r="D51" s="64"/>
      <c r="E51" s="64"/>
      <c r="F51" s="64"/>
      <c r="G51" s="64"/>
      <c r="H51" s="64"/>
      <c r="I51" s="67"/>
    </row>
    <row r="52" spans="1:9" x14ac:dyDescent="0.3">
      <c r="A52" s="26">
        <v>19.5</v>
      </c>
      <c r="C52" s="68"/>
      <c r="D52" s="47"/>
      <c r="E52" s="47"/>
      <c r="F52" s="47"/>
      <c r="G52" s="47"/>
      <c r="H52" s="47"/>
      <c r="I52" s="69"/>
    </row>
    <row r="53" spans="1:9" x14ac:dyDescent="0.3">
      <c r="A53" s="26">
        <v>6.1</v>
      </c>
      <c r="C53" s="43"/>
      <c r="D53" s="44"/>
      <c r="E53" s="44"/>
      <c r="F53" s="44"/>
      <c r="G53" s="44"/>
      <c r="H53" s="44"/>
      <c r="I53" s="45"/>
    </row>
    <row r="54" spans="1:9" x14ac:dyDescent="0.3">
      <c r="A54" s="26">
        <v>17.100000000000001</v>
      </c>
      <c r="C54" s="46"/>
      <c r="D54" s="47"/>
      <c r="E54" s="47"/>
      <c r="F54" s="47"/>
      <c r="G54" s="47"/>
      <c r="H54" s="47"/>
      <c r="I54" s="48"/>
    </row>
    <row r="55" spans="1:9" x14ac:dyDescent="0.3">
      <c r="A55" s="26">
        <v>12.2</v>
      </c>
      <c r="C55" s="43"/>
      <c r="D55" s="44"/>
      <c r="E55" s="44"/>
      <c r="F55" s="44"/>
      <c r="G55" s="44"/>
      <c r="H55" s="44"/>
      <c r="I55" s="45"/>
    </row>
    <row r="56" spans="1:9" x14ac:dyDescent="0.3">
      <c r="A56" s="26">
        <v>7.2</v>
      </c>
      <c r="C56" s="46"/>
      <c r="D56" s="47"/>
      <c r="E56" s="47"/>
      <c r="F56" s="47"/>
      <c r="G56" s="47"/>
      <c r="H56" s="47"/>
      <c r="I56" s="48"/>
    </row>
    <row r="57" spans="1:9" x14ac:dyDescent="0.3">
      <c r="A57" s="26">
        <v>9.6</v>
      </c>
    </row>
    <row r="58" spans="1:9" x14ac:dyDescent="0.3">
      <c r="A58" s="26">
        <v>11.9</v>
      </c>
    </row>
    <row r="59" spans="1:9" x14ac:dyDescent="0.3">
      <c r="A59" s="26">
        <v>9.6999999999999993</v>
      </c>
    </row>
    <row r="60" spans="1:9" x14ac:dyDescent="0.3">
      <c r="A60" s="26">
        <v>20.2</v>
      </c>
      <c r="C60" s="7" t="s">
        <v>167</v>
      </c>
      <c r="D60">
        <f>MIN(A22:A71)</f>
        <v>6.1</v>
      </c>
    </row>
    <row r="61" spans="1:9" x14ac:dyDescent="0.3">
      <c r="A61" s="26">
        <v>17.8</v>
      </c>
      <c r="C61" s="7" t="s">
        <v>168</v>
      </c>
      <c r="D61">
        <f>MAX(A22:A71)</f>
        <v>25.6</v>
      </c>
    </row>
    <row r="62" spans="1:9" x14ac:dyDescent="0.3">
      <c r="A62" s="26">
        <v>18.100000000000001</v>
      </c>
    </row>
    <row r="63" spans="1:9" x14ac:dyDescent="0.3">
      <c r="A63" s="26">
        <v>13.4</v>
      </c>
      <c r="C63" s="7" t="s">
        <v>169</v>
      </c>
      <c r="D63" s="7" t="s">
        <v>170</v>
      </c>
    </row>
    <row r="64" spans="1:9" x14ac:dyDescent="0.3">
      <c r="A64" s="26">
        <v>21.8</v>
      </c>
      <c r="C64">
        <v>6</v>
      </c>
      <c r="D64">
        <f>COUNTIFS($A$22:$A$71,"&gt;="&amp;C64,$A$22:$A$71,"&lt;"&amp;C64+1)</f>
        <v>1</v>
      </c>
    </row>
    <row r="65" spans="1:4" x14ac:dyDescent="0.3">
      <c r="A65" s="26">
        <v>13</v>
      </c>
      <c r="C65">
        <v>7</v>
      </c>
      <c r="D65">
        <f t="shared" ref="D65:D84" si="0">COUNTIFS($A$22:$A$71,"&gt;="&amp;C65,$A$22:$A$71,"&lt;"&amp;C65+1)</f>
        <v>2</v>
      </c>
    </row>
    <row r="66" spans="1:4" x14ac:dyDescent="0.3">
      <c r="A66" s="26">
        <v>7.7</v>
      </c>
      <c r="C66">
        <v>8</v>
      </c>
      <c r="D66">
        <f t="shared" si="0"/>
        <v>1</v>
      </c>
    </row>
    <row r="67" spans="1:4" x14ac:dyDescent="0.3">
      <c r="A67" s="26">
        <v>15.8</v>
      </c>
      <c r="C67">
        <v>9</v>
      </c>
      <c r="D67">
        <f t="shared" si="0"/>
        <v>4</v>
      </c>
    </row>
    <row r="68" spans="1:4" x14ac:dyDescent="0.3">
      <c r="A68" s="26">
        <v>14.9</v>
      </c>
      <c r="C68">
        <v>10</v>
      </c>
      <c r="D68">
        <f t="shared" si="0"/>
        <v>4</v>
      </c>
    </row>
    <row r="69" spans="1:4" x14ac:dyDescent="0.3">
      <c r="A69" s="26">
        <v>13.9</v>
      </c>
      <c r="C69">
        <v>11</v>
      </c>
      <c r="D69">
        <f t="shared" si="0"/>
        <v>3</v>
      </c>
    </row>
    <row r="70" spans="1:4" x14ac:dyDescent="0.3">
      <c r="A70" s="26">
        <v>11.7</v>
      </c>
      <c r="C70">
        <v>12</v>
      </c>
      <c r="D70">
        <f t="shared" si="0"/>
        <v>3</v>
      </c>
    </row>
    <row r="71" spans="1:4" x14ac:dyDescent="0.3">
      <c r="A71" s="26">
        <v>10.3</v>
      </c>
      <c r="C71">
        <v>13</v>
      </c>
      <c r="D71">
        <f t="shared" si="0"/>
        <v>5</v>
      </c>
    </row>
    <row r="72" spans="1:4" x14ac:dyDescent="0.3">
      <c r="C72">
        <v>14</v>
      </c>
      <c r="D72">
        <f t="shared" si="0"/>
        <v>3</v>
      </c>
    </row>
    <row r="73" spans="1:4" x14ac:dyDescent="0.3">
      <c r="C73">
        <v>15</v>
      </c>
      <c r="D73">
        <f t="shared" si="0"/>
        <v>3</v>
      </c>
    </row>
    <row r="74" spans="1:4" x14ac:dyDescent="0.3">
      <c r="C74">
        <v>16</v>
      </c>
      <c r="D74">
        <f t="shared" si="0"/>
        <v>2</v>
      </c>
    </row>
    <row r="75" spans="1:4" x14ac:dyDescent="0.3">
      <c r="C75">
        <v>17</v>
      </c>
      <c r="D75">
        <f t="shared" si="0"/>
        <v>6</v>
      </c>
    </row>
    <row r="76" spans="1:4" x14ac:dyDescent="0.3">
      <c r="C76">
        <v>18</v>
      </c>
      <c r="D76">
        <f t="shared" si="0"/>
        <v>2</v>
      </c>
    </row>
    <row r="77" spans="1:4" x14ac:dyDescent="0.3">
      <c r="C77">
        <v>19</v>
      </c>
      <c r="D77">
        <f t="shared" si="0"/>
        <v>4</v>
      </c>
    </row>
    <row r="78" spans="1:4" x14ac:dyDescent="0.3">
      <c r="C78">
        <v>20</v>
      </c>
      <c r="D78">
        <f t="shared" si="0"/>
        <v>2</v>
      </c>
    </row>
    <row r="79" spans="1:4" x14ac:dyDescent="0.3">
      <c r="C79">
        <v>21</v>
      </c>
      <c r="D79">
        <f t="shared" si="0"/>
        <v>3</v>
      </c>
    </row>
    <row r="80" spans="1:4" x14ac:dyDescent="0.3">
      <c r="C80">
        <v>22</v>
      </c>
      <c r="D80">
        <f t="shared" si="0"/>
        <v>1</v>
      </c>
    </row>
    <row r="81" spans="3:4" x14ac:dyDescent="0.3">
      <c r="C81">
        <v>23</v>
      </c>
      <c r="D81">
        <f t="shared" si="0"/>
        <v>0</v>
      </c>
    </row>
    <row r="82" spans="3:4" x14ac:dyDescent="0.3">
      <c r="C82">
        <v>24</v>
      </c>
      <c r="D82">
        <f t="shared" si="0"/>
        <v>0</v>
      </c>
    </row>
    <row r="83" spans="3:4" x14ac:dyDescent="0.3">
      <c r="C83">
        <v>25</v>
      </c>
      <c r="D83">
        <f t="shared" si="0"/>
        <v>1</v>
      </c>
    </row>
    <row r="84" spans="3:4" x14ac:dyDescent="0.3">
      <c r="C84">
        <v>26</v>
      </c>
      <c r="D84">
        <f t="shared" si="0"/>
        <v>0</v>
      </c>
    </row>
    <row r="85" spans="3:4" x14ac:dyDescent="0.3">
      <c r="C85" s="7" t="s">
        <v>188</v>
      </c>
      <c r="D85" s="7">
        <f>SUM(D64:D84)</f>
        <v>50</v>
      </c>
    </row>
  </sheetData>
  <conditionalFormatting sqref="C47:C52">
    <cfRule type="expression" dxfId="13" priority="1">
      <formula>B47=""</formula>
    </cfRule>
  </conditionalFormatting>
  <conditionalFormatting sqref="C53:C56">
    <cfRule type="expression" dxfId="12" priority="5">
      <formula>B52=""</formula>
    </cfRule>
  </conditionalFormatting>
  <conditionalFormatting sqref="D16:D19">
    <cfRule type="expression" dxfId="11" priority="3">
      <formula>B16=""</formula>
    </cfRule>
  </conditionalFormatting>
  <dataValidations count="1">
    <dataValidation type="list" allowBlank="1" showInputMessage="1" showErrorMessage="1" sqref="D33" xr:uid="{5CB55956-2530-4361-A14A-81F21703F8E6}">
      <formula1>$P$1:$P$3</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646D0-6DD3-4929-A312-5E0B9DCBE8F5}">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119" t="s">
        <v>272</v>
      </c>
      <c r="C2" s="120"/>
      <c r="D2" s="120"/>
      <c r="E2" s="120"/>
      <c r="F2" s="120"/>
      <c r="G2" s="120"/>
      <c r="H2" s="120"/>
      <c r="I2" s="120"/>
      <c r="J2" s="121"/>
    </row>
    <row r="3" spans="2:12" ht="46.5" customHeight="1" x14ac:dyDescent="0.3">
      <c r="B3" s="122"/>
      <c r="C3" s="123"/>
      <c r="D3" s="123"/>
      <c r="E3" s="123"/>
      <c r="F3" s="123"/>
      <c r="G3" s="123"/>
      <c r="H3" s="123"/>
      <c r="I3" s="123"/>
      <c r="J3" s="124"/>
    </row>
    <row r="4" spans="2:12" ht="15" customHeight="1" x14ac:dyDescent="0.3">
      <c r="B4" s="122"/>
      <c r="C4" s="123"/>
      <c r="D4" s="123"/>
      <c r="E4" s="123"/>
      <c r="F4" s="123"/>
      <c r="G4" s="123"/>
      <c r="H4" s="123"/>
      <c r="I4" s="123"/>
      <c r="J4" s="124"/>
    </row>
    <row r="5" spans="2:12" ht="15" customHeight="1" x14ac:dyDescent="0.3">
      <c r="B5" s="122"/>
      <c r="C5" s="123"/>
      <c r="D5" s="123"/>
      <c r="E5" s="123"/>
      <c r="F5" s="123"/>
      <c r="G5" s="123"/>
      <c r="H5" s="123"/>
      <c r="I5" s="123"/>
      <c r="J5" s="124"/>
    </row>
    <row r="6" spans="2:12" ht="15" customHeight="1" x14ac:dyDescent="0.3">
      <c r="B6" s="122"/>
      <c r="C6" s="123"/>
      <c r="D6" s="123"/>
      <c r="E6" s="123"/>
      <c r="F6" s="123"/>
      <c r="G6" s="123"/>
      <c r="H6" s="123"/>
      <c r="I6" s="123"/>
      <c r="J6" s="124"/>
    </row>
    <row r="7" spans="2:12" ht="12.6" customHeight="1" x14ac:dyDescent="0.3">
      <c r="B7" s="125"/>
      <c r="C7" s="126"/>
      <c r="D7" s="126"/>
      <c r="E7" s="126"/>
      <c r="F7" s="126"/>
      <c r="G7" s="126"/>
      <c r="H7" s="126"/>
      <c r="I7" s="126"/>
      <c r="J7" s="127"/>
    </row>
    <row r="8" spans="2:12" ht="42.6" customHeight="1" x14ac:dyDescent="0.3">
      <c r="B8" s="101" t="s">
        <v>283</v>
      </c>
      <c r="C8" s="102"/>
      <c r="D8" s="102"/>
      <c r="E8" s="102"/>
      <c r="F8" s="102"/>
      <c r="G8" s="102"/>
      <c r="H8" s="102"/>
      <c r="I8" s="102"/>
      <c r="J8" s="103"/>
    </row>
    <row r="9" spans="2:12" ht="15" customHeight="1" x14ac:dyDescent="0.3">
      <c r="B9" s="104"/>
      <c r="C9" s="105"/>
      <c r="D9" s="105"/>
      <c r="E9" s="105"/>
      <c r="F9" s="105"/>
      <c r="G9" s="105"/>
      <c r="H9" s="105"/>
      <c r="I9" s="105"/>
      <c r="J9" s="106"/>
    </row>
    <row r="10" spans="2:12" ht="15" customHeight="1" x14ac:dyDescent="0.3">
      <c r="B10" s="104"/>
      <c r="C10" s="105"/>
      <c r="D10" s="105"/>
      <c r="E10" s="105"/>
      <c r="F10" s="105"/>
      <c r="G10" s="105"/>
      <c r="H10" s="105"/>
      <c r="I10" s="105"/>
      <c r="J10" s="106"/>
    </row>
    <row r="11" spans="2:12" ht="56.25" customHeight="1" x14ac:dyDescent="0.3">
      <c r="B11" s="107"/>
      <c r="C11" s="108"/>
      <c r="D11" s="108"/>
      <c r="E11" s="108"/>
      <c r="F11" s="108"/>
      <c r="G11" s="108"/>
      <c r="H11" s="108"/>
      <c r="I11" s="108"/>
      <c r="J11" s="109"/>
    </row>
    <row r="12" spans="2:12" ht="4.5" customHeight="1" x14ac:dyDescent="0.3">
      <c r="B12" s="128" t="s">
        <v>276</v>
      </c>
      <c r="C12" s="129"/>
      <c r="D12" s="129"/>
      <c r="E12" s="129"/>
      <c r="F12" s="129"/>
      <c r="G12" s="129"/>
      <c r="H12" s="129"/>
      <c r="I12" s="129"/>
      <c r="J12" s="130"/>
      <c r="L12" s="89"/>
    </row>
    <row r="13" spans="2:12" ht="4.5" customHeight="1" x14ac:dyDescent="0.3">
      <c r="B13" s="131"/>
      <c r="C13" s="132"/>
      <c r="D13" s="132"/>
      <c r="E13" s="132"/>
      <c r="F13" s="132"/>
      <c r="G13" s="132"/>
      <c r="H13" s="132"/>
      <c r="I13" s="132"/>
      <c r="J13" s="133"/>
    </row>
    <row r="14" spans="2:12" ht="19.5" customHeight="1" x14ac:dyDescent="0.3">
      <c r="B14" s="131"/>
      <c r="C14" s="132"/>
      <c r="D14" s="132"/>
      <c r="E14" s="132"/>
      <c r="F14" s="132"/>
      <c r="G14" s="132"/>
      <c r="H14" s="132"/>
      <c r="I14" s="132"/>
      <c r="J14" s="133"/>
    </row>
    <row r="15" spans="2:12" ht="4.5" customHeight="1" x14ac:dyDescent="0.3">
      <c r="B15" s="134"/>
      <c r="C15" s="135"/>
      <c r="D15" s="135"/>
      <c r="E15" s="135"/>
      <c r="F15" s="135"/>
      <c r="G15" s="135"/>
      <c r="H15" s="135"/>
      <c r="I15" s="135"/>
      <c r="J15" s="136"/>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60C-9A0F-482F-BB4F-821F9CB5CC4D}">
  <sheetPr>
    <tabColor rgb="FFFF0000"/>
  </sheetPr>
  <dimension ref="A1:P85"/>
  <sheetViews>
    <sheetView topLeftCell="A12" zoomScale="85" zoomScaleNormal="85" workbookViewId="0">
      <selection activeCell="D20" sqref="D20"/>
    </sheetView>
  </sheetViews>
  <sheetFormatPr defaultRowHeight="14.4" x14ac:dyDescent="0.3"/>
  <cols>
    <col min="1" max="1" width="11.6640625" bestFit="1" customWidth="1"/>
    <col min="2" max="2" width="6.5546875" customWidth="1"/>
    <col min="3" max="3" width="26.33203125" customWidth="1"/>
    <col min="4" max="4" width="15.5546875" customWidth="1"/>
    <col min="5" max="5" width="5.33203125" customWidth="1"/>
    <col min="6" max="6" width="9.5546875" bestFit="1" customWidth="1"/>
    <col min="9" max="9" width="12.44140625" customWidth="1"/>
  </cols>
  <sheetData>
    <row r="1" spans="2:16" x14ac:dyDescent="0.3">
      <c r="C1" t="s">
        <v>5</v>
      </c>
      <c r="P1" t="s">
        <v>6</v>
      </c>
    </row>
    <row r="2" spans="2:16" x14ac:dyDescent="0.3">
      <c r="C2" t="s">
        <v>7</v>
      </c>
      <c r="P2" t="s">
        <v>8</v>
      </c>
    </row>
    <row r="3" spans="2:16" x14ac:dyDescent="0.3">
      <c r="C3" t="s">
        <v>9</v>
      </c>
      <c r="P3" t="s">
        <v>10</v>
      </c>
    </row>
    <row r="4" spans="2:16" ht="15.6" x14ac:dyDescent="0.35">
      <c r="C4" t="s">
        <v>11</v>
      </c>
    </row>
    <row r="5" spans="2:16" x14ac:dyDescent="0.3">
      <c r="C5" t="s">
        <v>12</v>
      </c>
    </row>
    <row r="6" spans="2:16" x14ac:dyDescent="0.3">
      <c r="C6" t="s">
        <v>13</v>
      </c>
    </row>
    <row r="7" spans="2:16" x14ac:dyDescent="0.3">
      <c r="C7" t="s">
        <v>14</v>
      </c>
    </row>
    <row r="8" spans="2:16" ht="15.6" x14ac:dyDescent="0.35">
      <c r="C8" t="s">
        <v>31</v>
      </c>
    </row>
    <row r="9" spans="2:16" ht="15.6" x14ac:dyDescent="0.35">
      <c r="C9" t="s">
        <v>16</v>
      </c>
    </row>
    <row r="10" spans="2:16" x14ac:dyDescent="0.3">
      <c r="C10" t="s">
        <v>17</v>
      </c>
    </row>
    <row r="11" spans="2:16" x14ac:dyDescent="0.3">
      <c r="C11" t="s">
        <v>18</v>
      </c>
    </row>
    <row r="13" spans="2:16" ht="75.75" customHeight="1" x14ac:dyDescent="0.3">
      <c r="C13" s="11" t="s">
        <v>171</v>
      </c>
      <c r="D13" s="12"/>
      <c r="E13" s="12"/>
      <c r="F13" s="12"/>
      <c r="G13" s="12"/>
      <c r="H13" s="12"/>
      <c r="I13" s="12"/>
      <c r="J13" s="13"/>
    </row>
    <row r="15" spans="2:16" x14ac:dyDescent="0.3">
      <c r="C15" s="14" t="s">
        <v>20</v>
      </c>
      <c r="D15" s="15"/>
    </row>
    <row r="16" spans="2:16" x14ac:dyDescent="0.3">
      <c r="B16" t="s">
        <v>67</v>
      </c>
      <c r="C16" t="s">
        <v>21</v>
      </c>
      <c r="D16" s="16" t="s">
        <v>172</v>
      </c>
      <c r="E16" s="17"/>
      <c r="F16" s="17"/>
      <c r="G16" s="17"/>
      <c r="H16" s="17"/>
      <c r="I16" s="17"/>
      <c r="J16" s="18"/>
    </row>
    <row r="17" spans="1:10" x14ac:dyDescent="0.3">
      <c r="B17" t="s">
        <v>67</v>
      </c>
      <c r="C17" t="s">
        <v>23</v>
      </c>
      <c r="D17" s="16" t="s">
        <v>173</v>
      </c>
      <c r="E17" s="17"/>
      <c r="F17" s="17"/>
      <c r="G17" s="17"/>
      <c r="H17" s="17"/>
      <c r="I17" s="17"/>
      <c r="J17" s="18"/>
    </row>
    <row r="18" spans="1:10" x14ac:dyDescent="0.3">
      <c r="B18" t="s">
        <v>67</v>
      </c>
      <c r="C18" t="s">
        <v>25</v>
      </c>
      <c r="D18" s="19" t="s">
        <v>149</v>
      </c>
      <c r="E18" s="20"/>
      <c r="F18" s="20"/>
      <c r="G18" s="20"/>
      <c r="H18" s="20"/>
      <c r="I18" s="20"/>
      <c r="J18" s="21"/>
    </row>
    <row r="19" spans="1:10" x14ac:dyDescent="0.3">
      <c r="B19" t="str">
        <f>IF(B18=".",B18,"")</f>
        <v>.</v>
      </c>
      <c r="D19" s="22" t="s">
        <v>174</v>
      </c>
      <c r="E19" s="23"/>
      <c r="F19" s="23"/>
      <c r="G19" s="23"/>
      <c r="H19" s="23" t="s">
        <v>84</v>
      </c>
      <c r="I19" s="23"/>
      <c r="J19" s="24"/>
    </row>
    <row r="20" spans="1:10" ht="15.6" x14ac:dyDescent="0.35">
      <c r="C20" s="28" t="s">
        <v>28</v>
      </c>
      <c r="D20" s="24" t="s">
        <v>151</v>
      </c>
      <c r="E20" s="60" t="s">
        <v>82</v>
      </c>
      <c r="F20" s="60">
        <f t="shared" ref="F20:F21" si="0">$D$26</f>
        <v>15.5</v>
      </c>
      <c r="G20" t="s">
        <v>175</v>
      </c>
    </row>
    <row r="21" spans="1:10" ht="15.6" x14ac:dyDescent="0.35">
      <c r="A21" s="7" t="s">
        <v>176</v>
      </c>
      <c r="D21" s="26" t="s">
        <v>154</v>
      </c>
      <c r="E21" s="26" t="s">
        <v>84</v>
      </c>
      <c r="F21" s="26">
        <f t="shared" si="0"/>
        <v>15.5</v>
      </c>
      <c r="G21" t="s">
        <v>175</v>
      </c>
    </row>
    <row r="22" spans="1:10" x14ac:dyDescent="0.3">
      <c r="A22" s="26">
        <v>19.7</v>
      </c>
    </row>
    <row r="23" spans="1:10" ht="15.6" x14ac:dyDescent="0.35">
      <c r="A23" s="26">
        <v>10.199999999999999</v>
      </c>
      <c r="C23" s="28" t="s">
        <v>29</v>
      </c>
      <c r="D23" s="26" t="s">
        <v>30</v>
      </c>
      <c r="E23" s="26">
        <v>0.05</v>
      </c>
      <c r="F23" t="s">
        <v>31</v>
      </c>
    </row>
    <row r="24" spans="1:10" x14ac:dyDescent="0.3">
      <c r="A24" s="26">
        <v>15.7</v>
      </c>
    </row>
    <row r="25" spans="1:10" x14ac:dyDescent="0.3">
      <c r="A25" s="26">
        <v>20</v>
      </c>
      <c r="C25" s="25" t="s">
        <v>33</v>
      </c>
      <c r="D25" s="29"/>
      <c r="E25" s="29"/>
      <c r="F25" s="29"/>
      <c r="G25" s="29"/>
      <c r="H25" s="29"/>
    </row>
    <row r="26" spans="1:10" x14ac:dyDescent="0.3">
      <c r="A26" s="26">
        <v>21.7</v>
      </c>
      <c r="C26" s="30" t="s">
        <v>34</v>
      </c>
      <c r="D26" s="26">
        <v>15.5</v>
      </c>
    </row>
    <row r="27" spans="1:10" x14ac:dyDescent="0.3">
      <c r="A27" s="26">
        <v>16</v>
      </c>
      <c r="C27" s="30" t="s">
        <v>35</v>
      </c>
      <c r="D27" s="33" t="s">
        <v>72</v>
      </c>
    </row>
    <row r="28" spans="1:10" x14ac:dyDescent="0.3">
      <c r="A28" s="26">
        <v>13.8</v>
      </c>
      <c r="C28" s="30" t="s">
        <v>36</v>
      </c>
      <c r="D28" s="51">
        <f>_xlfn.STDEV.S(A22:A71)</f>
        <v>4.4784057841319891</v>
      </c>
    </row>
    <row r="29" spans="1:10" x14ac:dyDescent="0.3">
      <c r="A29" s="26">
        <v>17.100000000000001</v>
      </c>
      <c r="C29" s="30" t="s">
        <v>37</v>
      </c>
      <c r="D29" s="26" t="s">
        <v>155</v>
      </c>
      <c r="F29" t="str">
        <f>IF(D29="","",IF(D29="z","Because Sigma Known",IF(D29="t","Because Sigma NOT Known","Please Enter a z or t")))</f>
        <v>Because Sigma NOT Known</v>
      </c>
    </row>
    <row r="30" spans="1:10" x14ac:dyDescent="0.3">
      <c r="A30" s="26">
        <v>19.399999999999999</v>
      </c>
      <c r="C30" s="30" t="s">
        <v>38</v>
      </c>
      <c r="D30" s="34">
        <f>COUNT(A22:A71)</f>
        <v>50</v>
      </c>
      <c r="E30" t="s">
        <v>156</v>
      </c>
      <c r="F30" s="34">
        <f>D30-1</f>
        <v>49</v>
      </c>
    </row>
    <row r="31" spans="1:10" x14ac:dyDescent="0.3">
      <c r="A31" s="26">
        <v>19.5</v>
      </c>
      <c r="C31" s="30" t="s">
        <v>39</v>
      </c>
      <c r="D31" s="51">
        <f>AVERAGE(A22:A71)</f>
        <v>14.902000000000003</v>
      </c>
    </row>
    <row r="32" spans="1:10" x14ac:dyDescent="0.3">
      <c r="A32" s="26">
        <v>22.4</v>
      </c>
      <c r="C32" s="30" t="s">
        <v>41</v>
      </c>
      <c r="D32" s="26">
        <f>E23</f>
        <v>0.05</v>
      </c>
    </row>
    <row r="33" spans="1:9" x14ac:dyDescent="0.3">
      <c r="A33" s="26">
        <v>8.5</v>
      </c>
      <c r="C33" s="30" t="s">
        <v>42</v>
      </c>
      <c r="D33" s="26" t="s">
        <v>6</v>
      </c>
    </row>
    <row r="34" spans="1:9" x14ac:dyDescent="0.3">
      <c r="A34" s="26">
        <v>17.100000000000001</v>
      </c>
      <c r="C34" s="30" t="s">
        <v>43</v>
      </c>
      <c r="D34" s="34">
        <f>D28/SQRT(D30)</f>
        <v>0.63334221977295746</v>
      </c>
      <c r="F34" t="str">
        <f>IF(D29="","",IF(D29="z"," =Sigma/SQRT(n)",IF(D29="t"," =s/SQRT(n)",IF(OR(D29&lt;&gt;"z",D29&lt;&gt;"t"),"."))))</f>
        <v xml:space="preserve"> =s/SQRT(n)</v>
      </c>
      <c r="H34" t="s">
        <v>44</v>
      </c>
    </row>
    <row r="35" spans="1:9" ht="15.6" x14ac:dyDescent="0.35">
      <c r="A35" s="26">
        <v>10.9</v>
      </c>
      <c r="C35" s="30" t="str">
        <f>"Test Statistic = "&amp;IF(D29="z","z",IF(D29="t","t",""))&amp;" ="</f>
        <v>Test Statistic = t =</v>
      </c>
      <c r="D35" s="34">
        <f>(D31-D26)/D34</f>
        <v>-0.94419727807561948</v>
      </c>
      <c r="F35" t="s">
        <v>45</v>
      </c>
      <c r="H35" t="s">
        <v>46</v>
      </c>
    </row>
    <row r="36" spans="1:9" x14ac:dyDescent="0.3">
      <c r="A36" s="26">
        <v>9.8000000000000007</v>
      </c>
    </row>
    <row r="37" spans="1:9" x14ac:dyDescent="0.3">
      <c r="A37" s="26">
        <v>12.7</v>
      </c>
      <c r="C37" s="25" t="s">
        <v>47</v>
      </c>
      <c r="D37" s="29"/>
      <c r="E37" s="29"/>
      <c r="F37" s="29"/>
      <c r="G37" s="29"/>
      <c r="H37" s="29"/>
    </row>
    <row r="38" spans="1:9" ht="15.6" x14ac:dyDescent="0.35">
      <c r="A38" s="26">
        <v>15.5</v>
      </c>
      <c r="C38" s="37" t="s">
        <v>48</v>
      </c>
      <c r="D38" s="38" t="s">
        <v>49</v>
      </c>
      <c r="E38" s="39"/>
      <c r="F38" s="39"/>
      <c r="G38" s="39"/>
      <c r="H38" s="39"/>
    </row>
    <row r="39" spans="1:9" x14ac:dyDescent="0.3">
      <c r="A39" s="26">
        <v>11.8</v>
      </c>
      <c r="C39" s="30" t="s">
        <v>86</v>
      </c>
      <c r="D39" s="41">
        <f>_xlfn.T.DIST(D35,F30,1)</f>
        <v>0.17485072222630038</v>
      </c>
      <c r="F39" t="s">
        <v>177</v>
      </c>
      <c r="I39" t="s">
        <v>88</v>
      </c>
    </row>
    <row r="40" spans="1:9" x14ac:dyDescent="0.3">
      <c r="A40" s="26">
        <v>9.5</v>
      </c>
    </row>
    <row r="41" spans="1:9" x14ac:dyDescent="0.3">
      <c r="A41" s="26">
        <v>10.5</v>
      </c>
      <c r="C41" s="25" t="s">
        <v>53</v>
      </c>
      <c r="D41" s="29"/>
      <c r="E41" s="29"/>
      <c r="F41" s="29"/>
      <c r="G41" s="29"/>
      <c r="H41" s="29"/>
    </row>
    <row r="42" spans="1:9" ht="15.6" x14ac:dyDescent="0.35">
      <c r="A42" s="26">
        <v>18</v>
      </c>
      <c r="C42" s="37" t="s">
        <v>48</v>
      </c>
      <c r="D42" s="38" t="s">
        <v>89</v>
      </c>
      <c r="E42" s="39"/>
      <c r="F42" s="39"/>
      <c r="G42" s="39"/>
      <c r="H42" s="39"/>
    </row>
    <row r="43" spans="1:9" x14ac:dyDescent="0.3">
      <c r="A43" s="26">
        <v>14.3</v>
      </c>
      <c r="C43" s="30" t="s">
        <v>90</v>
      </c>
      <c r="D43" s="34">
        <f>_xlfn.T.INV(D32,F30)</f>
        <v>-1.6765508926168529</v>
      </c>
      <c r="F43" t="s">
        <v>178</v>
      </c>
      <c r="I43" t="s">
        <v>57</v>
      </c>
    </row>
    <row r="44" spans="1:9" x14ac:dyDescent="0.3">
      <c r="A44" s="26">
        <v>16.5</v>
      </c>
    </row>
    <row r="45" spans="1:9" x14ac:dyDescent="0.3">
      <c r="A45" s="26">
        <v>14.1</v>
      </c>
    </row>
    <row r="46" spans="1:9" x14ac:dyDescent="0.3">
      <c r="A46" s="26">
        <v>25.6</v>
      </c>
      <c r="C46" s="28" t="s">
        <v>58</v>
      </c>
    </row>
    <row r="47" spans="1:9" x14ac:dyDescent="0.3">
      <c r="A47" s="26">
        <v>17.8</v>
      </c>
      <c r="B47" t="s">
        <v>67</v>
      </c>
      <c r="C47" s="38" t="s">
        <v>179</v>
      </c>
      <c r="D47" s="39"/>
      <c r="E47" s="39"/>
      <c r="F47" s="39"/>
      <c r="G47" s="39"/>
      <c r="H47" s="39"/>
      <c r="I47" s="42"/>
    </row>
    <row r="48" spans="1:9" x14ac:dyDescent="0.3">
      <c r="A48" s="26">
        <v>12.6</v>
      </c>
      <c r="B48" t="s">
        <v>67</v>
      </c>
      <c r="C48" s="38" t="s">
        <v>180</v>
      </c>
      <c r="D48" s="39"/>
      <c r="E48" s="39"/>
      <c r="F48" s="39"/>
      <c r="G48" s="39"/>
      <c r="H48" s="39"/>
      <c r="I48" s="42"/>
    </row>
    <row r="49" spans="1:9" x14ac:dyDescent="0.3">
      <c r="A49" s="26">
        <v>13.6</v>
      </c>
      <c r="B49" t="s">
        <v>67</v>
      </c>
      <c r="C49" s="43" t="s">
        <v>181</v>
      </c>
      <c r="D49" s="44"/>
      <c r="E49" s="44"/>
      <c r="F49" s="44"/>
      <c r="G49" s="44"/>
      <c r="H49" s="44"/>
      <c r="I49" s="45"/>
    </row>
    <row r="50" spans="1:9" x14ac:dyDescent="0.3">
      <c r="A50" s="26">
        <v>17.899999999999999</v>
      </c>
      <c r="B50" t="str">
        <f>IF(B49=".",B49,"")</f>
        <v>.</v>
      </c>
      <c r="C50" s="63" t="s">
        <v>182</v>
      </c>
      <c r="D50" s="64"/>
      <c r="E50" s="64"/>
      <c r="F50" s="64"/>
      <c r="G50" s="64"/>
      <c r="H50" s="64"/>
      <c r="I50" s="65"/>
    </row>
    <row r="51" spans="1:9" x14ac:dyDescent="0.3">
      <c r="A51" s="26">
        <v>21</v>
      </c>
      <c r="B51" t="str">
        <f>IF(B50=".",B50,"")</f>
        <v>.</v>
      </c>
      <c r="C51" s="66" t="s">
        <v>183</v>
      </c>
      <c r="D51" s="64"/>
      <c r="E51" s="64"/>
      <c r="F51" s="64"/>
      <c r="G51" s="64"/>
      <c r="H51" s="64"/>
      <c r="I51" s="67"/>
    </row>
    <row r="52" spans="1:9" x14ac:dyDescent="0.3">
      <c r="A52" s="26">
        <v>19.5</v>
      </c>
      <c r="B52" t="str">
        <f>IF(B51=".",B51,"")</f>
        <v>.</v>
      </c>
      <c r="C52" s="68" t="s">
        <v>184</v>
      </c>
      <c r="D52" s="47"/>
      <c r="E52" s="47"/>
      <c r="F52" s="47"/>
      <c r="G52" s="47"/>
      <c r="H52" s="47"/>
      <c r="I52" s="69"/>
    </row>
    <row r="53" spans="1:9" x14ac:dyDescent="0.3">
      <c r="A53" s="26">
        <v>6.1</v>
      </c>
      <c r="B53" t="s">
        <v>67</v>
      </c>
      <c r="C53" s="43" t="s">
        <v>185</v>
      </c>
      <c r="D53" s="44"/>
      <c r="E53" s="44"/>
      <c r="F53" s="44"/>
      <c r="G53" s="44"/>
      <c r="H53" s="44"/>
      <c r="I53" s="45"/>
    </row>
    <row r="54" spans="1:9" x14ac:dyDescent="0.3">
      <c r="A54" s="26">
        <v>17.100000000000001</v>
      </c>
      <c r="B54" t="str">
        <f>IF(B53=".",B53,"")</f>
        <v>.</v>
      </c>
      <c r="C54" s="46" t="s">
        <v>186</v>
      </c>
      <c r="D54" s="47"/>
      <c r="E54" s="47"/>
      <c r="F54" s="47"/>
      <c r="G54" s="47"/>
      <c r="H54" s="47"/>
      <c r="I54" s="48"/>
    </row>
    <row r="55" spans="1:9" x14ac:dyDescent="0.3">
      <c r="A55" s="26">
        <v>12.2</v>
      </c>
      <c r="B55" t="s">
        <v>67</v>
      </c>
      <c r="C55" s="43" t="s">
        <v>187</v>
      </c>
      <c r="D55" s="44"/>
      <c r="E55" s="44"/>
      <c r="F55" s="44"/>
      <c r="G55" s="44"/>
      <c r="H55" s="44"/>
      <c r="I55" s="45"/>
    </row>
    <row r="56" spans="1:9" x14ac:dyDescent="0.3">
      <c r="A56" s="26">
        <v>7.2</v>
      </c>
      <c r="C56" s="46"/>
      <c r="D56" s="47"/>
      <c r="E56" s="47"/>
      <c r="F56" s="47"/>
      <c r="G56" s="47"/>
      <c r="H56" s="47"/>
      <c r="I56" s="48"/>
    </row>
    <row r="57" spans="1:9" x14ac:dyDescent="0.3">
      <c r="A57" s="26">
        <v>9.6</v>
      </c>
    </row>
    <row r="58" spans="1:9" x14ac:dyDescent="0.3">
      <c r="A58" s="26">
        <v>11.9</v>
      </c>
    </row>
    <row r="59" spans="1:9" x14ac:dyDescent="0.3">
      <c r="A59" s="26">
        <v>9.6999999999999993</v>
      </c>
    </row>
    <row r="60" spans="1:9" x14ac:dyDescent="0.3">
      <c r="A60" s="26">
        <v>20.2</v>
      </c>
      <c r="C60" s="7" t="s">
        <v>167</v>
      </c>
      <c r="D60">
        <f>MIN(A22:A71)</f>
        <v>6.1</v>
      </c>
    </row>
    <row r="61" spans="1:9" x14ac:dyDescent="0.3">
      <c r="A61" s="26">
        <v>17.8</v>
      </c>
      <c r="C61" s="7" t="s">
        <v>168</v>
      </c>
      <c r="D61">
        <f>MAX(A22:A71)</f>
        <v>25.6</v>
      </c>
    </row>
    <row r="62" spans="1:9" x14ac:dyDescent="0.3">
      <c r="A62" s="26">
        <v>18.100000000000001</v>
      </c>
    </row>
    <row r="63" spans="1:9" x14ac:dyDescent="0.3">
      <c r="A63" s="26">
        <v>13.4</v>
      </c>
      <c r="C63" s="7" t="s">
        <v>169</v>
      </c>
      <c r="D63" s="7" t="s">
        <v>170</v>
      </c>
    </row>
    <row r="64" spans="1:9" x14ac:dyDescent="0.3">
      <c r="A64" s="26">
        <v>21.8</v>
      </c>
      <c r="C64">
        <v>6</v>
      </c>
      <c r="D64">
        <f>COUNTIFS($A$22:$A$71,"&gt;="&amp;C64,$A$22:$A$71,"&lt;"&amp;C64+1)</f>
        <v>1</v>
      </c>
    </row>
    <row r="65" spans="1:4" x14ac:dyDescent="0.3">
      <c r="A65" s="26">
        <v>13</v>
      </c>
      <c r="C65">
        <v>7</v>
      </c>
      <c r="D65">
        <f t="shared" ref="D65:D84" si="1">COUNTIFS($A$22:$A$71,"&gt;="&amp;C65,$A$22:$A$71,"&lt;"&amp;C65+1)</f>
        <v>2</v>
      </c>
    </row>
    <row r="66" spans="1:4" x14ac:dyDescent="0.3">
      <c r="A66" s="26">
        <v>7.7</v>
      </c>
      <c r="C66">
        <v>8</v>
      </c>
      <c r="D66">
        <f t="shared" si="1"/>
        <v>1</v>
      </c>
    </row>
    <row r="67" spans="1:4" x14ac:dyDescent="0.3">
      <c r="A67" s="26">
        <v>15.8</v>
      </c>
      <c r="C67">
        <v>9</v>
      </c>
      <c r="D67">
        <f t="shared" si="1"/>
        <v>4</v>
      </c>
    </row>
    <row r="68" spans="1:4" x14ac:dyDescent="0.3">
      <c r="A68" s="26">
        <v>14.9</v>
      </c>
      <c r="C68">
        <v>10</v>
      </c>
      <c r="D68">
        <f t="shared" si="1"/>
        <v>4</v>
      </c>
    </row>
    <row r="69" spans="1:4" x14ac:dyDescent="0.3">
      <c r="A69" s="26">
        <v>13.9</v>
      </c>
      <c r="C69">
        <v>11</v>
      </c>
      <c r="D69">
        <f t="shared" si="1"/>
        <v>3</v>
      </c>
    </row>
    <row r="70" spans="1:4" x14ac:dyDescent="0.3">
      <c r="A70" s="26">
        <v>11.7</v>
      </c>
      <c r="C70">
        <v>12</v>
      </c>
      <c r="D70">
        <f t="shared" si="1"/>
        <v>3</v>
      </c>
    </row>
    <row r="71" spans="1:4" x14ac:dyDescent="0.3">
      <c r="A71" s="26">
        <v>10.3</v>
      </c>
      <c r="C71">
        <v>13</v>
      </c>
      <c r="D71">
        <f t="shared" si="1"/>
        <v>5</v>
      </c>
    </row>
    <row r="72" spans="1:4" x14ac:dyDescent="0.3">
      <c r="C72">
        <v>14</v>
      </c>
      <c r="D72">
        <f t="shared" si="1"/>
        <v>3</v>
      </c>
    </row>
    <row r="73" spans="1:4" x14ac:dyDescent="0.3">
      <c r="C73">
        <v>15</v>
      </c>
      <c r="D73">
        <f t="shared" si="1"/>
        <v>3</v>
      </c>
    </row>
    <row r="74" spans="1:4" x14ac:dyDescent="0.3">
      <c r="C74">
        <v>16</v>
      </c>
      <c r="D74">
        <f t="shared" si="1"/>
        <v>2</v>
      </c>
    </row>
    <row r="75" spans="1:4" x14ac:dyDescent="0.3">
      <c r="C75">
        <v>17</v>
      </c>
      <c r="D75">
        <f t="shared" si="1"/>
        <v>6</v>
      </c>
    </row>
    <row r="76" spans="1:4" x14ac:dyDescent="0.3">
      <c r="C76">
        <v>18</v>
      </c>
      <c r="D76">
        <f t="shared" si="1"/>
        <v>2</v>
      </c>
    </row>
    <row r="77" spans="1:4" x14ac:dyDescent="0.3">
      <c r="C77">
        <v>19</v>
      </c>
      <c r="D77">
        <f t="shared" si="1"/>
        <v>4</v>
      </c>
    </row>
    <row r="78" spans="1:4" x14ac:dyDescent="0.3">
      <c r="C78">
        <v>20</v>
      </c>
      <c r="D78">
        <f t="shared" si="1"/>
        <v>2</v>
      </c>
    </row>
    <row r="79" spans="1:4" x14ac:dyDescent="0.3">
      <c r="C79">
        <v>21</v>
      </c>
      <c r="D79">
        <f t="shared" si="1"/>
        <v>3</v>
      </c>
    </row>
    <row r="80" spans="1:4" x14ac:dyDescent="0.3">
      <c r="C80">
        <v>22</v>
      </c>
      <c r="D80">
        <f t="shared" si="1"/>
        <v>1</v>
      </c>
    </row>
    <row r="81" spans="3:4" x14ac:dyDescent="0.3">
      <c r="C81">
        <v>23</v>
      </c>
      <c r="D81">
        <f t="shared" si="1"/>
        <v>0</v>
      </c>
    </row>
    <row r="82" spans="3:4" x14ac:dyDescent="0.3">
      <c r="C82">
        <v>24</v>
      </c>
      <c r="D82">
        <f t="shared" si="1"/>
        <v>0</v>
      </c>
    </row>
    <row r="83" spans="3:4" x14ac:dyDescent="0.3">
      <c r="C83">
        <v>25</v>
      </c>
      <c r="D83">
        <f t="shared" si="1"/>
        <v>1</v>
      </c>
    </row>
    <row r="84" spans="3:4" x14ac:dyDescent="0.3">
      <c r="C84">
        <v>26</v>
      </c>
      <c r="D84">
        <f t="shared" si="1"/>
        <v>0</v>
      </c>
    </row>
    <row r="85" spans="3:4" x14ac:dyDescent="0.3">
      <c r="C85" s="7" t="s">
        <v>188</v>
      </c>
      <c r="D85" s="7">
        <f>SUM(D64:D84)</f>
        <v>50</v>
      </c>
    </row>
  </sheetData>
  <conditionalFormatting sqref="C47:C52">
    <cfRule type="expression" dxfId="10" priority="1">
      <formula>B47=""</formula>
    </cfRule>
  </conditionalFormatting>
  <conditionalFormatting sqref="C53:C56">
    <cfRule type="expression" dxfId="9" priority="5">
      <formula>B52=""</formula>
    </cfRule>
  </conditionalFormatting>
  <conditionalFormatting sqref="D16:D19">
    <cfRule type="expression" dxfId="8" priority="3">
      <formula>B16=""</formula>
    </cfRule>
  </conditionalFormatting>
  <dataValidations count="1">
    <dataValidation type="list" allowBlank="1" showInputMessage="1" showErrorMessage="1" sqref="D33" xr:uid="{F34E8205-BB04-42AE-A705-85D1BF1680CD}">
      <formula1>$P$1:$P$3</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ECBAC-9A92-4954-929C-C08ECE61701A}">
  <sheetPr>
    <tabColor rgb="FF0000FF"/>
  </sheetPr>
  <dimension ref="A1:P96"/>
  <sheetViews>
    <sheetView topLeftCell="A12" zoomScale="85" zoomScaleNormal="85" workbookViewId="0">
      <selection activeCell="D20" sqref="D20"/>
    </sheetView>
  </sheetViews>
  <sheetFormatPr defaultRowHeight="14.4" x14ac:dyDescent="0.3"/>
  <cols>
    <col min="1" max="1" width="11.6640625" bestFit="1" customWidth="1"/>
    <col min="2" max="2" width="4" customWidth="1"/>
    <col min="3" max="3" width="26.33203125" customWidth="1"/>
    <col min="4" max="4" width="15.5546875" customWidth="1"/>
    <col min="5" max="5" width="5.33203125" customWidth="1"/>
    <col min="6" max="6" width="9.5546875" bestFit="1" customWidth="1"/>
    <col min="9" max="9" width="12.44140625" customWidth="1"/>
  </cols>
  <sheetData>
    <row r="1" spans="3:16" x14ac:dyDescent="0.3">
      <c r="C1" t="s">
        <v>5</v>
      </c>
      <c r="P1" t="s">
        <v>6</v>
      </c>
    </row>
    <row r="2" spans="3:16" x14ac:dyDescent="0.3">
      <c r="C2" t="s">
        <v>7</v>
      </c>
      <c r="P2" t="s">
        <v>8</v>
      </c>
    </row>
    <row r="3" spans="3:16" x14ac:dyDescent="0.3">
      <c r="C3" t="s">
        <v>9</v>
      </c>
      <c r="P3" t="s">
        <v>10</v>
      </c>
    </row>
    <row r="4" spans="3:16" ht="15.6" x14ac:dyDescent="0.35">
      <c r="C4" t="s">
        <v>11</v>
      </c>
    </row>
    <row r="5" spans="3:16" x14ac:dyDescent="0.3">
      <c r="C5" t="s">
        <v>12</v>
      </c>
    </row>
    <row r="6" spans="3:16" x14ac:dyDescent="0.3">
      <c r="C6" t="s">
        <v>13</v>
      </c>
    </row>
    <row r="7" spans="3:16" x14ac:dyDescent="0.3">
      <c r="C7" t="s">
        <v>14</v>
      </c>
    </row>
    <row r="8" spans="3:16" ht="15.6" x14ac:dyDescent="0.35">
      <c r="C8" t="s">
        <v>31</v>
      </c>
    </row>
    <row r="9" spans="3:16" ht="15.6" x14ac:dyDescent="0.35">
      <c r="C9" t="s">
        <v>16</v>
      </c>
    </row>
    <row r="10" spans="3:16" x14ac:dyDescent="0.3">
      <c r="C10" t="s">
        <v>17</v>
      </c>
    </row>
    <row r="11" spans="3:16" x14ac:dyDescent="0.3">
      <c r="C11" t="s">
        <v>18</v>
      </c>
    </row>
    <row r="13" spans="3:16" ht="43.2" x14ac:dyDescent="0.3">
      <c r="C13" s="11" t="s">
        <v>189</v>
      </c>
      <c r="D13" s="12"/>
      <c r="E13" s="12"/>
      <c r="F13" s="12"/>
      <c r="G13" s="12"/>
      <c r="H13" s="12"/>
      <c r="I13" s="12"/>
      <c r="J13" s="13"/>
    </row>
    <row r="15" spans="3:16" x14ac:dyDescent="0.3">
      <c r="C15" s="14" t="s">
        <v>20</v>
      </c>
      <c r="D15" s="15"/>
    </row>
    <row r="16" spans="3:16" x14ac:dyDescent="0.3">
      <c r="C16" t="s">
        <v>21</v>
      </c>
      <c r="D16" s="16"/>
      <c r="E16" s="17"/>
      <c r="F16" s="17"/>
      <c r="G16" s="17"/>
      <c r="H16" s="17"/>
      <c r="I16" s="17"/>
      <c r="J16" s="18"/>
    </row>
    <row r="17" spans="1:10" x14ac:dyDescent="0.3">
      <c r="C17" t="s">
        <v>23</v>
      </c>
      <c r="D17" s="16"/>
      <c r="E17" s="17"/>
      <c r="F17" s="17"/>
      <c r="G17" s="17"/>
      <c r="H17" s="17"/>
      <c r="I17" s="17"/>
      <c r="J17" s="18"/>
    </row>
    <row r="18" spans="1:10" x14ac:dyDescent="0.3">
      <c r="C18" t="s">
        <v>25</v>
      </c>
      <c r="D18" s="19"/>
      <c r="E18" s="20"/>
      <c r="F18" s="20"/>
      <c r="G18" s="20"/>
      <c r="H18" s="20"/>
      <c r="I18" s="20"/>
      <c r="J18" s="21"/>
    </row>
    <row r="19" spans="1:10" x14ac:dyDescent="0.3">
      <c r="D19" s="22"/>
      <c r="E19" s="23"/>
      <c r="F19" s="23"/>
      <c r="G19" s="23"/>
      <c r="H19" s="23"/>
      <c r="I19" s="23"/>
      <c r="J19" s="24"/>
    </row>
    <row r="20" spans="1:10" ht="15.6" x14ac:dyDescent="0.35">
      <c r="C20" s="28" t="s">
        <v>28</v>
      </c>
      <c r="D20" s="24" t="s">
        <v>151</v>
      </c>
      <c r="E20" s="60"/>
      <c r="F20" s="70"/>
    </row>
    <row r="21" spans="1:10" ht="15.6" x14ac:dyDescent="0.35">
      <c r="A21" s="50" t="s">
        <v>195</v>
      </c>
      <c r="D21" s="26" t="s">
        <v>154</v>
      </c>
      <c r="E21" s="26"/>
      <c r="F21" s="49"/>
    </row>
    <row r="22" spans="1:10" x14ac:dyDescent="0.3">
      <c r="A22" s="26">
        <v>11696</v>
      </c>
    </row>
    <row r="23" spans="1:10" ht="15.6" x14ac:dyDescent="0.35">
      <c r="A23" s="26">
        <v>13251</v>
      </c>
      <c r="C23" s="28" t="s">
        <v>29</v>
      </c>
      <c r="D23" s="26" t="s">
        <v>30</v>
      </c>
      <c r="E23" s="26"/>
      <c r="F23" t="s">
        <v>31</v>
      </c>
    </row>
    <row r="24" spans="1:10" x14ac:dyDescent="0.3">
      <c r="A24" s="26">
        <v>12482</v>
      </c>
    </row>
    <row r="25" spans="1:10" x14ac:dyDescent="0.3">
      <c r="A25" s="26">
        <v>11102</v>
      </c>
      <c r="C25" s="25" t="s">
        <v>33</v>
      </c>
      <c r="D25" s="29"/>
      <c r="E25" s="29"/>
      <c r="F25" s="29"/>
      <c r="G25" s="29"/>
      <c r="H25" s="29"/>
    </row>
    <row r="26" spans="1:10" x14ac:dyDescent="0.3">
      <c r="A26" s="26">
        <v>8062</v>
      </c>
      <c r="C26" s="30" t="s">
        <v>34</v>
      </c>
      <c r="D26" s="49"/>
    </row>
    <row r="27" spans="1:10" x14ac:dyDescent="0.3">
      <c r="A27" s="26">
        <v>10275</v>
      </c>
      <c r="C27" s="30" t="s">
        <v>35</v>
      </c>
      <c r="D27" s="33"/>
    </row>
    <row r="28" spans="1:10" x14ac:dyDescent="0.3">
      <c r="A28" s="26">
        <v>6065</v>
      </c>
      <c r="C28" s="30" t="s">
        <v>36</v>
      </c>
      <c r="D28" s="51"/>
    </row>
    <row r="29" spans="1:10" x14ac:dyDescent="0.3">
      <c r="A29" s="26">
        <v>5321</v>
      </c>
      <c r="C29" s="30" t="s">
        <v>37</v>
      </c>
      <c r="D29" s="26"/>
      <c r="F29" t="str">
        <f>IF(D29="","",IF(D29="z","Because Sigma Known",IF(D29="t","Because Sigma NOT Known","Please Enter a z or t")))</f>
        <v/>
      </c>
    </row>
    <row r="30" spans="1:10" x14ac:dyDescent="0.3">
      <c r="A30" s="26">
        <v>10555</v>
      </c>
      <c r="C30" s="30" t="s">
        <v>38</v>
      </c>
      <c r="D30" s="34"/>
      <c r="E30" t="s">
        <v>156</v>
      </c>
      <c r="F30" s="34"/>
    </row>
    <row r="31" spans="1:10" x14ac:dyDescent="0.3">
      <c r="A31" s="26">
        <v>10013</v>
      </c>
      <c r="C31" s="30" t="s">
        <v>39</v>
      </c>
      <c r="D31" s="51"/>
    </row>
    <row r="32" spans="1:10" x14ac:dyDescent="0.3">
      <c r="A32" s="26">
        <v>8049</v>
      </c>
      <c r="C32" s="30" t="s">
        <v>41</v>
      </c>
      <c r="D32" s="26"/>
    </row>
    <row r="33" spans="1:12" x14ac:dyDescent="0.3">
      <c r="A33" s="26">
        <v>9321</v>
      </c>
      <c r="C33" s="30" t="s">
        <v>42</v>
      </c>
      <c r="D33" s="26"/>
    </row>
    <row r="34" spans="1:12" x14ac:dyDescent="0.3">
      <c r="A34" s="26">
        <v>7024</v>
      </c>
      <c r="C34" s="30" t="s">
        <v>43</v>
      </c>
      <c r="D34" s="34"/>
      <c r="F34" t="str">
        <f>IF(D29="","",IF(D29="z"," =Sigma/SQRT(n)",IF(D29="t"," =s/SQRT(n)",IF(OR(D29&lt;&gt;"z",D29&lt;&gt;"t"),"."))))</f>
        <v/>
      </c>
      <c r="H34" t="s">
        <v>44</v>
      </c>
    </row>
    <row r="35" spans="1:12" ht="15.6" x14ac:dyDescent="0.35">
      <c r="A35" s="26">
        <v>6448</v>
      </c>
      <c r="C35" s="30" t="str">
        <f>"Test Statistic = "&amp;IF(D29="z","z",IF(D29="t","t",""))&amp;" ="</f>
        <v>Test Statistic =  =</v>
      </c>
      <c r="D35" s="34"/>
      <c r="F35" t="s">
        <v>45</v>
      </c>
      <c r="H35" t="s">
        <v>46</v>
      </c>
    </row>
    <row r="36" spans="1:12" x14ac:dyDescent="0.3">
      <c r="A36" s="26">
        <v>10715</v>
      </c>
    </row>
    <row r="37" spans="1:12" x14ac:dyDescent="0.3">
      <c r="A37" s="26">
        <v>10854</v>
      </c>
      <c r="C37" s="25" t="s">
        <v>47</v>
      </c>
      <c r="D37" s="29"/>
      <c r="E37" s="29"/>
      <c r="F37" s="29"/>
      <c r="G37" s="29"/>
      <c r="H37" s="29"/>
    </row>
    <row r="38" spans="1:12" ht="15.6" x14ac:dyDescent="0.35">
      <c r="A38" s="26">
        <v>9368</v>
      </c>
      <c r="C38" s="37" t="s">
        <v>48</v>
      </c>
      <c r="D38" s="38" t="s">
        <v>49</v>
      </c>
      <c r="E38" s="39"/>
      <c r="F38" s="39"/>
      <c r="G38" s="39"/>
      <c r="H38" s="39"/>
    </row>
    <row r="39" spans="1:12" x14ac:dyDescent="0.3">
      <c r="A39" s="26">
        <v>6017</v>
      </c>
      <c r="C39" s="30" t="s">
        <v>108</v>
      </c>
      <c r="D39" s="41"/>
      <c r="F39" t="s">
        <v>196</v>
      </c>
      <c r="I39" t="s">
        <v>52</v>
      </c>
    </row>
    <row r="40" spans="1:12" x14ac:dyDescent="0.3">
      <c r="A40" s="26">
        <v>14177</v>
      </c>
      <c r="D40" s="34"/>
      <c r="F40" t="s">
        <v>197</v>
      </c>
      <c r="I40" t="s">
        <v>198</v>
      </c>
    </row>
    <row r="41" spans="1:12" x14ac:dyDescent="0.3">
      <c r="A41" s="26">
        <v>10326</v>
      </c>
      <c r="C41" s="25" t="s">
        <v>53</v>
      </c>
      <c r="D41" s="29"/>
      <c r="E41" s="29"/>
      <c r="F41" s="29"/>
      <c r="G41" s="29"/>
      <c r="H41" s="29"/>
    </row>
    <row r="42" spans="1:12" ht="15.6" x14ac:dyDescent="0.35">
      <c r="A42" s="26">
        <v>12576</v>
      </c>
      <c r="C42" s="37" t="s">
        <v>48</v>
      </c>
      <c r="D42" s="38" t="s">
        <v>112</v>
      </c>
      <c r="E42" s="39"/>
      <c r="F42" s="39"/>
      <c r="G42" s="39"/>
      <c r="H42" s="39"/>
    </row>
    <row r="43" spans="1:12" x14ac:dyDescent="0.3">
      <c r="A43" s="26">
        <v>6251</v>
      </c>
      <c r="C43" s="30" t="s">
        <v>199</v>
      </c>
      <c r="D43" s="34"/>
      <c r="F43" t="s">
        <v>200</v>
      </c>
      <c r="I43" s="34"/>
      <c r="J43" t="s">
        <v>201</v>
      </c>
      <c r="L43" t="s">
        <v>57</v>
      </c>
    </row>
    <row r="44" spans="1:12" x14ac:dyDescent="0.3">
      <c r="A44" s="26">
        <v>6995</v>
      </c>
      <c r="C44" s="30" t="s">
        <v>202</v>
      </c>
      <c r="D44" s="34"/>
      <c r="F44" t="s">
        <v>203</v>
      </c>
      <c r="I44" s="34"/>
      <c r="J44" t="s">
        <v>204</v>
      </c>
    </row>
    <row r="45" spans="1:12" x14ac:dyDescent="0.3">
      <c r="A45" s="26">
        <v>10682</v>
      </c>
    </row>
    <row r="46" spans="1:12" x14ac:dyDescent="0.3">
      <c r="A46" s="26">
        <v>10477</v>
      </c>
      <c r="C46" s="28" t="s">
        <v>58</v>
      </c>
    </row>
    <row r="47" spans="1:12" x14ac:dyDescent="0.3">
      <c r="A47" s="26">
        <v>10943</v>
      </c>
      <c r="C47" s="38"/>
      <c r="D47" s="39"/>
      <c r="E47" s="39"/>
      <c r="F47" s="39"/>
      <c r="G47" s="39"/>
      <c r="H47" s="39"/>
      <c r="I47" s="42"/>
    </row>
    <row r="48" spans="1:12" x14ac:dyDescent="0.3">
      <c r="A48" s="26">
        <v>8483</v>
      </c>
      <c r="C48" s="38"/>
      <c r="D48" s="39"/>
      <c r="E48" s="39"/>
      <c r="F48" s="39"/>
      <c r="G48" s="39"/>
      <c r="H48" s="39"/>
      <c r="I48" s="42"/>
    </row>
    <row r="49" spans="1:9" x14ac:dyDescent="0.3">
      <c r="A49" s="26">
        <v>13148</v>
      </c>
      <c r="C49" s="43"/>
      <c r="D49" s="44"/>
      <c r="E49" s="44"/>
      <c r="F49" s="44"/>
      <c r="G49" s="44"/>
      <c r="H49" s="44"/>
      <c r="I49" s="45"/>
    </row>
    <row r="50" spans="1:9" x14ac:dyDescent="0.3">
      <c r="A50" s="26">
        <v>8954</v>
      </c>
      <c r="C50" s="63"/>
      <c r="D50" s="64"/>
      <c r="E50" s="64"/>
      <c r="F50" s="64"/>
      <c r="G50" s="64"/>
      <c r="H50" s="64"/>
      <c r="I50" s="65"/>
    </row>
    <row r="51" spans="1:9" x14ac:dyDescent="0.3">
      <c r="A51" s="26">
        <v>9210</v>
      </c>
      <c r="C51" s="43"/>
      <c r="D51" s="44"/>
      <c r="E51" s="44"/>
      <c r="F51" s="44"/>
      <c r="G51" s="44"/>
      <c r="H51" s="44"/>
      <c r="I51" s="45"/>
    </row>
    <row r="52" spans="1:9" x14ac:dyDescent="0.3">
      <c r="A52" s="26">
        <v>7960</v>
      </c>
      <c r="C52" s="46"/>
      <c r="D52" s="47"/>
      <c r="E52" s="47"/>
      <c r="F52" s="47"/>
      <c r="G52" s="47"/>
      <c r="H52" s="47"/>
      <c r="I52" s="48"/>
    </row>
    <row r="53" spans="1:9" x14ac:dyDescent="0.3">
      <c r="A53" s="26">
        <v>9849</v>
      </c>
      <c r="C53" s="43"/>
      <c r="D53" s="44"/>
      <c r="E53" s="44"/>
      <c r="F53" s="44"/>
      <c r="G53" s="44"/>
      <c r="H53" s="44"/>
      <c r="I53" s="45"/>
    </row>
    <row r="54" spans="1:9" x14ac:dyDescent="0.3">
      <c r="A54" s="26">
        <v>9001</v>
      </c>
      <c r="C54" s="46"/>
      <c r="D54" s="47"/>
      <c r="E54" s="47"/>
      <c r="F54" s="47"/>
      <c r="G54" s="47"/>
      <c r="H54" s="47"/>
      <c r="I54" s="48"/>
    </row>
    <row r="55" spans="1:9" x14ac:dyDescent="0.3">
      <c r="A55" s="26">
        <v>12477</v>
      </c>
    </row>
    <row r="56" spans="1:9" x14ac:dyDescent="0.3">
      <c r="A56" s="26">
        <v>8494</v>
      </c>
    </row>
    <row r="57" spans="1:9" x14ac:dyDescent="0.3">
      <c r="A57" s="26">
        <v>3741</v>
      </c>
    </row>
    <row r="58" spans="1:9" x14ac:dyDescent="0.3">
      <c r="A58" s="26">
        <v>8846</v>
      </c>
    </row>
    <row r="59" spans="1:9" x14ac:dyDescent="0.3">
      <c r="A59" s="26">
        <v>8824</v>
      </c>
    </row>
    <row r="60" spans="1:9" x14ac:dyDescent="0.3">
      <c r="A60" s="26">
        <v>11815</v>
      </c>
    </row>
    <row r="61" spans="1:9" x14ac:dyDescent="0.3">
      <c r="A61" s="26">
        <v>13603</v>
      </c>
    </row>
    <row r="62" spans="1:9" x14ac:dyDescent="0.3">
      <c r="A62" s="26">
        <v>10410</v>
      </c>
    </row>
    <row r="63" spans="1:9" x14ac:dyDescent="0.3">
      <c r="A63" s="26">
        <v>8005</v>
      </c>
    </row>
    <row r="64" spans="1:9" x14ac:dyDescent="0.3">
      <c r="A64" s="26">
        <v>7886</v>
      </c>
    </row>
    <row r="65" spans="1:1" x14ac:dyDescent="0.3">
      <c r="A65" s="26">
        <v>9597</v>
      </c>
    </row>
    <row r="66" spans="1:1" x14ac:dyDescent="0.3">
      <c r="A66" s="26">
        <v>9856</v>
      </c>
    </row>
    <row r="67" spans="1:1" x14ac:dyDescent="0.3">
      <c r="A67" s="26">
        <v>12472</v>
      </c>
    </row>
    <row r="68" spans="1:1" x14ac:dyDescent="0.3">
      <c r="A68" s="26">
        <v>6851</v>
      </c>
    </row>
    <row r="69" spans="1:1" x14ac:dyDescent="0.3">
      <c r="A69" s="26">
        <v>9488</v>
      </c>
    </row>
    <row r="70" spans="1:1" x14ac:dyDescent="0.3">
      <c r="A70" s="26">
        <v>7359</v>
      </c>
    </row>
    <row r="71" spans="1:1" x14ac:dyDescent="0.3">
      <c r="A71" s="26">
        <v>11092</v>
      </c>
    </row>
    <row r="72" spans="1:1" x14ac:dyDescent="0.3">
      <c r="A72" s="26">
        <v>9383</v>
      </c>
    </row>
    <row r="73" spans="1:1" x14ac:dyDescent="0.3">
      <c r="A73" s="26">
        <v>11402</v>
      </c>
    </row>
    <row r="74" spans="1:1" x14ac:dyDescent="0.3">
      <c r="A74" s="26">
        <v>11531</v>
      </c>
    </row>
    <row r="75" spans="1:1" x14ac:dyDescent="0.3">
      <c r="A75" s="26">
        <v>12802</v>
      </c>
    </row>
    <row r="76" spans="1:1" x14ac:dyDescent="0.3">
      <c r="A76" s="26">
        <v>12078</v>
      </c>
    </row>
    <row r="77" spans="1:1" x14ac:dyDescent="0.3">
      <c r="A77" s="26">
        <v>6545</v>
      </c>
    </row>
    <row r="78" spans="1:1" x14ac:dyDescent="0.3">
      <c r="A78" s="26">
        <v>13161</v>
      </c>
    </row>
    <row r="79" spans="1:1" x14ac:dyDescent="0.3">
      <c r="A79" s="26">
        <v>8659</v>
      </c>
    </row>
    <row r="80" spans="1:1" x14ac:dyDescent="0.3">
      <c r="A80" s="26">
        <v>13203</v>
      </c>
    </row>
    <row r="81" spans="1:1" x14ac:dyDescent="0.3">
      <c r="A81" s="26">
        <v>13937</v>
      </c>
    </row>
    <row r="82" spans="1:1" x14ac:dyDescent="0.3">
      <c r="A82" s="26">
        <v>9603</v>
      </c>
    </row>
    <row r="83" spans="1:1" x14ac:dyDescent="0.3">
      <c r="A83" s="26">
        <v>7932</v>
      </c>
    </row>
    <row r="84" spans="1:1" x14ac:dyDescent="0.3">
      <c r="A84" s="26">
        <v>12777</v>
      </c>
    </row>
    <row r="85" spans="1:1" x14ac:dyDescent="0.3">
      <c r="A85" s="26">
        <v>7650</v>
      </c>
    </row>
    <row r="86" spans="1:1" x14ac:dyDescent="0.3">
      <c r="A86" s="26">
        <v>10793</v>
      </c>
    </row>
    <row r="87" spans="1:1" x14ac:dyDescent="0.3">
      <c r="A87" s="26">
        <v>15008</v>
      </c>
    </row>
    <row r="88" spans="1:1" x14ac:dyDescent="0.3">
      <c r="A88" s="26">
        <v>6439</v>
      </c>
    </row>
    <row r="89" spans="1:1" x14ac:dyDescent="0.3">
      <c r="A89" s="26">
        <v>11576</v>
      </c>
    </row>
    <row r="90" spans="1:1" x14ac:dyDescent="0.3">
      <c r="A90" s="26">
        <v>14726</v>
      </c>
    </row>
    <row r="91" spans="1:1" x14ac:dyDescent="0.3">
      <c r="A91" s="26">
        <v>10480</v>
      </c>
    </row>
    <row r="92" spans="1:1" x14ac:dyDescent="0.3">
      <c r="A92" s="26">
        <v>7696</v>
      </c>
    </row>
    <row r="93" spans="1:1" x14ac:dyDescent="0.3">
      <c r="A93" s="26">
        <v>11156</v>
      </c>
    </row>
    <row r="94" spans="1:1" x14ac:dyDescent="0.3">
      <c r="A94" s="26">
        <v>8900</v>
      </c>
    </row>
    <row r="95" spans="1:1" x14ac:dyDescent="0.3">
      <c r="A95" s="26">
        <v>10322</v>
      </c>
    </row>
    <row r="96" spans="1:1" x14ac:dyDescent="0.3">
      <c r="A96" s="26">
        <v>9966</v>
      </c>
    </row>
  </sheetData>
  <conditionalFormatting sqref="C47:I54">
    <cfRule type="expression" dxfId="7" priority="1">
      <formula>B47=""</formula>
    </cfRule>
  </conditionalFormatting>
  <conditionalFormatting sqref="D16:D19">
    <cfRule type="expression" dxfId="6" priority="2">
      <formula>B16=""</formula>
    </cfRule>
  </conditionalFormatting>
  <dataValidations count="1">
    <dataValidation type="list" allowBlank="1" showInputMessage="1" showErrorMessage="1" sqref="D33" xr:uid="{49B2BA97-EA6D-4ACA-BC19-5C761D0B4296}">
      <formula1>$P$1:$P$3</formula1>
    </dataValidation>
  </dataValidation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C2CF-4167-4595-8CD7-DCD0CDBB11A9}">
  <sheetPr>
    <tabColor rgb="FFFF0000"/>
  </sheetPr>
  <dimension ref="A1:P96"/>
  <sheetViews>
    <sheetView topLeftCell="A10" zoomScale="85" zoomScaleNormal="85" workbookViewId="0">
      <selection activeCell="D20" sqref="D20"/>
    </sheetView>
  </sheetViews>
  <sheetFormatPr defaultRowHeight="14.4" x14ac:dyDescent="0.3"/>
  <cols>
    <col min="1" max="1" width="11.6640625" bestFit="1" customWidth="1"/>
    <col min="2" max="2" width="4" customWidth="1"/>
    <col min="3" max="3" width="26.33203125" customWidth="1"/>
    <col min="4" max="4" width="15.5546875" customWidth="1"/>
    <col min="5" max="5" width="5.33203125" customWidth="1"/>
    <col min="6" max="6" width="9.5546875" bestFit="1" customWidth="1"/>
    <col min="9" max="9" width="12.44140625" customWidth="1"/>
  </cols>
  <sheetData>
    <row r="1" spans="2:16" x14ac:dyDescent="0.3">
      <c r="C1" t="s">
        <v>5</v>
      </c>
      <c r="P1" t="s">
        <v>6</v>
      </c>
    </row>
    <row r="2" spans="2:16" x14ac:dyDescent="0.3">
      <c r="C2" t="s">
        <v>7</v>
      </c>
      <c r="P2" t="s">
        <v>8</v>
      </c>
    </row>
    <row r="3" spans="2:16" x14ac:dyDescent="0.3">
      <c r="C3" t="s">
        <v>9</v>
      </c>
      <c r="P3" t="s">
        <v>10</v>
      </c>
    </row>
    <row r="4" spans="2:16" ht="15.6" x14ac:dyDescent="0.35">
      <c r="C4" t="s">
        <v>11</v>
      </c>
    </row>
    <row r="5" spans="2:16" x14ac:dyDescent="0.3">
      <c r="C5" t="s">
        <v>12</v>
      </c>
    </row>
    <row r="6" spans="2:16" x14ac:dyDescent="0.3">
      <c r="C6" t="s">
        <v>13</v>
      </c>
    </row>
    <row r="7" spans="2:16" x14ac:dyDescent="0.3">
      <c r="C7" t="s">
        <v>14</v>
      </c>
    </row>
    <row r="8" spans="2:16" ht="15.6" x14ac:dyDescent="0.35">
      <c r="C8" t="s">
        <v>31</v>
      </c>
    </row>
    <row r="9" spans="2:16" ht="15.6" x14ac:dyDescent="0.35">
      <c r="C9" t="s">
        <v>16</v>
      </c>
    </row>
    <row r="10" spans="2:16" x14ac:dyDescent="0.3">
      <c r="C10" t="s">
        <v>17</v>
      </c>
    </row>
    <row r="11" spans="2:16" x14ac:dyDescent="0.3">
      <c r="C11" t="s">
        <v>18</v>
      </c>
    </row>
    <row r="13" spans="2:16" ht="43.2" x14ac:dyDescent="0.3">
      <c r="C13" s="11" t="s">
        <v>189</v>
      </c>
      <c r="D13" s="12"/>
      <c r="E13" s="12"/>
      <c r="F13" s="12"/>
      <c r="G13" s="12"/>
      <c r="H13" s="12"/>
      <c r="I13" s="12"/>
      <c r="J13" s="13"/>
    </row>
    <row r="15" spans="2:16" x14ac:dyDescent="0.3">
      <c r="C15" s="14" t="s">
        <v>20</v>
      </c>
      <c r="D15" s="15"/>
    </row>
    <row r="16" spans="2:16" x14ac:dyDescent="0.3">
      <c r="B16" t="s">
        <v>67</v>
      </c>
      <c r="C16" t="s">
        <v>21</v>
      </c>
      <c r="D16" s="16" t="s">
        <v>190</v>
      </c>
      <c r="E16" s="17"/>
      <c r="F16" s="17"/>
      <c r="G16" s="17"/>
      <c r="H16" s="17"/>
      <c r="I16" s="17"/>
      <c r="J16" s="18"/>
    </row>
    <row r="17" spans="1:10" x14ac:dyDescent="0.3">
      <c r="B17" t="s">
        <v>67</v>
      </c>
      <c r="C17" t="s">
        <v>23</v>
      </c>
      <c r="D17" s="16" t="s">
        <v>191</v>
      </c>
      <c r="E17" s="17"/>
      <c r="F17" s="17"/>
      <c r="G17" s="17"/>
      <c r="H17" s="17"/>
      <c r="I17" s="17"/>
      <c r="J17" s="18"/>
    </row>
    <row r="18" spans="1:10" x14ac:dyDescent="0.3">
      <c r="B18" t="s">
        <v>67</v>
      </c>
      <c r="C18" t="s">
        <v>25</v>
      </c>
      <c r="D18" s="19" t="s">
        <v>192</v>
      </c>
      <c r="E18" s="20"/>
      <c r="F18" s="20"/>
      <c r="G18" s="20"/>
      <c r="H18" s="20"/>
      <c r="I18" s="20"/>
      <c r="J18" s="21"/>
    </row>
    <row r="19" spans="1:10" x14ac:dyDescent="0.3">
      <c r="B19" t="str">
        <f>IF(B18=".",B18,"")</f>
        <v>.</v>
      </c>
      <c r="D19" s="22" t="s">
        <v>193</v>
      </c>
      <c r="E19" s="23"/>
      <c r="F19" s="23"/>
      <c r="G19" s="23"/>
      <c r="H19" s="23"/>
      <c r="I19" s="23"/>
      <c r="J19" s="24"/>
    </row>
    <row r="20" spans="1:10" ht="15.6" x14ac:dyDescent="0.35">
      <c r="C20" s="28" t="s">
        <v>28</v>
      </c>
      <c r="D20" s="24" t="s">
        <v>151</v>
      </c>
      <c r="E20" s="60" t="s">
        <v>106</v>
      </c>
      <c r="F20" s="70">
        <f>D26</f>
        <v>9500</v>
      </c>
      <c r="G20" t="s">
        <v>194</v>
      </c>
    </row>
    <row r="21" spans="1:10" ht="15.6" x14ac:dyDescent="0.35">
      <c r="A21" s="50" t="s">
        <v>195</v>
      </c>
      <c r="D21" s="26" t="s">
        <v>154</v>
      </c>
      <c r="E21" s="26" t="s">
        <v>107</v>
      </c>
      <c r="F21" s="49">
        <f>D26</f>
        <v>9500</v>
      </c>
      <c r="G21" t="s">
        <v>194</v>
      </c>
    </row>
    <row r="22" spans="1:10" x14ac:dyDescent="0.3">
      <c r="A22" s="26">
        <v>11696</v>
      </c>
    </row>
    <row r="23" spans="1:10" ht="15.6" x14ac:dyDescent="0.35">
      <c r="A23" s="26">
        <v>13251</v>
      </c>
      <c r="C23" s="28" t="s">
        <v>29</v>
      </c>
      <c r="D23" s="26" t="s">
        <v>30</v>
      </c>
      <c r="E23" s="26">
        <v>0.01</v>
      </c>
      <c r="F23" t="s">
        <v>31</v>
      </c>
    </row>
    <row r="24" spans="1:10" x14ac:dyDescent="0.3">
      <c r="A24" s="26">
        <v>12482</v>
      </c>
    </row>
    <row r="25" spans="1:10" x14ac:dyDescent="0.3">
      <c r="A25" s="26">
        <v>11102</v>
      </c>
      <c r="C25" s="25" t="s">
        <v>33</v>
      </c>
      <c r="D25" s="29"/>
      <c r="E25" s="29"/>
      <c r="F25" s="29"/>
      <c r="G25" s="29"/>
      <c r="H25" s="29"/>
    </row>
    <row r="26" spans="1:10" x14ac:dyDescent="0.3">
      <c r="A26" s="26">
        <v>8062</v>
      </c>
      <c r="C26" s="30" t="s">
        <v>34</v>
      </c>
      <c r="D26" s="49">
        <v>9500</v>
      </c>
    </row>
    <row r="27" spans="1:10" x14ac:dyDescent="0.3">
      <c r="A27" s="26">
        <v>10275</v>
      </c>
      <c r="C27" s="30" t="s">
        <v>35</v>
      </c>
      <c r="D27" s="33" t="s">
        <v>72</v>
      </c>
    </row>
    <row r="28" spans="1:10" x14ac:dyDescent="0.3">
      <c r="A28" s="26">
        <v>6065</v>
      </c>
      <c r="C28" s="30" t="s">
        <v>36</v>
      </c>
      <c r="D28" s="51">
        <f>_xlfn.STDEV.S(A22:A96)</f>
        <v>2405.9022092263776</v>
      </c>
    </row>
    <row r="29" spans="1:10" x14ac:dyDescent="0.3">
      <c r="A29" s="26">
        <v>5321</v>
      </c>
      <c r="C29" s="30" t="s">
        <v>37</v>
      </c>
      <c r="D29" s="26" t="s">
        <v>155</v>
      </c>
      <c r="F29" t="str">
        <f>IF(D29="","",IF(D29="z","Because Sigma Known",IF(D29="t","Because Sigma NOT Known","Please Enter a z or t")))</f>
        <v>Because Sigma NOT Known</v>
      </c>
    </row>
    <row r="30" spans="1:10" x14ac:dyDescent="0.3">
      <c r="A30" s="26">
        <v>10555</v>
      </c>
      <c r="C30" s="30" t="s">
        <v>38</v>
      </c>
      <c r="D30" s="34">
        <f>COUNT(A22:A96)</f>
        <v>75</v>
      </c>
      <c r="E30" t="s">
        <v>156</v>
      </c>
      <c r="F30" s="34">
        <f>D30-1</f>
        <v>74</v>
      </c>
    </row>
    <row r="31" spans="1:10" x14ac:dyDescent="0.3">
      <c r="A31" s="26">
        <v>10013</v>
      </c>
      <c r="C31" s="30" t="s">
        <v>39</v>
      </c>
      <c r="D31" s="51">
        <f>AVERAGE(A22:A96)</f>
        <v>9922.5466666666671</v>
      </c>
    </row>
    <row r="32" spans="1:10" x14ac:dyDescent="0.3">
      <c r="A32" s="26">
        <v>8049</v>
      </c>
      <c r="C32" s="30" t="s">
        <v>41</v>
      </c>
      <c r="D32" s="26">
        <f>E23</f>
        <v>0.01</v>
      </c>
    </row>
    <row r="33" spans="1:12" x14ac:dyDescent="0.3">
      <c r="A33" s="26">
        <v>9321</v>
      </c>
      <c r="C33" s="30" t="s">
        <v>42</v>
      </c>
      <c r="D33" s="26" t="s">
        <v>10</v>
      </c>
    </row>
    <row r="34" spans="1:12" x14ac:dyDescent="0.3">
      <c r="A34" s="26">
        <v>7024</v>
      </c>
      <c r="C34" s="30" t="s">
        <v>43</v>
      </c>
      <c r="D34" s="34">
        <f>D28/SQRT(D30)</f>
        <v>277.80965762815288</v>
      </c>
      <c r="F34" t="str">
        <f>IF(D29="","",IF(D29="z"," =Sigma/SQRT(n)",IF(D29="t"," =s/SQRT(n)",IF(OR(D29&lt;&gt;"z",D29&lt;&gt;"t"),"."))))</f>
        <v xml:space="preserve"> =s/SQRT(n)</v>
      </c>
      <c r="H34" t="s">
        <v>44</v>
      </c>
    </row>
    <row r="35" spans="1:12" ht="15.6" x14ac:dyDescent="0.35">
      <c r="A35" s="26">
        <v>6448</v>
      </c>
      <c r="C35" s="30" t="str">
        <f>"Test Statistic = "&amp;IF(D29="z","z",IF(D29="t","t",""))&amp;" ="</f>
        <v>Test Statistic = t =</v>
      </c>
      <c r="D35" s="34">
        <f>(D31-D26)/D34</f>
        <v>1.5209934394442259</v>
      </c>
      <c r="F35" t="s">
        <v>45</v>
      </c>
      <c r="H35" t="s">
        <v>46</v>
      </c>
    </row>
    <row r="36" spans="1:12" x14ac:dyDescent="0.3">
      <c r="A36" s="26">
        <v>10715</v>
      </c>
    </row>
    <row r="37" spans="1:12" x14ac:dyDescent="0.3">
      <c r="A37" s="26">
        <v>10854</v>
      </c>
      <c r="C37" s="25" t="s">
        <v>47</v>
      </c>
      <c r="D37" s="29"/>
      <c r="E37" s="29"/>
      <c r="F37" s="29"/>
      <c r="G37" s="29"/>
      <c r="H37" s="29"/>
    </row>
    <row r="38" spans="1:12" ht="15.6" x14ac:dyDescent="0.35">
      <c r="A38" s="26">
        <v>9368</v>
      </c>
      <c r="C38" s="37" t="s">
        <v>48</v>
      </c>
      <c r="D38" s="38" t="s">
        <v>49</v>
      </c>
      <c r="E38" s="39"/>
      <c r="F38" s="39"/>
      <c r="G38" s="39"/>
      <c r="H38" s="39"/>
    </row>
    <row r="39" spans="1:12" x14ac:dyDescent="0.3">
      <c r="A39" s="26">
        <v>6017</v>
      </c>
      <c r="C39" s="30" t="s">
        <v>108</v>
      </c>
      <c r="D39" s="41">
        <f>(1-_xlfn.T.DIST(D35,F30,1))*2</f>
        <v>0.13252318759690596</v>
      </c>
      <c r="F39" t="s">
        <v>196</v>
      </c>
      <c r="I39" t="s">
        <v>52</v>
      </c>
    </row>
    <row r="40" spans="1:12" x14ac:dyDescent="0.3">
      <c r="A40" s="26">
        <v>14177</v>
      </c>
      <c r="D40" s="34">
        <f>_xlfn.T.DIST.2T(ABS(D35),F30)</f>
        <v>0.13252318759690598</v>
      </c>
      <c r="F40" t="s">
        <v>197</v>
      </c>
      <c r="I40" t="s">
        <v>198</v>
      </c>
    </row>
    <row r="41" spans="1:12" x14ac:dyDescent="0.3">
      <c r="A41" s="26">
        <v>10326</v>
      </c>
      <c r="C41" s="25" t="s">
        <v>53</v>
      </c>
      <c r="D41" s="29"/>
      <c r="E41" s="29"/>
      <c r="F41" s="29"/>
      <c r="G41" s="29"/>
      <c r="H41" s="29"/>
    </row>
    <row r="42" spans="1:12" ht="15.6" x14ac:dyDescent="0.35">
      <c r="A42" s="26">
        <v>12576</v>
      </c>
      <c r="C42" s="37" t="s">
        <v>48</v>
      </c>
      <c r="D42" s="38" t="s">
        <v>112</v>
      </c>
      <c r="E42" s="39"/>
      <c r="F42" s="39"/>
      <c r="G42" s="39"/>
      <c r="H42" s="39"/>
    </row>
    <row r="43" spans="1:12" x14ac:dyDescent="0.3">
      <c r="A43" s="26">
        <v>6251</v>
      </c>
      <c r="C43" s="30" t="s">
        <v>199</v>
      </c>
      <c r="D43" s="34">
        <f>_xlfn.T.INV(D32/2,F30)</f>
        <v>-2.64391287165309</v>
      </c>
      <c r="F43" t="s">
        <v>200</v>
      </c>
      <c r="I43" s="34">
        <f>-I44</f>
        <v>-2.64391287165309</v>
      </c>
      <c r="J43" t="s">
        <v>201</v>
      </c>
      <c r="L43" t="s">
        <v>57</v>
      </c>
    </row>
    <row r="44" spans="1:12" x14ac:dyDescent="0.3">
      <c r="A44" s="26">
        <v>6995</v>
      </c>
      <c r="C44" s="30" t="s">
        <v>202</v>
      </c>
      <c r="D44" s="34">
        <f>-D43</f>
        <v>2.64391287165309</v>
      </c>
      <c r="F44" t="s">
        <v>203</v>
      </c>
      <c r="I44" s="34">
        <f>_xlfn.T.INV.2T(D32,F30)</f>
        <v>2.64391287165309</v>
      </c>
      <c r="J44" t="s">
        <v>204</v>
      </c>
    </row>
    <row r="45" spans="1:12" x14ac:dyDescent="0.3">
      <c r="A45" s="26">
        <v>10682</v>
      </c>
    </row>
    <row r="46" spans="1:12" x14ac:dyDescent="0.3">
      <c r="A46" s="26">
        <v>10477</v>
      </c>
      <c r="C46" s="28" t="s">
        <v>58</v>
      </c>
    </row>
    <row r="47" spans="1:12" x14ac:dyDescent="0.3">
      <c r="A47" s="26">
        <v>10943</v>
      </c>
      <c r="B47" t="s">
        <v>67</v>
      </c>
      <c r="C47" s="38" t="s">
        <v>205</v>
      </c>
      <c r="D47" s="39"/>
      <c r="E47" s="39"/>
      <c r="F47" s="39"/>
      <c r="G47" s="39"/>
      <c r="H47" s="39"/>
      <c r="I47" s="42"/>
    </row>
    <row r="48" spans="1:12" x14ac:dyDescent="0.3">
      <c r="A48" s="26">
        <v>8483</v>
      </c>
      <c r="B48" t="s">
        <v>67</v>
      </c>
      <c r="C48" s="38" t="s">
        <v>206</v>
      </c>
      <c r="D48" s="39"/>
      <c r="E48" s="39"/>
      <c r="F48" s="39"/>
      <c r="G48" s="39"/>
      <c r="H48" s="39"/>
      <c r="I48" s="42"/>
    </row>
    <row r="49" spans="1:9" x14ac:dyDescent="0.3">
      <c r="A49" s="26">
        <v>13148</v>
      </c>
      <c r="B49" t="s">
        <v>67</v>
      </c>
      <c r="C49" s="43" t="s">
        <v>207</v>
      </c>
      <c r="D49" s="44"/>
      <c r="E49" s="44"/>
      <c r="F49" s="44"/>
      <c r="G49" s="44"/>
      <c r="H49" s="44"/>
      <c r="I49" s="45"/>
    </row>
    <row r="50" spans="1:9" x14ac:dyDescent="0.3">
      <c r="A50" s="26">
        <v>8954</v>
      </c>
      <c r="B50" t="str">
        <f>IF(B49=".",B49,"")</f>
        <v>.</v>
      </c>
      <c r="C50" s="63" t="s">
        <v>208</v>
      </c>
      <c r="D50" s="64"/>
      <c r="E50" s="64"/>
      <c r="F50" s="64"/>
      <c r="G50" s="64"/>
      <c r="H50" s="64"/>
      <c r="I50" s="65"/>
    </row>
    <row r="51" spans="1:9" x14ac:dyDescent="0.3">
      <c r="A51" s="26">
        <v>9210</v>
      </c>
      <c r="B51" t="s">
        <v>67</v>
      </c>
      <c r="C51" s="43" t="s">
        <v>209</v>
      </c>
      <c r="D51" s="44"/>
      <c r="E51" s="44"/>
      <c r="F51" s="44"/>
      <c r="G51" s="44"/>
      <c r="H51" s="44"/>
      <c r="I51" s="45"/>
    </row>
    <row r="52" spans="1:9" x14ac:dyDescent="0.3">
      <c r="A52" s="26">
        <v>7960</v>
      </c>
      <c r="B52" t="str">
        <f>IF(B51=".",B51,"")</f>
        <v>.</v>
      </c>
      <c r="C52" s="46" t="s">
        <v>210</v>
      </c>
      <c r="D52" s="47"/>
      <c r="E52" s="47"/>
      <c r="F52" s="47"/>
      <c r="G52" s="47"/>
      <c r="H52" s="47"/>
      <c r="I52" s="48"/>
    </row>
    <row r="53" spans="1:9" x14ac:dyDescent="0.3">
      <c r="A53" s="26">
        <v>9849</v>
      </c>
      <c r="B53" t="s">
        <v>67</v>
      </c>
      <c r="C53" s="43" t="s">
        <v>211</v>
      </c>
      <c r="D53" s="44"/>
      <c r="E53" s="44"/>
      <c r="F53" s="44"/>
      <c r="G53" s="44"/>
      <c r="H53" s="44"/>
      <c r="I53" s="45"/>
    </row>
    <row r="54" spans="1:9" x14ac:dyDescent="0.3">
      <c r="A54" s="26">
        <v>9001</v>
      </c>
      <c r="B54" t="str">
        <f>IF(B53=".",B53,"")</f>
        <v>.</v>
      </c>
      <c r="C54" s="46" t="s">
        <v>212</v>
      </c>
      <c r="D54" s="47"/>
      <c r="E54" s="47"/>
      <c r="F54" s="47"/>
      <c r="G54" s="47"/>
      <c r="H54" s="47"/>
      <c r="I54" s="48"/>
    </row>
    <row r="55" spans="1:9" x14ac:dyDescent="0.3">
      <c r="A55" s="26">
        <v>12477</v>
      </c>
    </row>
    <row r="56" spans="1:9" x14ac:dyDescent="0.3">
      <c r="A56" s="26">
        <v>8494</v>
      </c>
    </row>
    <row r="57" spans="1:9" x14ac:dyDescent="0.3">
      <c r="A57" s="26">
        <v>3741</v>
      </c>
    </row>
    <row r="58" spans="1:9" x14ac:dyDescent="0.3">
      <c r="A58" s="26">
        <v>8846</v>
      </c>
    </row>
    <row r="59" spans="1:9" x14ac:dyDescent="0.3">
      <c r="A59" s="26">
        <v>8824</v>
      </c>
    </row>
    <row r="60" spans="1:9" x14ac:dyDescent="0.3">
      <c r="A60" s="26">
        <v>11815</v>
      </c>
    </row>
    <row r="61" spans="1:9" x14ac:dyDescent="0.3">
      <c r="A61" s="26">
        <v>13603</v>
      </c>
    </row>
    <row r="62" spans="1:9" x14ac:dyDescent="0.3">
      <c r="A62" s="26">
        <v>10410</v>
      </c>
    </row>
    <row r="63" spans="1:9" x14ac:dyDescent="0.3">
      <c r="A63" s="26">
        <v>8005</v>
      </c>
    </row>
    <row r="64" spans="1:9" x14ac:dyDescent="0.3">
      <c r="A64" s="26">
        <v>7886</v>
      </c>
    </row>
    <row r="65" spans="1:1" x14ac:dyDescent="0.3">
      <c r="A65" s="26">
        <v>9597</v>
      </c>
    </row>
    <row r="66" spans="1:1" x14ac:dyDescent="0.3">
      <c r="A66" s="26">
        <v>9856</v>
      </c>
    </row>
    <row r="67" spans="1:1" x14ac:dyDescent="0.3">
      <c r="A67" s="26">
        <v>12472</v>
      </c>
    </row>
    <row r="68" spans="1:1" x14ac:dyDescent="0.3">
      <c r="A68" s="26">
        <v>6851</v>
      </c>
    </row>
    <row r="69" spans="1:1" x14ac:dyDescent="0.3">
      <c r="A69" s="26">
        <v>9488</v>
      </c>
    </row>
    <row r="70" spans="1:1" x14ac:dyDescent="0.3">
      <c r="A70" s="26">
        <v>7359</v>
      </c>
    </row>
    <row r="71" spans="1:1" x14ac:dyDescent="0.3">
      <c r="A71" s="26">
        <v>11092</v>
      </c>
    </row>
    <row r="72" spans="1:1" x14ac:dyDescent="0.3">
      <c r="A72" s="26">
        <v>9383</v>
      </c>
    </row>
    <row r="73" spans="1:1" x14ac:dyDescent="0.3">
      <c r="A73" s="26">
        <v>11402</v>
      </c>
    </row>
    <row r="74" spans="1:1" x14ac:dyDescent="0.3">
      <c r="A74" s="26">
        <v>11531</v>
      </c>
    </row>
    <row r="75" spans="1:1" x14ac:dyDescent="0.3">
      <c r="A75" s="26">
        <v>12802</v>
      </c>
    </row>
    <row r="76" spans="1:1" x14ac:dyDescent="0.3">
      <c r="A76" s="26">
        <v>12078</v>
      </c>
    </row>
    <row r="77" spans="1:1" x14ac:dyDescent="0.3">
      <c r="A77" s="26">
        <v>6545</v>
      </c>
    </row>
    <row r="78" spans="1:1" x14ac:dyDescent="0.3">
      <c r="A78" s="26">
        <v>13161</v>
      </c>
    </row>
    <row r="79" spans="1:1" x14ac:dyDescent="0.3">
      <c r="A79" s="26">
        <v>8659</v>
      </c>
    </row>
    <row r="80" spans="1:1" x14ac:dyDescent="0.3">
      <c r="A80" s="26">
        <v>13203</v>
      </c>
    </row>
    <row r="81" spans="1:1" x14ac:dyDescent="0.3">
      <c r="A81" s="26">
        <v>13937</v>
      </c>
    </row>
    <row r="82" spans="1:1" x14ac:dyDescent="0.3">
      <c r="A82" s="26">
        <v>9603</v>
      </c>
    </row>
    <row r="83" spans="1:1" x14ac:dyDescent="0.3">
      <c r="A83" s="26">
        <v>7932</v>
      </c>
    </row>
    <row r="84" spans="1:1" x14ac:dyDescent="0.3">
      <c r="A84" s="26">
        <v>12777</v>
      </c>
    </row>
    <row r="85" spans="1:1" x14ac:dyDescent="0.3">
      <c r="A85" s="26">
        <v>7650</v>
      </c>
    </row>
    <row r="86" spans="1:1" x14ac:dyDescent="0.3">
      <c r="A86" s="26">
        <v>10793</v>
      </c>
    </row>
    <row r="87" spans="1:1" x14ac:dyDescent="0.3">
      <c r="A87" s="26">
        <v>15008</v>
      </c>
    </row>
    <row r="88" spans="1:1" x14ac:dyDescent="0.3">
      <c r="A88" s="26">
        <v>6439</v>
      </c>
    </row>
    <row r="89" spans="1:1" x14ac:dyDescent="0.3">
      <c r="A89" s="26">
        <v>11576</v>
      </c>
    </row>
    <row r="90" spans="1:1" x14ac:dyDescent="0.3">
      <c r="A90" s="26">
        <v>14726</v>
      </c>
    </row>
    <row r="91" spans="1:1" x14ac:dyDescent="0.3">
      <c r="A91" s="26">
        <v>10480</v>
      </c>
    </row>
    <row r="92" spans="1:1" x14ac:dyDescent="0.3">
      <c r="A92" s="26">
        <v>7696</v>
      </c>
    </row>
    <row r="93" spans="1:1" x14ac:dyDescent="0.3">
      <c r="A93" s="26">
        <v>11156</v>
      </c>
    </row>
    <row r="94" spans="1:1" x14ac:dyDescent="0.3">
      <c r="A94" s="26">
        <v>8900</v>
      </c>
    </row>
    <row r="95" spans="1:1" x14ac:dyDescent="0.3">
      <c r="A95" s="26">
        <v>10322</v>
      </c>
    </row>
    <row r="96" spans="1:1" x14ac:dyDescent="0.3">
      <c r="A96" s="26">
        <v>9966</v>
      </c>
    </row>
  </sheetData>
  <conditionalFormatting sqref="C47:I54">
    <cfRule type="expression" dxfId="5" priority="1">
      <formula>B47=""</formula>
    </cfRule>
  </conditionalFormatting>
  <conditionalFormatting sqref="D16:D19">
    <cfRule type="expression" dxfId="4" priority="2">
      <formula>B16=""</formula>
    </cfRule>
  </conditionalFormatting>
  <dataValidations count="1">
    <dataValidation type="list" allowBlank="1" showInputMessage="1" showErrorMessage="1" sqref="D33" xr:uid="{63EF0FDB-C4FA-43E3-898C-709BB72AF8D1}">
      <formula1>$P$1:$P$3</formula1>
    </dataValidation>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199E-EFF4-4587-BB34-0A22D814552E}">
  <sheetPr>
    <tabColor rgb="FF0000FF"/>
  </sheetPr>
  <dimension ref="A1:G50"/>
  <sheetViews>
    <sheetView workbookViewId="0"/>
  </sheetViews>
  <sheetFormatPr defaultRowHeight="14.4" x14ac:dyDescent="0.3"/>
  <cols>
    <col min="1" max="1" width="27.6640625" customWidth="1"/>
    <col min="2" max="2" width="18.33203125" customWidth="1"/>
    <col min="3" max="3" width="5.33203125" customWidth="1"/>
    <col min="4" max="4" width="9.5546875" bestFit="1" customWidth="1"/>
    <col min="7" max="7" width="12.44140625" customWidth="1"/>
    <col min="11" max="11" width="4.33203125" customWidth="1"/>
  </cols>
  <sheetData>
    <row r="1" spans="1:7" x14ac:dyDescent="0.3">
      <c r="A1" s="71" t="s">
        <v>123</v>
      </c>
      <c r="B1" s="72"/>
    </row>
    <row r="2" spans="1:7" x14ac:dyDescent="0.3">
      <c r="A2" s="26" t="s">
        <v>34</v>
      </c>
      <c r="B2" s="26">
        <v>250</v>
      </c>
    </row>
    <row r="3" spans="1:7" x14ac:dyDescent="0.3">
      <c r="A3" s="26" t="s">
        <v>36</v>
      </c>
      <c r="B3" s="26">
        <v>5.1989009827627441</v>
      </c>
    </row>
    <row r="4" spans="1:7" x14ac:dyDescent="0.3">
      <c r="A4" s="26" t="s">
        <v>38</v>
      </c>
      <c r="B4" s="26">
        <v>15</v>
      </c>
    </row>
    <row r="5" spans="1:7" x14ac:dyDescent="0.3">
      <c r="A5" s="26" t="s">
        <v>156</v>
      </c>
      <c r="B5" s="34">
        <f>B4-1</f>
        <v>14</v>
      </c>
      <c r="C5" t="s">
        <v>213</v>
      </c>
    </row>
    <row r="6" spans="1:7" x14ac:dyDescent="0.3">
      <c r="A6" s="26" t="s">
        <v>39</v>
      </c>
      <c r="B6" s="26">
        <v>255.2</v>
      </c>
    </row>
    <row r="7" spans="1:7" x14ac:dyDescent="0.3">
      <c r="A7" s="26" t="s">
        <v>133</v>
      </c>
      <c r="B7" s="26">
        <v>0.01</v>
      </c>
    </row>
    <row r="8" spans="1:7" x14ac:dyDescent="0.3">
      <c r="A8" s="26" t="s">
        <v>43</v>
      </c>
      <c r="B8" s="34">
        <f>B3/SQRT(B4)</f>
        <v>1.3423504616547655</v>
      </c>
      <c r="C8" t="s">
        <v>214</v>
      </c>
      <c r="F8" t="s">
        <v>44</v>
      </c>
    </row>
    <row r="9" spans="1:7" x14ac:dyDescent="0.3">
      <c r="A9" s="26" t="s">
        <v>215</v>
      </c>
      <c r="B9" s="34">
        <f>(B6-B2)/B8</f>
        <v>3.8738020722172322</v>
      </c>
      <c r="C9" t="s">
        <v>128</v>
      </c>
      <c r="F9" t="s">
        <v>46</v>
      </c>
    </row>
    <row r="10" spans="1:7" ht="28.8" x14ac:dyDescent="0.3">
      <c r="A10" s="57" t="s">
        <v>129</v>
      </c>
      <c r="B10" s="57"/>
    </row>
    <row r="11" spans="1:7" x14ac:dyDescent="0.3">
      <c r="A11" s="26" t="s">
        <v>50</v>
      </c>
      <c r="B11" s="34">
        <f>1-_xlfn.T.DIST(B9,B5,1)</f>
        <v>8.4327531292882618E-4</v>
      </c>
      <c r="C11" t="s">
        <v>157</v>
      </c>
      <c r="G11" t="s">
        <v>52</v>
      </c>
    </row>
    <row r="12" spans="1:7" x14ac:dyDescent="0.3">
      <c r="A12" s="26" t="s">
        <v>50</v>
      </c>
      <c r="B12" s="34">
        <f>_xlfn.T.DIST.RT(B9,B5)</f>
        <v>8.4327531292878693E-4</v>
      </c>
      <c r="C12" t="s">
        <v>216</v>
      </c>
    </row>
    <row r="13" spans="1:7" ht="28.8" x14ac:dyDescent="0.3">
      <c r="A13" s="57" t="s">
        <v>130</v>
      </c>
      <c r="B13" s="57"/>
    </row>
    <row r="14" spans="1:7" x14ac:dyDescent="0.3">
      <c r="A14" s="26" t="s">
        <v>55</v>
      </c>
      <c r="B14" s="34">
        <f>_xlfn.T.INV(1-B7,B5)</f>
        <v>2.6244940675900517</v>
      </c>
      <c r="C14" t="s">
        <v>158</v>
      </c>
      <c r="G14" t="s">
        <v>57</v>
      </c>
    </row>
    <row r="16" spans="1:7" x14ac:dyDescent="0.3">
      <c r="A16" s="71" t="s">
        <v>131</v>
      </c>
      <c r="B16" s="72"/>
    </row>
    <row r="17" spans="1:7" x14ac:dyDescent="0.3">
      <c r="A17" s="26" t="s">
        <v>34</v>
      </c>
      <c r="B17" s="26">
        <v>15.5</v>
      </c>
    </row>
    <row r="18" spans="1:7" x14ac:dyDescent="0.3">
      <c r="A18" s="26" t="s">
        <v>36</v>
      </c>
      <c r="B18" s="26">
        <v>4.4784057841319891</v>
      </c>
    </row>
    <row r="19" spans="1:7" x14ac:dyDescent="0.3">
      <c r="A19" s="26" t="s">
        <v>38</v>
      </c>
      <c r="B19" s="26">
        <v>50</v>
      </c>
    </row>
    <row r="20" spans="1:7" x14ac:dyDescent="0.3">
      <c r="A20" s="26" t="s">
        <v>156</v>
      </c>
      <c r="B20" s="34">
        <f>B19-1</f>
        <v>49</v>
      </c>
      <c r="C20" t="s">
        <v>213</v>
      </c>
    </row>
    <row r="21" spans="1:7" x14ac:dyDescent="0.3">
      <c r="A21" s="26" t="s">
        <v>39</v>
      </c>
      <c r="B21" s="26">
        <v>14.902000000000003</v>
      </c>
    </row>
    <row r="22" spans="1:7" x14ac:dyDescent="0.3">
      <c r="A22" s="26" t="s">
        <v>133</v>
      </c>
      <c r="B22" s="26">
        <v>0.05</v>
      </c>
    </row>
    <row r="23" spans="1:7" x14ac:dyDescent="0.3">
      <c r="A23" s="26" t="s">
        <v>43</v>
      </c>
      <c r="B23" s="34">
        <f>B18/SQRT(B19)</f>
        <v>0.63334221977295746</v>
      </c>
      <c r="C23" t="s">
        <v>214</v>
      </c>
      <c r="F23" t="s">
        <v>44</v>
      </c>
    </row>
    <row r="24" spans="1:7" x14ac:dyDescent="0.3">
      <c r="A24" s="26" t="s">
        <v>215</v>
      </c>
      <c r="B24" s="34">
        <f>(B21-B17)/B23</f>
        <v>-0.94419727807561948</v>
      </c>
      <c r="C24" t="s">
        <v>128</v>
      </c>
      <c r="F24" t="s">
        <v>46</v>
      </c>
    </row>
    <row r="25" spans="1:7" ht="28.8" x14ac:dyDescent="0.3">
      <c r="A25" s="57" t="s">
        <v>129</v>
      </c>
      <c r="B25" s="57"/>
    </row>
    <row r="26" spans="1:7" x14ac:dyDescent="0.3">
      <c r="A26" s="26" t="s">
        <v>86</v>
      </c>
      <c r="B26" s="34">
        <f>_xlfn.T.DIST(B24,B20,1)</f>
        <v>0.17485072222630038</v>
      </c>
      <c r="C26" t="s">
        <v>177</v>
      </c>
      <c r="G26" t="s">
        <v>88</v>
      </c>
    </row>
    <row r="27" spans="1:7" ht="28.8" x14ac:dyDescent="0.3">
      <c r="A27" s="57" t="s">
        <v>135</v>
      </c>
      <c r="B27" s="57"/>
    </row>
    <row r="28" spans="1:7" x14ac:dyDescent="0.3">
      <c r="A28" s="26" t="s">
        <v>90</v>
      </c>
      <c r="B28" s="34">
        <f>_xlfn.T.INV(B22,B20)</f>
        <v>-1.6765508926168529</v>
      </c>
      <c r="C28" t="s">
        <v>178</v>
      </c>
      <c r="G28" t="s">
        <v>57</v>
      </c>
    </row>
    <row r="31" spans="1:7" x14ac:dyDescent="0.3">
      <c r="A31" s="73" t="s">
        <v>10</v>
      </c>
      <c r="B31" s="74"/>
    </row>
    <row r="32" spans="1:7" x14ac:dyDescent="0.3">
      <c r="A32" s="26" t="s">
        <v>34</v>
      </c>
      <c r="B32" s="31">
        <v>9500</v>
      </c>
    </row>
    <row r="33" spans="1:7" x14ac:dyDescent="0.3">
      <c r="A33" s="26" t="s">
        <v>36</v>
      </c>
      <c r="B33" s="26">
        <v>2405.9022092263776</v>
      </c>
    </row>
    <row r="34" spans="1:7" x14ac:dyDescent="0.3">
      <c r="A34" s="26" t="s">
        <v>38</v>
      </c>
      <c r="B34" s="26">
        <v>75</v>
      </c>
      <c r="C34" t="s">
        <v>156</v>
      </c>
      <c r="D34">
        <v>74</v>
      </c>
    </row>
    <row r="35" spans="1:7" x14ac:dyDescent="0.3">
      <c r="A35" s="26" t="s">
        <v>156</v>
      </c>
      <c r="B35" s="34">
        <f>B34-1</f>
        <v>74</v>
      </c>
      <c r="C35" t="s">
        <v>213</v>
      </c>
    </row>
    <row r="36" spans="1:7" x14ac:dyDescent="0.3">
      <c r="A36" s="26" t="s">
        <v>39</v>
      </c>
      <c r="B36" s="31">
        <v>9922.5466666666671</v>
      </c>
    </row>
    <row r="37" spans="1:7" x14ac:dyDescent="0.3">
      <c r="A37" s="26" t="s">
        <v>133</v>
      </c>
      <c r="B37" s="26">
        <v>0.01</v>
      </c>
    </row>
    <row r="38" spans="1:7" x14ac:dyDescent="0.3">
      <c r="A38" s="26" t="s">
        <v>43</v>
      </c>
      <c r="B38" s="34">
        <f>B33/SQRT(B34)</f>
        <v>277.80965762815288</v>
      </c>
      <c r="C38" t="s">
        <v>214</v>
      </c>
      <c r="F38" t="s">
        <v>44</v>
      </c>
    </row>
    <row r="39" spans="1:7" x14ac:dyDescent="0.3">
      <c r="A39" s="26" t="s">
        <v>215</v>
      </c>
      <c r="B39" s="34">
        <f>(B36-B32)/B38</f>
        <v>1.5209934394442259</v>
      </c>
      <c r="C39" t="s">
        <v>128</v>
      </c>
      <c r="F39" t="s">
        <v>46</v>
      </c>
    </row>
    <row r="40" spans="1:7" ht="28.8" x14ac:dyDescent="0.3">
      <c r="A40" s="57" t="s">
        <v>129</v>
      </c>
      <c r="B40" s="57"/>
    </row>
    <row r="41" spans="1:7" x14ac:dyDescent="0.3">
      <c r="A41" s="26" t="s">
        <v>108</v>
      </c>
      <c r="B41" s="34">
        <f>(1-_xlfn.T.DIST(B39,B35,1))*2</f>
        <v>0.13252318759690596</v>
      </c>
      <c r="C41" t="s">
        <v>196</v>
      </c>
      <c r="G41" t="s">
        <v>52</v>
      </c>
    </row>
    <row r="42" spans="1:7" x14ac:dyDescent="0.3">
      <c r="A42" s="26" t="s">
        <v>108</v>
      </c>
      <c r="B42" s="34">
        <f>_xlfn.T.DIST.2T(ABS(B39),B35)</f>
        <v>0.13252318759690598</v>
      </c>
      <c r="C42" t="s">
        <v>197</v>
      </c>
      <c r="G42" t="s">
        <v>198</v>
      </c>
    </row>
    <row r="43" spans="1:7" ht="28.8" x14ac:dyDescent="0.3">
      <c r="A43" s="57" t="s">
        <v>135</v>
      </c>
      <c r="B43" s="57"/>
    </row>
    <row r="44" spans="1:7" x14ac:dyDescent="0.3">
      <c r="A44" s="26" t="s">
        <v>199</v>
      </c>
      <c r="B44" s="34">
        <f>_xlfn.T.INV(B37/2,B35)</f>
        <v>-2.64391287165309</v>
      </c>
      <c r="C44" t="s">
        <v>200</v>
      </c>
    </row>
    <row r="45" spans="1:7" x14ac:dyDescent="0.3">
      <c r="A45" s="26" t="s">
        <v>202</v>
      </c>
      <c r="B45" s="34">
        <f>-B44</f>
        <v>2.64391287165309</v>
      </c>
      <c r="C45" t="s">
        <v>203</v>
      </c>
    </row>
    <row r="47" spans="1:7" x14ac:dyDescent="0.3">
      <c r="A47" s="26" t="s">
        <v>199</v>
      </c>
      <c r="B47" s="34">
        <f>-B48</f>
        <v>-2.64391287165309</v>
      </c>
      <c r="C47" t="s">
        <v>201</v>
      </c>
    </row>
    <row r="48" spans="1:7" x14ac:dyDescent="0.3">
      <c r="A48" s="26" t="s">
        <v>202</v>
      </c>
      <c r="B48" s="34">
        <f>_xlfn.T.INV.2T(B37,B35)</f>
        <v>2.64391287165309</v>
      </c>
      <c r="C48" t="s">
        <v>204</v>
      </c>
    </row>
    <row r="50" spans="1:1" x14ac:dyDescent="0.3"/>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1C472-B88B-4A34-A37A-F7C9D1B383E6}">
  <sheetPr>
    <tabColor rgb="FF0000FF"/>
  </sheetPr>
  <dimension ref="A1:K155"/>
  <sheetViews>
    <sheetView workbookViewId="0">
      <selection activeCell="D8" sqref="D8"/>
    </sheetView>
  </sheetViews>
  <sheetFormatPr defaultRowHeight="14.4" x14ac:dyDescent="0.3"/>
  <cols>
    <col min="1" max="1" width="14.5546875" bestFit="1" customWidth="1"/>
    <col min="2" max="2" width="1.6640625" customWidth="1"/>
    <col min="3" max="3" width="25.88671875" customWidth="1"/>
    <col min="4" max="4" width="15.33203125" customWidth="1"/>
    <col min="6" max="6" width="29.33203125" customWidth="1"/>
  </cols>
  <sheetData>
    <row r="1" spans="1:11" ht="72" x14ac:dyDescent="0.3">
      <c r="A1" s="11" t="s">
        <v>217</v>
      </c>
      <c r="B1" s="12"/>
      <c r="C1" s="12"/>
      <c r="D1" s="12"/>
      <c r="E1" s="12"/>
      <c r="F1" s="12"/>
      <c r="G1" s="12"/>
      <c r="H1" s="13"/>
    </row>
    <row r="3" spans="1:11" ht="31.2" x14ac:dyDescent="0.3">
      <c r="A3" s="75" t="s">
        <v>218</v>
      </c>
      <c r="C3" s="7" t="s">
        <v>219</v>
      </c>
    </row>
    <row r="4" spans="1:11" x14ac:dyDescent="0.3">
      <c r="A4" s="26" t="s">
        <v>220</v>
      </c>
      <c r="C4" s="76" t="s">
        <v>221</v>
      </c>
      <c r="D4" s="26" t="s">
        <v>222</v>
      </c>
    </row>
    <row r="5" spans="1:11" x14ac:dyDescent="0.3">
      <c r="A5" s="26" t="s">
        <v>220</v>
      </c>
      <c r="C5" s="76" t="s">
        <v>223</v>
      </c>
      <c r="D5" s="26" t="s">
        <v>222</v>
      </c>
      <c r="E5" t="s">
        <v>224</v>
      </c>
    </row>
    <row r="6" spans="1:11" x14ac:dyDescent="0.3">
      <c r="A6" s="26" t="s">
        <v>220</v>
      </c>
      <c r="C6" s="76" t="s">
        <v>225</v>
      </c>
      <c r="D6" s="26" t="s">
        <v>222</v>
      </c>
      <c r="E6" t="s">
        <v>226</v>
      </c>
    </row>
    <row r="7" spans="1:11" ht="28.8" x14ac:dyDescent="0.3">
      <c r="A7" s="26" t="s">
        <v>222</v>
      </c>
      <c r="C7" s="77" t="s">
        <v>227</v>
      </c>
      <c r="D7" s="26" t="s">
        <v>222</v>
      </c>
      <c r="E7" t="s">
        <v>224</v>
      </c>
    </row>
    <row r="8" spans="1:11" x14ac:dyDescent="0.3">
      <c r="A8" s="26" t="s">
        <v>220</v>
      </c>
      <c r="C8" s="76" t="s">
        <v>228</v>
      </c>
      <c r="D8" s="34"/>
      <c r="E8" s="26" t="str">
        <f t="shared" ref="E8:E9" si="0">IF(D8&gt;=5,"Yes","No")</f>
        <v>No</v>
      </c>
    </row>
    <row r="9" spans="1:11" x14ac:dyDescent="0.3">
      <c r="A9" s="26" t="s">
        <v>220</v>
      </c>
      <c r="C9" s="76" t="s">
        <v>229</v>
      </c>
      <c r="D9" s="34"/>
      <c r="E9" s="26" t="str">
        <f t="shared" si="0"/>
        <v>No</v>
      </c>
    </row>
    <row r="10" spans="1:11" x14ac:dyDescent="0.3">
      <c r="A10" s="26" t="s">
        <v>222</v>
      </c>
      <c r="C10" s="26" t="s">
        <v>230</v>
      </c>
      <c r="D10" s="26" t="s">
        <v>222</v>
      </c>
      <c r="E10" t="s">
        <v>231</v>
      </c>
    </row>
    <row r="11" spans="1:11" x14ac:dyDescent="0.3">
      <c r="A11" s="26" t="s">
        <v>220</v>
      </c>
      <c r="C11" s="26" t="s">
        <v>232</v>
      </c>
      <c r="D11" s="26" t="s">
        <v>220</v>
      </c>
      <c r="E11" t="s">
        <v>233</v>
      </c>
    </row>
    <row r="12" spans="1:11" ht="30" x14ac:dyDescent="0.35">
      <c r="A12" s="26" t="s">
        <v>220</v>
      </c>
      <c r="C12" s="78" t="s">
        <v>234</v>
      </c>
      <c r="D12" s="55"/>
    </row>
    <row r="13" spans="1:11" x14ac:dyDescent="0.3">
      <c r="A13" s="26" t="s">
        <v>220</v>
      </c>
      <c r="C13" s="55" t="s">
        <v>21</v>
      </c>
      <c r="D13" s="26"/>
      <c r="E13" s="17"/>
      <c r="F13" s="17"/>
      <c r="G13" s="17"/>
      <c r="H13" s="17"/>
      <c r="I13" s="17"/>
      <c r="J13" s="17"/>
      <c r="K13" s="18"/>
    </row>
    <row r="14" spans="1:11" x14ac:dyDescent="0.3">
      <c r="A14" s="26" t="s">
        <v>220</v>
      </c>
      <c r="C14" s="55" t="s">
        <v>25</v>
      </c>
      <c r="D14" s="19"/>
      <c r="E14" s="20"/>
      <c r="F14" s="20"/>
      <c r="G14" s="20"/>
      <c r="H14" s="20"/>
      <c r="I14" s="20"/>
      <c r="J14" s="20"/>
      <c r="K14" s="21"/>
    </row>
    <row r="15" spans="1:11" x14ac:dyDescent="0.3">
      <c r="A15" s="26" t="s">
        <v>222</v>
      </c>
      <c r="C15" s="60"/>
      <c r="D15" s="22"/>
      <c r="E15" s="23"/>
      <c r="F15" s="23"/>
      <c r="G15" s="23"/>
      <c r="H15" s="23"/>
      <c r="I15" s="23"/>
      <c r="J15" s="23"/>
      <c r="K15" s="24"/>
    </row>
    <row r="16" spans="1:11" x14ac:dyDescent="0.3">
      <c r="A16" s="26" t="s">
        <v>220</v>
      </c>
      <c r="C16" s="58" t="s">
        <v>238</v>
      </c>
      <c r="D16" t="s">
        <v>239</v>
      </c>
    </row>
    <row r="17" spans="1:9" x14ac:dyDescent="0.3">
      <c r="A17" s="26" t="s">
        <v>220</v>
      </c>
      <c r="C17" s="26" t="s">
        <v>240</v>
      </c>
      <c r="D17" s="34"/>
      <c r="F17" t="s">
        <v>241</v>
      </c>
      <c r="G17" t="s">
        <v>242</v>
      </c>
    </row>
    <row r="18" spans="1:9" x14ac:dyDescent="0.3">
      <c r="A18" s="26" t="s">
        <v>222</v>
      </c>
      <c r="C18" s="26" t="str">
        <f>"Count for "&amp;D10</f>
        <v>Count for Yes</v>
      </c>
      <c r="D18" s="34"/>
      <c r="F18" t="s">
        <v>243</v>
      </c>
      <c r="G18" t="s">
        <v>242</v>
      </c>
    </row>
    <row r="19" spans="1:9" x14ac:dyDescent="0.3">
      <c r="A19" s="26" t="s">
        <v>220</v>
      </c>
      <c r="C19" s="26" t="str">
        <f>"Count for "&amp;D11</f>
        <v>Count for No</v>
      </c>
      <c r="D19" s="34"/>
      <c r="F19" t="s">
        <v>244</v>
      </c>
    </row>
    <row r="20" spans="1:9" x14ac:dyDescent="0.3">
      <c r="A20" s="26" t="s">
        <v>222</v>
      </c>
      <c r="C20" s="26" t="str">
        <f>"Prob("&amp;D10&amp;")"</f>
        <v>Prob(Yes)</v>
      </c>
      <c r="D20" s="34"/>
      <c r="F20" t="s">
        <v>245</v>
      </c>
    </row>
    <row r="21" spans="1:9" x14ac:dyDescent="0.3">
      <c r="A21" s="26" t="s">
        <v>220</v>
      </c>
      <c r="C21" s="26" t="str">
        <f>"Prob("&amp;D11&amp;")"</f>
        <v>Prob(No)</v>
      </c>
      <c r="D21" s="34"/>
      <c r="F21" t="s">
        <v>246</v>
      </c>
    </row>
    <row r="22" spans="1:9" x14ac:dyDescent="0.3">
      <c r="A22" s="26" t="s">
        <v>220</v>
      </c>
    </row>
    <row r="23" spans="1:9" x14ac:dyDescent="0.3">
      <c r="A23" s="26" t="s">
        <v>220</v>
      </c>
      <c r="C23" s="28" t="s">
        <v>247</v>
      </c>
    </row>
    <row r="24" spans="1:9" ht="15.6" x14ac:dyDescent="0.35">
      <c r="A24" s="26" t="s">
        <v>220</v>
      </c>
      <c r="C24" s="26" t="s">
        <v>248</v>
      </c>
      <c r="D24" s="26" t="s">
        <v>69</v>
      </c>
      <c r="E24" s="26">
        <f>D12</f>
        <v>0</v>
      </c>
    </row>
    <row r="25" spans="1:9" ht="15.6" x14ac:dyDescent="0.35">
      <c r="A25" s="26" t="s">
        <v>220</v>
      </c>
      <c r="C25" s="26" t="s">
        <v>249</v>
      </c>
      <c r="D25" s="26" t="s">
        <v>71</v>
      </c>
      <c r="E25" s="26">
        <f>D12</f>
        <v>0</v>
      </c>
    </row>
    <row r="26" spans="1:9" x14ac:dyDescent="0.3">
      <c r="A26" s="26" t="s">
        <v>220</v>
      </c>
    </row>
    <row r="27" spans="1:9" x14ac:dyDescent="0.3">
      <c r="A27" s="26" t="s">
        <v>220</v>
      </c>
      <c r="C27" s="28" t="s">
        <v>250</v>
      </c>
      <c r="D27" s="26" t="s">
        <v>251</v>
      </c>
      <c r="E27" s="26">
        <v>0.01</v>
      </c>
    </row>
    <row r="28" spans="1:9" x14ac:dyDescent="0.3">
      <c r="A28" s="26" t="s">
        <v>222</v>
      </c>
    </row>
    <row r="29" spans="1:9" x14ac:dyDescent="0.3">
      <c r="A29" s="26" t="s">
        <v>220</v>
      </c>
      <c r="C29" s="25" t="s">
        <v>33</v>
      </c>
      <c r="D29" s="29"/>
      <c r="E29" s="29"/>
      <c r="F29" s="29"/>
      <c r="G29" s="29"/>
      <c r="H29" s="29"/>
      <c r="I29" s="36"/>
    </row>
    <row r="30" spans="1:9" x14ac:dyDescent="0.3">
      <c r="A30" s="26" t="s">
        <v>220</v>
      </c>
      <c r="C30" s="26" t="str">
        <f>C20&amp;" = Pbar ="</f>
        <v>Prob(Yes) = Pbar =</v>
      </c>
      <c r="D30" s="34"/>
    </row>
    <row r="31" spans="1:9" ht="15.6" x14ac:dyDescent="0.35">
      <c r="A31" s="26" t="s">
        <v>222</v>
      </c>
      <c r="C31" s="26" t="s">
        <v>43</v>
      </c>
      <c r="D31" s="34"/>
      <c r="F31" t="s">
        <v>252</v>
      </c>
    </row>
    <row r="32" spans="1:9" ht="15.6" x14ac:dyDescent="0.35">
      <c r="A32" s="26" t="s">
        <v>220</v>
      </c>
      <c r="C32" s="26" t="s">
        <v>253</v>
      </c>
      <c r="D32" s="34"/>
      <c r="F32" t="s">
        <v>254</v>
      </c>
    </row>
    <row r="33" spans="1:11" x14ac:dyDescent="0.3">
      <c r="A33" s="26" t="s">
        <v>222</v>
      </c>
    </row>
    <row r="34" spans="1:11" x14ac:dyDescent="0.3">
      <c r="A34" s="26" t="s">
        <v>220</v>
      </c>
      <c r="C34" s="25" t="s">
        <v>47</v>
      </c>
      <c r="D34" s="29"/>
      <c r="E34" s="29"/>
      <c r="F34" s="29"/>
      <c r="G34" s="29"/>
      <c r="H34" s="29"/>
      <c r="I34" s="36"/>
    </row>
    <row r="35" spans="1:11" ht="15.6" x14ac:dyDescent="0.35">
      <c r="A35" s="26" t="s">
        <v>220</v>
      </c>
      <c r="C35" s="37" t="s">
        <v>48</v>
      </c>
      <c r="D35" s="38" t="s">
        <v>49</v>
      </c>
      <c r="E35" s="39"/>
      <c r="F35" s="39"/>
      <c r="G35" s="39"/>
      <c r="H35" s="39"/>
      <c r="I35" s="40"/>
    </row>
    <row r="36" spans="1:11" x14ac:dyDescent="0.3">
      <c r="A36" s="26" t="s">
        <v>222</v>
      </c>
      <c r="C36" s="30" t="s">
        <v>50</v>
      </c>
      <c r="D36" s="79"/>
      <c r="F36" t="s">
        <v>51</v>
      </c>
    </row>
    <row r="37" spans="1:11" x14ac:dyDescent="0.3">
      <c r="A37" s="26" t="s">
        <v>220</v>
      </c>
    </row>
    <row r="38" spans="1:11" x14ac:dyDescent="0.3">
      <c r="A38" s="26" t="s">
        <v>220</v>
      </c>
      <c r="C38" s="25" t="s">
        <v>53</v>
      </c>
      <c r="D38" s="29"/>
      <c r="E38" s="29"/>
      <c r="F38" s="29"/>
      <c r="G38" s="29"/>
      <c r="H38" s="29"/>
      <c r="I38" s="29"/>
    </row>
    <row r="39" spans="1:11" ht="15.6" x14ac:dyDescent="0.35">
      <c r="A39" s="26" t="s">
        <v>220</v>
      </c>
      <c r="C39" s="37" t="s">
        <v>48</v>
      </c>
      <c r="D39" s="38" t="s">
        <v>54</v>
      </c>
      <c r="E39" s="39"/>
      <c r="F39" s="39"/>
      <c r="G39" s="39"/>
      <c r="H39" s="39"/>
      <c r="I39" s="40"/>
    </row>
    <row r="40" spans="1:11" x14ac:dyDescent="0.3">
      <c r="A40" s="26" t="s">
        <v>222</v>
      </c>
      <c r="C40" s="30" t="s">
        <v>55</v>
      </c>
      <c r="D40" s="34"/>
      <c r="F40" t="s">
        <v>255</v>
      </c>
    </row>
    <row r="41" spans="1:11" x14ac:dyDescent="0.3">
      <c r="A41" s="26" t="s">
        <v>220</v>
      </c>
    </row>
    <row r="42" spans="1:11" x14ac:dyDescent="0.3">
      <c r="A42" s="26" t="s">
        <v>220</v>
      </c>
      <c r="C42" s="28" t="s">
        <v>58</v>
      </c>
    </row>
    <row r="43" spans="1:11" x14ac:dyDescent="0.3">
      <c r="A43" s="26" t="s">
        <v>222</v>
      </c>
      <c r="C43" s="80"/>
      <c r="D43" s="81"/>
      <c r="E43" s="81"/>
      <c r="F43" s="81"/>
      <c r="G43" s="81"/>
      <c r="H43" s="81"/>
      <c r="I43" s="81"/>
      <c r="J43" s="81"/>
      <c r="K43" s="82"/>
    </row>
    <row r="44" spans="1:11" x14ac:dyDescent="0.3">
      <c r="A44" s="26" t="s">
        <v>220</v>
      </c>
      <c r="C44" s="80"/>
      <c r="D44" s="81"/>
      <c r="E44" s="81"/>
      <c r="F44" s="81"/>
      <c r="G44" s="81"/>
      <c r="H44" s="81"/>
      <c r="I44" s="81"/>
      <c r="J44" s="81"/>
      <c r="K44" s="82"/>
    </row>
    <row r="45" spans="1:11" x14ac:dyDescent="0.3">
      <c r="A45" s="26" t="s">
        <v>222</v>
      </c>
      <c r="C45" s="83"/>
      <c r="D45" s="84"/>
      <c r="E45" s="84"/>
      <c r="F45" s="84"/>
      <c r="G45" s="84"/>
      <c r="H45" s="84"/>
      <c r="I45" s="84"/>
      <c r="J45" s="84"/>
      <c r="K45" s="85"/>
    </row>
    <row r="46" spans="1:11" x14ac:dyDescent="0.3">
      <c r="A46" s="26" t="s">
        <v>220</v>
      </c>
      <c r="C46" s="80"/>
      <c r="D46" s="81"/>
      <c r="E46" s="81"/>
      <c r="F46" s="81"/>
      <c r="G46" s="81"/>
      <c r="H46" s="81"/>
      <c r="I46" s="81"/>
      <c r="J46" s="81"/>
      <c r="K46" s="82"/>
    </row>
    <row r="47" spans="1:11" x14ac:dyDescent="0.3">
      <c r="A47" s="26" t="s">
        <v>220</v>
      </c>
      <c r="C47" s="86"/>
      <c r="D47" s="87"/>
      <c r="E47" s="87"/>
      <c r="F47" s="87"/>
      <c r="G47" s="87"/>
      <c r="H47" s="87"/>
      <c r="I47" s="87"/>
      <c r="J47" s="87"/>
      <c r="K47" s="88"/>
    </row>
    <row r="48" spans="1:11" x14ac:dyDescent="0.3">
      <c r="A48" s="26" t="s">
        <v>220</v>
      </c>
      <c r="C48" s="83"/>
      <c r="D48" s="84"/>
      <c r="E48" s="84"/>
      <c r="F48" s="84"/>
      <c r="G48" s="84"/>
      <c r="H48" s="84"/>
      <c r="I48" s="84"/>
      <c r="J48" s="84"/>
      <c r="K48" s="85"/>
    </row>
    <row r="49" spans="1:1" x14ac:dyDescent="0.3">
      <c r="A49" s="26" t="s">
        <v>220</v>
      </c>
    </row>
    <row r="50" spans="1:1" x14ac:dyDescent="0.3">
      <c r="A50" s="26" t="s">
        <v>220</v>
      </c>
    </row>
    <row r="51" spans="1:1" x14ac:dyDescent="0.3">
      <c r="A51" s="26" t="s">
        <v>220</v>
      </c>
    </row>
    <row r="52" spans="1:1" x14ac:dyDescent="0.3">
      <c r="A52" s="26" t="s">
        <v>222</v>
      </c>
    </row>
    <row r="53" spans="1:1" x14ac:dyDescent="0.3">
      <c r="A53" s="26" t="s">
        <v>222</v>
      </c>
    </row>
    <row r="54" spans="1:1" x14ac:dyDescent="0.3">
      <c r="A54" s="26" t="s">
        <v>220</v>
      </c>
    </row>
    <row r="55" spans="1:1" x14ac:dyDescent="0.3">
      <c r="A55" s="26" t="s">
        <v>222</v>
      </c>
    </row>
    <row r="56" spans="1:1" x14ac:dyDescent="0.3">
      <c r="A56" s="26" t="s">
        <v>220</v>
      </c>
    </row>
    <row r="57" spans="1:1" x14ac:dyDescent="0.3">
      <c r="A57" s="26" t="s">
        <v>220</v>
      </c>
    </row>
    <row r="58" spans="1:1" x14ac:dyDescent="0.3">
      <c r="A58" s="26" t="s">
        <v>220</v>
      </c>
    </row>
    <row r="59" spans="1:1" x14ac:dyDescent="0.3">
      <c r="A59" s="26" t="s">
        <v>220</v>
      </c>
    </row>
    <row r="60" spans="1:1" x14ac:dyDescent="0.3">
      <c r="A60" s="26" t="s">
        <v>222</v>
      </c>
    </row>
    <row r="61" spans="1:1" x14ac:dyDescent="0.3">
      <c r="A61" s="26" t="s">
        <v>220</v>
      </c>
    </row>
    <row r="62" spans="1:1" x14ac:dyDescent="0.3">
      <c r="A62" s="26" t="s">
        <v>220</v>
      </c>
    </row>
    <row r="63" spans="1:1" x14ac:dyDescent="0.3">
      <c r="A63" s="26" t="s">
        <v>220</v>
      </c>
    </row>
    <row r="64" spans="1:1" x14ac:dyDescent="0.3">
      <c r="A64" s="26" t="s">
        <v>222</v>
      </c>
    </row>
    <row r="65" spans="1:1" x14ac:dyDescent="0.3">
      <c r="A65" s="26" t="s">
        <v>222</v>
      </c>
    </row>
    <row r="66" spans="1:1" x14ac:dyDescent="0.3">
      <c r="A66" s="26" t="s">
        <v>220</v>
      </c>
    </row>
    <row r="67" spans="1:1" x14ac:dyDescent="0.3">
      <c r="A67" s="26" t="s">
        <v>220</v>
      </c>
    </row>
    <row r="68" spans="1:1" x14ac:dyDescent="0.3">
      <c r="A68" s="26" t="s">
        <v>220</v>
      </c>
    </row>
    <row r="69" spans="1:1" x14ac:dyDescent="0.3">
      <c r="A69" s="26" t="s">
        <v>220</v>
      </c>
    </row>
    <row r="70" spans="1:1" x14ac:dyDescent="0.3">
      <c r="A70" s="26" t="s">
        <v>220</v>
      </c>
    </row>
    <row r="71" spans="1:1" x14ac:dyDescent="0.3">
      <c r="A71" s="26" t="s">
        <v>222</v>
      </c>
    </row>
    <row r="72" spans="1:1" x14ac:dyDescent="0.3">
      <c r="A72" s="26" t="s">
        <v>220</v>
      </c>
    </row>
    <row r="73" spans="1:1" x14ac:dyDescent="0.3">
      <c r="A73" s="26" t="s">
        <v>220</v>
      </c>
    </row>
    <row r="74" spans="1:1" x14ac:dyDescent="0.3">
      <c r="A74" s="26" t="s">
        <v>220</v>
      </c>
    </row>
    <row r="75" spans="1:1" x14ac:dyDescent="0.3">
      <c r="A75" s="26" t="s">
        <v>220</v>
      </c>
    </row>
    <row r="76" spans="1:1" x14ac:dyDescent="0.3">
      <c r="A76" s="26" t="s">
        <v>220</v>
      </c>
    </row>
    <row r="77" spans="1:1" x14ac:dyDescent="0.3">
      <c r="A77" s="26" t="s">
        <v>220</v>
      </c>
    </row>
    <row r="78" spans="1:1" x14ac:dyDescent="0.3">
      <c r="A78" s="26" t="s">
        <v>220</v>
      </c>
    </row>
    <row r="79" spans="1:1" x14ac:dyDescent="0.3">
      <c r="A79" s="26" t="s">
        <v>220</v>
      </c>
    </row>
    <row r="80" spans="1:1" x14ac:dyDescent="0.3">
      <c r="A80" s="26" t="s">
        <v>220</v>
      </c>
    </row>
    <row r="81" spans="1:1" x14ac:dyDescent="0.3">
      <c r="A81" s="26" t="s">
        <v>220</v>
      </c>
    </row>
    <row r="82" spans="1:1" x14ac:dyDescent="0.3">
      <c r="A82" s="26" t="s">
        <v>222</v>
      </c>
    </row>
    <row r="83" spans="1:1" x14ac:dyDescent="0.3">
      <c r="A83" s="26" t="s">
        <v>220</v>
      </c>
    </row>
    <row r="84" spans="1:1" x14ac:dyDescent="0.3">
      <c r="A84" s="26" t="s">
        <v>220</v>
      </c>
    </row>
    <row r="85" spans="1:1" x14ac:dyDescent="0.3">
      <c r="A85" s="26" t="s">
        <v>220</v>
      </c>
    </row>
    <row r="86" spans="1:1" x14ac:dyDescent="0.3">
      <c r="A86" s="26" t="s">
        <v>220</v>
      </c>
    </row>
    <row r="87" spans="1:1" x14ac:dyDescent="0.3">
      <c r="A87" s="26" t="s">
        <v>222</v>
      </c>
    </row>
    <row r="88" spans="1:1" x14ac:dyDescent="0.3">
      <c r="A88" s="26" t="s">
        <v>220</v>
      </c>
    </row>
    <row r="89" spans="1:1" x14ac:dyDescent="0.3">
      <c r="A89" s="26" t="s">
        <v>220</v>
      </c>
    </row>
    <row r="90" spans="1:1" x14ac:dyDescent="0.3">
      <c r="A90" s="26" t="s">
        <v>220</v>
      </c>
    </row>
    <row r="91" spans="1:1" x14ac:dyDescent="0.3">
      <c r="A91" s="26" t="s">
        <v>222</v>
      </c>
    </row>
    <row r="92" spans="1:1" x14ac:dyDescent="0.3">
      <c r="A92" s="26" t="s">
        <v>220</v>
      </c>
    </row>
    <row r="93" spans="1:1" x14ac:dyDescent="0.3">
      <c r="A93" s="26" t="s">
        <v>220</v>
      </c>
    </row>
    <row r="94" spans="1:1" x14ac:dyDescent="0.3">
      <c r="A94" s="26" t="s">
        <v>220</v>
      </c>
    </row>
    <row r="95" spans="1:1" x14ac:dyDescent="0.3">
      <c r="A95" s="26" t="s">
        <v>220</v>
      </c>
    </row>
    <row r="96" spans="1:1" x14ac:dyDescent="0.3">
      <c r="A96" s="26" t="s">
        <v>220</v>
      </c>
    </row>
    <row r="97" spans="1:1" x14ac:dyDescent="0.3">
      <c r="A97" s="26" t="s">
        <v>220</v>
      </c>
    </row>
    <row r="98" spans="1:1" x14ac:dyDescent="0.3">
      <c r="A98" s="26" t="s">
        <v>222</v>
      </c>
    </row>
    <row r="99" spans="1:1" x14ac:dyDescent="0.3">
      <c r="A99" s="26" t="s">
        <v>220</v>
      </c>
    </row>
    <row r="100" spans="1:1" x14ac:dyDescent="0.3">
      <c r="A100" s="26" t="s">
        <v>220</v>
      </c>
    </row>
    <row r="101" spans="1:1" x14ac:dyDescent="0.3">
      <c r="A101" s="26" t="s">
        <v>220</v>
      </c>
    </row>
    <row r="102" spans="1:1" x14ac:dyDescent="0.3">
      <c r="A102" s="26" t="s">
        <v>220</v>
      </c>
    </row>
    <row r="103" spans="1:1" x14ac:dyDescent="0.3">
      <c r="A103" s="26" t="s">
        <v>220</v>
      </c>
    </row>
    <row r="104" spans="1:1" x14ac:dyDescent="0.3">
      <c r="A104" s="26" t="s">
        <v>222</v>
      </c>
    </row>
    <row r="105" spans="1:1" x14ac:dyDescent="0.3">
      <c r="A105" s="26" t="s">
        <v>220</v>
      </c>
    </row>
    <row r="106" spans="1:1" x14ac:dyDescent="0.3">
      <c r="A106" s="26" t="s">
        <v>220</v>
      </c>
    </row>
    <row r="107" spans="1:1" x14ac:dyDescent="0.3">
      <c r="A107" s="26" t="s">
        <v>220</v>
      </c>
    </row>
    <row r="108" spans="1:1" x14ac:dyDescent="0.3">
      <c r="A108" s="26" t="s">
        <v>222</v>
      </c>
    </row>
    <row r="109" spans="1:1" x14ac:dyDescent="0.3">
      <c r="A109" s="26" t="s">
        <v>220</v>
      </c>
    </row>
    <row r="110" spans="1:1" x14ac:dyDescent="0.3">
      <c r="A110" s="26" t="s">
        <v>220</v>
      </c>
    </row>
    <row r="111" spans="1:1" x14ac:dyDescent="0.3">
      <c r="A111" s="26" t="s">
        <v>220</v>
      </c>
    </row>
    <row r="112" spans="1:1" x14ac:dyDescent="0.3">
      <c r="A112" s="26" t="s">
        <v>220</v>
      </c>
    </row>
    <row r="113" spans="1:1" x14ac:dyDescent="0.3">
      <c r="A113" s="26" t="s">
        <v>222</v>
      </c>
    </row>
    <row r="114" spans="1:1" x14ac:dyDescent="0.3">
      <c r="A114" s="26" t="s">
        <v>220</v>
      </c>
    </row>
    <row r="115" spans="1:1" x14ac:dyDescent="0.3">
      <c r="A115" s="26" t="s">
        <v>220</v>
      </c>
    </row>
    <row r="116" spans="1:1" x14ac:dyDescent="0.3">
      <c r="A116" s="26" t="s">
        <v>220</v>
      </c>
    </row>
    <row r="117" spans="1:1" x14ac:dyDescent="0.3">
      <c r="A117" s="26" t="s">
        <v>222</v>
      </c>
    </row>
    <row r="118" spans="1:1" x14ac:dyDescent="0.3">
      <c r="A118" s="26" t="s">
        <v>222</v>
      </c>
    </row>
    <row r="119" spans="1:1" x14ac:dyDescent="0.3">
      <c r="A119" s="26" t="s">
        <v>220</v>
      </c>
    </row>
    <row r="120" spans="1:1" x14ac:dyDescent="0.3">
      <c r="A120" s="26" t="s">
        <v>220</v>
      </c>
    </row>
    <row r="121" spans="1:1" x14ac:dyDescent="0.3">
      <c r="A121" s="26" t="s">
        <v>220</v>
      </c>
    </row>
    <row r="122" spans="1:1" x14ac:dyDescent="0.3">
      <c r="A122" s="26" t="s">
        <v>220</v>
      </c>
    </row>
    <row r="123" spans="1:1" x14ac:dyDescent="0.3">
      <c r="A123" s="26" t="s">
        <v>220</v>
      </c>
    </row>
    <row r="124" spans="1:1" x14ac:dyDescent="0.3">
      <c r="A124" s="26" t="s">
        <v>222</v>
      </c>
    </row>
    <row r="125" spans="1:1" x14ac:dyDescent="0.3">
      <c r="A125" s="26" t="s">
        <v>220</v>
      </c>
    </row>
    <row r="126" spans="1:1" x14ac:dyDescent="0.3">
      <c r="A126" s="26" t="s">
        <v>220</v>
      </c>
    </row>
    <row r="127" spans="1:1" x14ac:dyDescent="0.3">
      <c r="A127" s="26" t="s">
        <v>220</v>
      </c>
    </row>
    <row r="128" spans="1:1" x14ac:dyDescent="0.3">
      <c r="A128" s="26" t="s">
        <v>220</v>
      </c>
    </row>
    <row r="129" spans="1:1" x14ac:dyDescent="0.3">
      <c r="A129" s="26" t="s">
        <v>222</v>
      </c>
    </row>
    <row r="130" spans="1:1" x14ac:dyDescent="0.3">
      <c r="A130" s="26" t="s">
        <v>220</v>
      </c>
    </row>
    <row r="131" spans="1:1" x14ac:dyDescent="0.3">
      <c r="A131" s="26" t="s">
        <v>220</v>
      </c>
    </row>
    <row r="132" spans="1:1" x14ac:dyDescent="0.3">
      <c r="A132" s="26" t="s">
        <v>220</v>
      </c>
    </row>
    <row r="133" spans="1:1" x14ac:dyDescent="0.3">
      <c r="A133" s="26" t="s">
        <v>220</v>
      </c>
    </row>
    <row r="134" spans="1:1" x14ac:dyDescent="0.3">
      <c r="A134" s="26" t="s">
        <v>220</v>
      </c>
    </row>
    <row r="135" spans="1:1" x14ac:dyDescent="0.3">
      <c r="A135" s="26" t="s">
        <v>222</v>
      </c>
    </row>
    <row r="136" spans="1:1" x14ac:dyDescent="0.3">
      <c r="A136" s="26" t="s">
        <v>220</v>
      </c>
    </row>
    <row r="137" spans="1:1" x14ac:dyDescent="0.3">
      <c r="A137" s="26" t="s">
        <v>220</v>
      </c>
    </row>
    <row r="138" spans="1:1" x14ac:dyDescent="0.3">
      <c r="A138" s="26" t="s">
        <v>220</v>
      </c>
    </row>
    <row r="139" spans="1:1" x14ac:dyDescent="0.3">
      <c r="A139" s="26" t="s">
        <v>220</v>
      </c>
    </row>
    <row r="140" spans="1:1" x14ac:dyDescent="0.3">
      <c r="A140" s="26" t="s">
        <v>222</v>
      </c>
    </row>
    <row r="141" spans="1:1" x14ac:dyDescent="0.3">
      <c r="A141" s="26" t="s">
        <v>220</v>
      </c>
    </row>
    <row r="142" spans="1:1" x14ac:dyDescent="0.3">
      <c r="A142" s="26" t="s">
        <v>220</v>
      </c>
    </row>
    <row r="143" spans="1:1" x14ac:dyDescent="0.3">
      <c r="A143" s="26" t="s">
        <v>220</v>
      </c>
    </row>
    <row r="144" spans="1:1" x14ac:dyDescent="0.3">
      <c r="A144" s="26" t="s">
        <v>222</v>
      </c>
    </row>
    <row r="145" spans="1:1" x14ac:dyDescent="0.3">
      <c r="A145" s="26" t="s">
        <v>220</v>
      </c>
    </row>
    <row r="146" spans="1:1" x14ac:dyDescent="0.3">
      <c r="A146" s="26" t="s">
        <v>222</v>
      </c>
    </row>
    <row r="147" spans="1:1" x14ac:dyDescent="0.3">
      <c r="A147" s="26" t="s">
        <v>220</v>
      </c>
    </row>
    <row r="148" spans="1:1" x14ac:dyDescent="0.3">
      <c r="A148" s="26" t="s">
        <v>222</v>
      </c>
    </row>
    <row r="149" spans="1:1" x14ac:dyDescent="0.3">
      <c r="A149" s="26" t="s">
        <v>222</v>
      </c>
    </row>
    <row r="150" spans="1:1" x14ac:dyDescent="0.3">
      <c r="A150" s="26" t="s">
        <v>220</v>
      </c>
    </row>
    <row r="151" spans="1:1" x14ac:dyDescent="0.3">
      <c r="A151" s="26" t="s">
        <v>220</v>
      </c>
    </row>
    <row r="152" spans="1:1" x14ac:dyDescent="0.3">
      <c r="A152" s="26" t="s">
        <v>220</v>
      </c>
    </row>
    <row r="153" spans="1:1" x14ac:dyDescent="0.3">
      <c r="A153" s="26" t="s">
        <v>220</v>
      </c>
    </row>
    <row r="154" spans="1:1" x14ac:dyDescent="0.3">
      <c r="A154" s="26" t="s">
        <v>220</v>
      </c>
    </row>
    <row r="155" spans="1:1" x14ac:dyDescent="0.3">
      <c r="A155" s="26" t="s">
        <v>220</v>
      </c>
    </row>
  </sheetData>
  <conditionalFormatting sqref="C43:C48">
    <cfRule type="expression" dxfId="3" priority="2">
      <formula>B43=""</formula>
    </cfRule>
  </conditionalFormatting>
  <conditionalFormatting sqref="D13:D15">
    <cfRule type="expression" dxfId="2" priority="1">
      <formula>B13=""</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D8D5C-FBB2-4B29-B525-87E551FC368D}">
  <sheetPr>
    <tabColor rgb="FFFF0000"/>
  </sheetPr>
  <dimension ref="A1:K155"/>
  <sheetViews>
    <sheetView zoomScale="85" zoomScaleNormal="85" workbookViewId="0">
      <selection activeCell="A2" sqref="A2"/>
    </sheetView>
  </sheetViews>
  <sheetFormatPr defaultRowHeight="14.4" x14ac:dyDescent="0.3"/>
  <cols>
    <col min="1" max="1" width="14.5546875" bestFit="1" customWidth="1"/>
    <col min="2" max="2" width="1.6640625" customWidth="1"/>
    <col min="3" max="3" width="25.88671875" customWidth="1"/>
    <col min="4" max="4" width="15.33203125" customWidth="1"/>
    <col min="6" max="6" width="29.33203125" customWidth="1"/>
  </cols>
  <sheetData>
    <row r="1" spans="1:11" ht="72" x14ac:dyDescent="0.3">
      <c r="A1" s="11" t="s">
        <v>217</v>
      </c>
      <c r="B1" s="12"/>
      <c r="C1" s="12"/>
      <c r="D1" s="12"/>
      <c r="E1" s="12"/>
      <c r="F1" s="12"/>
      <c r="G1" s="12"/>
      <c r="H1" s="13"/>
    </row>
    <row r="3" spans="1:11" ht="31.2" x14ac:dyDescent="0.3">
      <c r="A3" s="75" t="s">
        <v>218</v>
      </c>
      <c r="C3" s="7" t="s">
        <v>219</v>
      </c>
    </row>
    <row r="4" spans="1:11" x14ac:dyDescent="0.3">
      <c r="A4" s="26" t="s">
        <v>220</v>
      </c>
      <c r="C4" s="76" t="s">
        <v>221</v>
      </c>
      <c r="D4" s="26" t="s">
        <v>222</v>
      </c>
    </row>
    <row r="5" spans="1:11" x14ac:dyDescent="0.3">
      <c r="A5" s="26" t="s">
        <v>220</v>
      </c>
      <c r="C5" s="76" t="s">
        <v>223</v>
      </c>
      <c r="D5" s="26" t="s">
        <v>222</v>
      </c>
      <c r="E5" t="s">
        <v>224</v>
      </c>
    </row>
    <row r="6" spans="1:11" x14ac:dyDescent="0.3">
      <c r="A6" s="26" t="s">
        <v>220</v>
      </c>
      <c r="C6" s="76" t="s">
        <v>225</v>
      </c>
      <c r="D6" s="26" t="s">
        <v>222</v>
      </c>
      <c r="E6" t="s">
        <v>226</v>
      </c>
    </row>
    <row r="7" spans="1:11" ht="28.8" x14ac:dyDescent="0.3">
      <c r="A7" s="26" t="s">
        <v>222</v>
      </c>
      <c r="C7" s="77" t="s">
        <v>227</v>
      </c>
      <c r="D7" s="26" t="s">
        <v>222</v>
      </c>
      <c r="E7" t="s">
        <v>224</v>
      </c>
    </row>
    <row r="8" spans="1:11" x14ac:dyDescent="0.3">
      <c r="A8" s="26" t="s">
        <v>220</v>
      </c>
      <c r="C8" s="76" t="s">
        <v>228</v>
      </c>
      <c r="D8" s="34">
        <f>D17*D12</f>
        <v>22.8</v>
      </c>
      <c r="E8" s="26" t="str">
        <f t="shared" ref="E8:E9" si="0">IF(D8&gt;=5,"Yes","No")</f>
        <v>Yes</v>
      </c>
    </row>
    <row r="9" spans="1:11" x14ac:dyDescent="0.3">
      <c r="A9" s="26" t="s">
        <v>220</v>
      </c>
      <c r="C9" s="76" t="s">
        <v>229</v>
      </c>
      <c r="D9" s="34">
        <f>(1-D12)*D17</f>
        <v>129.19999999999999</v>
      </c>
      <c r="E9" s="26" t="str">
        <f t="shared" si="0"/>
        <v>Yes</v>
      </c>
    </row>
    <row r="10" spans="1:11" x14ac:dyDescent="0.3">
      <c r="A10" s="26" t="s">
        <v>222</v>
      </c>
      <c r="C10" s="26" t="s">
        <v>230</v>
      </c>
      <c r="D10" s="26" t="s">
        <v>222</v>
      </c>
      <c r="E10" t="s">
        <v>231</v>
      </c>
    </row>
    <row r="11" spans="1:11" x14ac:dyDescent="0.3">
      <c r="A11" s="26" t="s">
        <v>220</v>
      </c>
      <c r="C11" s="26" t="s">
        <v>232</v>
      </c>
      <c r="D11" s="26" t="s">
        <v>220</v>
      </c>
      <c r="E11" t="s">
        <v>233</v>
      </c>
    </row>
    <row r="12" spans="1:11" ht="30" x14ac:dyDescent="0.35">
      <c r="A12" s="26" t="s">
        <v>220</v>
      </c>
      <c r="C12" s="78" t="s">
        <v>234</v>
      </c>
      <c r="D12" s="55">
        <v>0.15</v>
      </c>
    </row>
    <row r="13" spans="1:11" x14ac:dyDescent="0.3">
      <c r="A13" s="26" t="s">
        <v>220</v>
      </c>
      <c r="B13" t="s">
        <v>67</v>
      </c>
      <c r="C13" s="55" t="s">
        <v>21</v>
      </c>
      <c r="D13" s="26" t="s">
        <v>235</v>
      </c>
      <c r="E13" s="17"/>
      <c r="F13" s="17"/>
      <c r="G13" s="17"/>
      <c r="H13" s="17"/>
      <c r="I13" s="17"/>
      <c r="J13" s="17"/>
      <c r="K13" s="18"/>
    </row>
    <row r="14" spans="1:11" x14ac:dyDescent="0.3">
      <c r="A14" s="26" t="s">
        <v>220</v>
      </c>
      <c r="B14" t="s">
        <v>67</v>
      </c>
      <c r="C14" s="55" t="s">
        <v>25</v>
      </c>
      <c r="D14" s="19" t="s">
        <v>236</v>
      </c>
      <c r="E14" s="20"/>
      <c r="F14" s="20"/>
      <c r="G14" s="20"/>
      <c r="H14" s="20"/>
      <c r="I14" s="20"/>
      <c r="J14" s="20"/>
      <c r="K14" s="21"/>
    </row>
    <row r="15" spans="1:11" x14ac:dyDescent="0.3">
      <c r="A15" s="26" t="s">
        <v>222</v>
      </c>
      <c r="B15" t="str">
        <f>IF(B14="","",".")</f>
        <v>.</v>
      </c>
      <c r="C15" s="60"/>
      <c r="D15" s="22" t="s">
        <v>237</v>
      </c>
      <c r="E15" s="23"/>
      <c r="F15" s="23"/>
      <c r="G15" s="23"/>
      <c r="H15" s="23"/>
      <c r="I15" s="23"/>
      <c r="J15" s="23"/>
      <c r="K15" s="24"/>
    </row>
    <row r="16" spans="1:11" x14ac:dyDescent="0.3">
      <c r="A16" s="26" t="s">
        <v>220</v>
      </c>
      <c r="C16" s="58" t="s">
        <v>238</v>
      </c>
      <c r="D16" t="s">
        <v>239</v>
      </c>
    </row>
    <row r="17" spans="1:9" x14ac:dyDescent="0.3">
      <c r="A17" s="26" t="s">
        <v>220</v>
      </c>
      <c r="C17" s="26" t="s">
        <v>240</v>
      </c>
      <c r="D17" s="34">
        <f>COUNTA(A4:A155)</f>
        <v>152</v>
      </c>
      <c r="F17" t="s">
        <v>241</v>
      </c>
      <c r="G17" t="s">
        <v>242</v>
      </c>
    </row>
    <row r="18" spans="1:9" x14ac:dyDescent="0.3">
      <c r="A18" s="26" t="s">
        <v>222</v>
      </c>
      <c r="C18" s="26" t="str">
        <f>"Count for "&amp;D10</f>
        <v>Count for Yes</v>
      </c>
      <c r="D18" s="34">
        <f>COUNTIF($A$4:$A$155,D10)</f>
        <v>36</v>
      </c>
      <c r="F18" t="s">
        <v>243</v>
      </c>
      <c r="G18" t="s">
        <v>242</v>
      </c>
    </row>
    <row r="19" spans="1:9" x14ac:dyDescent="0.3">
      <c r="A19" s="26" t="s">
        <v>220</v>
      </c>
      <c r="C19" s="26" t="str">
        <f>"Count for "&amp;D11</f>
        <v>Count for No</v>
      </c>
      <c r="D19" s="34">
        <f>COUNTIF($A$4:$A$155,D11)</f>
        <v>116</v>
      </c>
      <c r="F19" t="s">
        <v>244</v>
      </c>
    </row>
    <row r="20" spans="1:9" x14ac:dyDescent="0.3">
      <c r="A20" s="26" t="s">
        <v>222</v>
      </c>
      <c r="C20" s="26" t="str">
        <f>"Prob("&amp;D10&amp;")"</f>
        <v>Prob(Yes)</v>
      </c>
      <c r="D20" s="34">
        <f>D18/$D$17</f>
        <v>0.23684210526315788</v>
      </c>
      <c r="F20" t="s">
        <v>245</v>
      </c>
    </row>
    <row r="21" spans="1:9" x14ac:dyDescent="0.3">
      <c r="A21" s="26" t="s">
        <v>220</v>
      </c>
      <c r="C21" s="26" t="str">
        <f>"Prob("&amp;D11&amp;")"</f>
        <v>Prob(No)</v>
      </c>
      <c r="D21" s="34">
        <f>D19/$D$17</f>
        <v>0.76315789473684215</v>
      </c>
      <c r="F21" t="s">
        <v>246</v>
      </c>
    </row>
    <row r="22" spans="1:9" x14ac:dyDescent="0.3">
      <c r="A22" s="26" t="s">
        <v>220</v>
      </c>
    </row>
    <row r="23" spans="1:9" x14ac:dyDescent="0.3">
      <c r="A23" s="26" t="s">
        <v>220</v>
      </c>
      <c r="C23" s="28" t="s">
        <v>247</v>
      </c>
    </row>
    <row r="24" spans="1:9" ht="15.6" x14ac:dyDescent="0.35">
      <c r="A24" s="26" t="s">
        <v>220</v>
      </c>
      <c r="C24" s="26" t="s">
        <v>248</v>
      </c>
      <c r="D24" s="26" t="s">
        <v>69</v>
      </c>
      <c r="E24" s="26">
        <f>D12</f>
        <v>0.15</v>
      </c>
    </row>
    <row r="25" spans="1:9" ht="15.6" x14ac:dyDescent="0.35">
      <c r="A25" s="26" t="s">
        <v>220</v>
      </c>
      <c r="C25" s="26" t="s">
        <v>249</v>
      </c>
      <c r="D25" s="26" t="s">
        <v>71</v>
      </c>
      <c r="E25" s="26">
        <f>D12</f>
        <v>0.15</v>
      </c>
    </row>
    <row r="26" spans="1:9" x14ac:dyDescent="0.3">
      <c r="A26" s="26" t="s">
        <v>220</v>
      </c>
    </row>
    <row r="27" spans="1:9" x14ac:dyDescent="0.3">
      <c r="A27" s="26" t="s">
        <v>220</v>
      </c>
      <c r="C27" s="28" t="s">
        <v>250</v>
      </c>
      <c r="D27" s="26" t="s">
        <v>251</v>
      </c>
      <c r="E27" s="26">
        <v>0.01</v>
      </c>
    </row>
    <row r="28" spans="1:9" x14ac:dyDescent="0.3">
      <c r="A28" s="26" t="s">
        <v>222</v>
      </c>
    </row>
    <row r="29" spans="1:9" x14ac:dyDescent="0.3">
      <c r="A29" s="26" t="s">
        <v>220</v>
      </c>
      <c r="C29" s="25" t="s">
        <v>33</v>
      </c>
      <c r="D29" s="29"/>
      <c r="E29" s="29"/>
      <c r="F29" s="29"/>
      <c r="G29" s="29"/>
      <c r="H29" s="29"/>
      <c r="I29" s="36"/>
    </row>
    <row r="30" spans="1:9" x14ac:dyDescent="0.3">
      <c r="A30" s="26" t="s">
        <v>220</v>
      </c>
      <c r="C30" s="26" t="str">
        <f>C20&amp;" = Pbar ="</f>
        <v>Prob(Yes) = Pbar =</v>
      </c>
      <c r="D30" s="34">
        <f>D20</f>
        <v>0.23684210526315788</v>
      </c>
    </row>
    <row r="31" spans="1:9" ht="15.6" x14ac:dyDescent="0.35">
      <c r="A31" s="26" t="s">
        <v>222</v>
      </c>
      <c r="C31" s="26" t="s">
        <v>43</v>
      </c>
      <c r="D31" s="34">
        <f>SQRT(D12*(1-D12)/D17)</f>
        <v>2.8962316714546237E-2</v>
      </c>
      <c r="F31" t="s">
        <v>252</v>
      </c>
    </row>
    <row r="32" spans="1:9" ht="15.6" x14ac:dyDescent="0.35">
      <c r="A32" s="26" t="s">
        <v>220</v>
      </c>
      <c r="C32" s="26" t="s">
        <v>253</v>
      </c>
      <c r="D32" s="34">
        <f>(D30-D12)/D31</f>
        <v>2.9984516128000802</v>
      </c>
      <c r="F32" t="s">
        <v>254</v>
      </c>
    </row>
    <row r="33" spans="1:11" x14ac:dyDescent="0.3">
      <c r="A33" s="26" t="s">
        <v>222</v>
      </c>
    </row>
    <row r="34" spans="1:11" x14ac:dyDescent="0.3">
      <c r="A34" s="26" t="s">
        <v>220</v>
      </c>
      <c r="C34" s="25" t="s">
        <v>47</v>
      </c>
      <c r="D34" s="29"/>
      <c r="E34" s="29"/>
      <c r="F34" s="29"/>
      <c r="G34" s="29"/>
      <c r="H34" s="29"/>
      <c r="I34" s="36"/>
    </row>
    <row r="35" spans="1:11" ht="15.6" x14ac:dyDescent="0.35">
      <c r="A35" s="26" t="s">
        <v>220</v>
      </c>
      <c r="C35" s="37" t="s">
        <v>48</v>
      </c>
      <c r="D35" s="38" t="s">
        <v>49</v>
      </c>
      <c r="E35" s="39"/>
      <c r="F35" s="39"/>
      <c r="G35" s="39"/>
      <c r="H35" s="39"/>
      <c r="I35" s="40"/>
    </row>
    <row r="36" spans="1:11" x14ac:dyDescent="0.3">
      <c r="A36" s="26" t="s">
        <v>222</v>
      </c>
      <c r="C36" s="30" t="s">
        <v>50</v>
      </c>
      <c r="D36" s="79">
        <f>1-_xlfn.NORM.S.DIST(D32,1)</f>
        <v>1.3567762089927715E-3</v>
      </c>
      <c r="F36" t="s">
        <v>51</v>
      </c>
    </row>
    <row r="37" spans="1:11" x14ac:dyDescent="0.3">
      <c r="A37" s="26" t="s">
        <v>220</v>
      </c>
    </row>
    <row r="38" spans="1:11" x14ac:dyDescent="0.3">
      <c r="A38" s="26" t="s">
        <v>220</v>
      </c>
      <c r="C38" s="25" t="s">
        <v>53</v>
      </c>
      <c r="D38" s="29"/>
      <c r="E38" s="29"/>
      <c r="F38" s="29"/>
      <c r="G38" s="29"/>
      <c r="H38" s="29"/>
      <c r="I38" s="29"/>
    </row>
    <row r="39" spans="1:11" ht="15.6" x14ac:dyDescent="0.35">
      <c r="A39" s="26" t="s">
        <v>220</v>
      </c>
      <c r="C39" s="37" t="s">
        <v>48</v>
      </c>
      <c r="D39" s="38" t="s">
        <v>54</v>
      </c>
      <c r="E39" s="39"/>
      <c r="F39" s="39"/>
      <c r="G39" s="39"/>
      <c r="H39" s="39"/>
      <c r="I39" s="40"/>
    </row>
    <row r="40" spans="1:11" x14ac:dyDescent="0.3">
      <c r="A40" s="26" t="s">
        <v>222</v>
      </c>
      <c r="C40" s="30" t="s">
        <v>55</v>
      </c>
      <c r="D40" s="34">
        <f>_xlfn.NORM.S.INV(1-E27)</f>
        <v>2.3263478740408408</v>
      </c>
      <c r="F40" t="s">
        <v>255</v>
      </c>
    </row>
    <row r="41" spans="1:11" x14ac:dyDescent="0.3">
      <c r="A41" s="26" t="s">
        <v>220</v>
      </c>
    </row>
    <row r="42" spans="1:11" x14ac:dyDescent="0.3">
      <c r="A42" s="26" t="s">
        <v>220</v>
      </c>
      <c r="C42" s="28" t="s">
        <v>58</v>
      </c>
    </row>
    <row r="43" spans="1:11" x14ac:dyDescent="0.3">
      <c r="A43" s="26" t="s">
        <v>222</v>
      </c>
      <c r="B43" t="s">
        <v>67</v>
      </c>
      <c r="C43" s="80" t="s">
        <v>256</v>
      </c>
      <c r="D43" s="81"/>
      <c r="E43" s="81"/>
      <c r="F43" s="81"/>
      <c r="G43" s="81"/>
      <c r="H43" s="81"/>
      <c r="I43" s="81"/>
      <c r="J43" s="81"/>
      <c r="K43" s="82"/>
    </row>
    <row r="44" spans="1:11" x14ac:dyDescent="0.3">
      <c r="A44" s="26" t="s">
        <v>220</v>
      </c>
      <c r="B44" t="s">
        <v>67</v>
      </c>
      <c r="C44" s="80" t="s">
        <v>257</v>
      </c>
      <c r="D44" s="81"/>
      <c r="E44" s="81"/>
      <c r="F44" s="81"/>
      <c r="G44" s="81"/>
      <c r="H44" s="81"/>
      <c r="I44" s="81"/>
      <c r="J44" s="81"/>
      <c r="K44" s="82"/>
    </row>
    <row r="45" spans="1:11" x14ac:dyDescent="0.3">
      <c r="A45" s="26" t="s">
        <v>222</v>
      </c>
      <c r="B45" t="s">
        <v>67</v>
      </c>
      <c r="C45" s="83" t="s">
        <v>258</v>
      </c>
      <c r="D45" s="84"/>
      <c r="E45" s="84"/>
      <c r="F45" s="84"/>
      <c r="G45" s="84"/>
      <c r="H45" s="84"/>
      <c r="I45" s="84"/>
      <c r="J45" s="84"/>
      <c r="K45" s="85"/>
    </row>
    <row r="46" spans="1:11" x14ac:dyDescent="0.3">
      <c r="A46" s="26" t="s">
        <v>220</v>
      </c>
      <c r="B46" t="s">
        <v>67</v>
      </c>
      <c r="C46" s="80" t="s">
        <v>259</v>
      </c>
      <c r="D46" s="81"/>
      <c r="E46" s="81"/>
      <c r="F46" s="81"/>
      <c r="G46" s="81"/>
      <c r="H46" s="81"/>
      <c r="I46" s="81"/>
      <c r="J46" s="81"/>
      <c r="K46" s="82"/>
    </row>
    <row r="47" spans="1:11" x14ac:dyDescent="0.3">
      <c r="A47" s="26" t="s">
        <v>220</v>
      </c>
      <c r="B47" t="str">
        <f>IF(B46="","",".")</f>
        <v>.</v>
      </c>
      <c r="C47" s="86" t="s">
        <v>260</v>
      </c>
      <c r="D47" s="87"/>
      <c r="E47" s="87"/>
      <c r="F47" s="87"/>
      <c r="G47" s="87"/>
      <c r="H47" s="87"/>
      <c r="I47" s="87"/>
      <c r="J47" s="87"/>
      <c r="K47" s="88"/>
    </row>
    <row r="48" spans="1:11" x14ac:dyDescent="0.3">
      <c r="A48" s="26" t="s">
        <v>220</v>
      </c>
      <c r="B48" t="s">
        <v>67</v>
      </c>
      <c r="C48" s="83" t="s">
        <v>261</v>
      </c>
      <c r="D48" s="84"/>
      <c r="E48" s="84"/>
      <c r="F48" s="84"/>
      <c r="G48" s="84"/>
      <c r="H48" s="84"/>
      <c r="I48" s="84"/>
      <c r="J48" s="84"/>
      <c r="K48" s="85"/>
    </row>
    <row r="49" spans="1:1" x14ac:dyDescent="0.3">
      <c r="A49" s="26" t="s">
        <v>220</v>
      </c>
    </row>
    <row r="50" spans="1:1" x14ac:dyDescent="0.3">
      <c r="A50" s="26" t="s">
        <v>220</v>
      </c>
    </row>
    <row r="51" spans="1:1" x14ac:dyDescent="0.3">
      <c r="A51" s="26" t="s">
        <v>220</v>
      </c>
    </row>
    <row r="52" spans="1:1" x14ac:dyDescent="0.3">
      <c r="A52" s="26" t="s">
        <v>222</v>
      </c>
    </row>
    <row r="53" spans="1:1" x14ac:dyDescent="0.3">
      <c r="A53" s="26" t="s">
        <v>222</v>
      </c>
    </row>
    <row r="54" spans="1:1" x14ac:dyDescent="0.3">
      <c r="A54" s="26" t="s">
        <v>220</v>
      </c>
    </row>
    <row r="55" spans="1:1" x14ac:dyDescent="0.3">
      <c r="A55" s="26" t="s">
        <v>222</v>
      </c>
    </row>
    <row r="56" spans="1:1" x14ac:dyDescent="0.3">
      <c r="A56" s="26" t="s">
        <v>220</v>
      </c>
    </row>
    <row r="57" spans="1:1" x14ac:dyDescent="0.3">
      <c r="A57" s="26" t="s">
        <v>220</v>
      </c>
    </row>
    <row r="58" spans="1:1" x14ac:dyDescent="0.3">
      <c r="A58" s="26" t="s">
        <v>220</v>
      </c>
    </row>
    <row r="59" spans="1:1" x14ac:dyDescent="0.3">
      <c r="A59" s="26" t="s">
        <v>220</v>
      </c>
    </row>
    <row r="60" spans="1:1" x14ac:dyDescent="0.3">
      <c r="A60" s="26" t="s">
        <v>222</v>
      </c>
    </row>
    <row r="61" spans="1:1" x14ac:dyDescent="0.3">
      <c r="A61" s="26" t="s">
        <v>220</v>
      </c>
    </row>
    <row r="62" spans="1:1" x14ac:dyDescent="0.3">
      <c r="A62" s="26" t="s">
        <v>220</v>
      </c>
    </row>
    <row r="63" spans="1:1" x14ac:dyDescent="0.3">
      <c r="A63" s="26" t="s">
        <v>220</v>
      </c>
    </row>
    <row r="64" spans="1:1" x14ac:dyDescent="0.3">
      <c r="A64" s="26" t="s">
        <v>222</v>
      </c>
    </row>
    <row r="65" spans="1:1" x14ac:dyDescent="0.3">
      <c r="A65" s="26" t="s">
        <v>222</v>
      </c>
    </row>
    <row r="66" spans="1:1" x14ac:dyDescent="0.3">
      <c r="A66" s="26" t="s">
        <v>220</v>
      </c>
    </row>
    <row r="67" spans="1:1" x14ac:dyDescent="0.3">
      <c r="A67" s="26" t="s">
        <v>220</v>
      </c>
    </row>
    <row r="68" spans="1:1" x14ac:dyDescent="0.3">
      <c r="A68" s="26" t="s">
        <v>220</v>
      </c>
    </row>
    <row r="69" spans="1:1" x14ac:dyDescent="0.3">
      <c r="A69" s="26" t="s">
        <v>220</v>
      </c>
    </row>
    <row r="70" spans="1:1" x14ac:dyDescent="0.3">
      <c r="A70" s="26" t="s">
        <v>220</v>
      </c>
    </row>
    <row r="71" spans="1:1" x14ac:dyDescent="0.3">
      <c r="A71" s="26" t="s">
        <v>222</v>
      </c>
    </row>
    <row r="72" spans="1:1" x14ac:dyDescent="0.3">
      <c r="A72" s="26" t="s">
        <v>220</v>
      </c>
    </row>
    <row r="73" spans="1:1" x14ac:dyDescent="0.3">
      <c r="A73" s="26" t="s">
        <v>220</v>
      </c>
    </row>
    <row r="74" spans="1:1" x14ac:dyDescent="0.3">
      <c r="A74" s="26" t="s">
        <v>220</v>
      </c>
    </row>
    <row r="75" spans="1:1" x14ac:dyDescent="0.3">
      <c r="A75" s="26" t="s">
        <v>220</v>
      </c>
    </row>
    <row r="76" spans="1:1" x14ac:dyDescent="0.3">
      <c r="A76" s="26" t="s">
        <v>220</v>
      </c>
    </row>
    <row r="77" spans="1:1" x14ac:dyDescent="0.3">
      <c r="A77" s="26" t="s">
        <v>220</v>
      </c>
    </row>
    <row r="78" spans="1:1" x14ac:dyDescent="0.3">
      <c r="A78" s="26" t="s">
        <v>220</v>
      </c>
    </row>
    <row r="79" spans="1:1" x14ac:dyDescent="0.3">
      <c r="A79" s="26" t="s">
        <v>220</v>
      </c>
    </row>
    <row r="80" spans="1:1" x14ac:dyDescent="0.3">
      <c r="A80" s="26" t="s">
        <v>220</v>
      </c>
    </row>
    <row r="81" spans="1:1" x14ac:dyDescent="0.3">
      <c r="A81" s="26" t="s">
        <v>220</v>
      </c>
    </row>
    <row r="82" spans="1:1" x14ac:dyDescent="0.3">
      <c r="A82" s="26" t="s">
        <v>222</v>
      </c>
    </row>
    <row r="83" spans="1:1" x14ac:dyDescent="0.3">
      <c r="A83" s="26" t="s">
        <v>220</v>
      </c>
    </row>
    <row r="84" spans="1:1" x14ac:dyDescent="0.3">
      <c r="A84" s="26" t="s">
        <v>220</v>
      </c>
    </row>
    <row r="85" spans="1:1" x14ac:dyDescent="0.3">
      <c r="A85" s="26" t="s">
        <v>220</v>
      </c>
    </row>
    <row r="86" spans="1:1" x14ac:dyDescent="0.3">
      <c r="A86" s="26" t="s">
        <v>220</v>
      </c>
    </row>
    <row r="87" spans="1:1" x14ac:dyDescent="0.3">
      <c r="A87" s="26" t="s">
        <v>222</v>
      </c>
    </row>
    <row r="88" spans="1:1" x14ac:dyDescent="0.3">
      <c r="A88" s="26" t="s">
        <v>220</v>
      </c>
    </row>
    <row r="89" spans="1:1" x14ac:dyDescent="0.3">
      <c r="A89" s="26" t="s">
        <v>220</v>
      </c>
    </row>
    <row r="90" spans="1:1" x14ac:dyDescent="0.3">
      <c r="A90" s="26" t="s">
        <v>220</v>
      </c>
    </row>
    <row r="91" spans="1:1" x14ac:dyDescent="0.3">
      <c r="A91" s="26" t="s">
        <v>222</v>
      </c>
    </row>
    <row r="92" spans="1:1" x14ac:dyDescent="0.3">
      <c r="A92" s="26" t="s">
        <v>220</v>
      </c>
    </row>
    <row r="93" spans="1:1" x14ac:dyDescent="0.3">
      <c r="A93" s="26" t="s">
        <v>220</v>
      </c>
    </row>
    <row r="94" spans="1:1" x14ac:dyDescent="0.3">
      <c r="A94" s="26" t="s">
        <v>220</v>
      </c>
    </row>
    <row r="95" spans="1:1" x14ac:dyDescent="0.3">
      <c r="A95" s="26" t="s">
        <v>220</v>
      </c>
    </row>
    <row r="96" spans="1:1" x14ac:dyDescent="0.3">
      <c r="A96" s="26" t="s">
        <v>220</v>
      </c>
    </row>
    <row r="97" spans="1:1" x14ac:dyDescent="0.3">
      <c r="A97" s="26" t="s">
        <v>220</v>
      </c>
    </row>
    <row r="98" spans="1:1" x14ac:dyDescent="0.3">
      <c r="A98" s="26" t="s">
        <v>222</v>
      </c>
    </row>
    <row r="99" spans="1:1" x14ac:dyDescent="0.3">
      <c r="A99" s="26" t="s">
        <v>220</v>
      </c>
    </row>
    <row r="100" spans="1:1" x14ac:dyDescent="0.3">
      <c r="A100" s="26" t="s">
        <v>220</v>
      </c>
    </row>
    <row r="101" spans="1:1" x14ac:dyDescent="0.3">
      <c r="A101" s="26" t="s">
        <v>220</v>
      </c>
    </row>
    <row r="102" spans="1:1" x14ac:dyDescent="0.3">
      <c r="A102" s="26" t="s">
        <v>220</v>
      </c>
    </row>
    <row r="103" spans="1:1" x14ac:dyDescent="0.3">
      <c r="A103" s="26" t="s">
        <v>220</v>
      </c>
    </row>
    <row r="104" spans="1:1" x14ac:dyDescent="0.3">
      <c r="A104" s="26" t="s">
        <v>222</v>
      </c>
    </row>
    <row r="105" spans="1:1" x14ac:dyDescent="0.3">
      <c r="A105" s="26" t="s">
        <v>220</v>
      </c>
    </row>
    <row r="106" spans="1:1" x14ac:dyDescent="0.3">
      <c r="A106" s="26" t="s">
        <v>220</v>
      </c>
    </row>
    <row r="107" spans="1:1" x14ac:dyDescent="0.3">
      <c r="A107" s="26" t="s">
        <v>220</v>
      </c>
    </row>
    <row r="108" spans="1:1" x14ac:dyDescent="0.3">
      <c r="A108" s="26" t="s">
        <v>222</v>
      </c>
    </row>
    <row r="109" spans="1:1" x14ac:dyDescent="0.3">
      <c r="A109" s="26" t="s">
        <v>220</v>
      </c>
    </row>
    <row r="110" spans="1:1" x14ac:dyDescent="0.3">
      <c r="A110" s="26" t="s">
        <v>220</v>
      </c>
    </row>
    <row r="111" spans="1:1" x14ac:dyDescent="0.3">
      <c r="A111" s="26" t="s">
        <v>220</v>
      </c>
    </row>
    <row r="112" spans="1:1" x14ac:dyDescent="0.3">
      <c r="A112" s="26" t="s">
        <v>220</v>
      </c>
    </row>
    <row r="113" spans="1:1" x14ac:dyDescent="0.3">
      <c r="A113" s="26" t="s">
        <v>222</v>
      </c>
    </row>
    <row r="114" spans="1:1" x14ac:dyDescent="0.3">
      <c r="A114" s="26" t="s">
        <v>220</v>
      </c>
    </row>
    <row r="115" spans="1:1" x14ac:dyDescent="0.3">
      <c r="A115" s="26" t="s">
        <v>220</v>
      </c>
    </row>
    <row r="116" spans="1:1" x14ac:dyDescent="0.3">
      <c r="A116" s="26" t="s">
        <v>220</v>
      </c>
    </row>
    <row r="117" spans="1:1" x14ac:dyDescent="0.3">
      <c r="A117" s="26" t="s">
        <v>222</v>
      </c>
    </row>
    <row r="118" spans="1:1" x14ac:dyDescent="0.3">
      <c r="A118" s="26" t="s">
        <v>222</v>
      </c>
    </row>
    <row r="119" spans="1:1" x14ac:dyDescent="0.3">
      <c r="A119" s="26" t="s">
        <v>220</v>
      </c>
    </row>
    <row r="120" spans="1:1" x14ac:dyDescent="0.3">
      <c r="A120" s="26" t="s">
        <v>220</v>
      </c>
    </row>
    <row r="121" spans="1:1" x14ac:dyDescent="0.3">
      <c r="A121" s="26" t="s">
        <v>220</v>
      </c>
    </row>
    <row r="122" spans="1:1" x14ac:dyDescent="0.3">
      <c r="A122" s="26" t="s">
        <v>220</v>
      </c>
    </row>
    <row r="123" spans="1:1" x14ac:dyDescent="0.3">
      <c r="A123" s="26" t="s">
        <v>220</v>
      </c>
    </row>
    <row r="124" spans="1:1" x14ac:dyDescent="0.3">
      <c r="A124" s="26" t="s">
        <v>222</v>
      </c>
    </row>
    <row r="125" spans="1:1" x14ac:dyDescent="0.3">
      <c r="A125" s="26" t="s">
        <v>220</v>
      </c>
    </row>
    <row r="126" spans="1:1" x14ac:dyDescent="0.3">
      <c r="A126" s="26" t="s">
        <v>220</v>
      </c>
    </row>
    <row r="127" spans="1:1" x14ac:dyDescent="0.3">
      <c r="A127" s="26" t="s">
        <v>220</v>
      </c>
    </row>
    <row r="128" spans="1:1" x14ac:dyDescent="0.3">
      <c r="A128" s="26" t="s">
        <v>220</v>
      </c>
    </row>
    <row r="129" spans="1:1" x14ac:dyDescent="0.3">
      <c r="A129" s="26" t="s">
        <v>222</v>
      </c>
    </row>
    <row r="130" spans="1:1" x14ac:dyDescent="0.3">
      <c r="A130" s="26" t="s">
        <v>220</v>
      </c>
    </row>
    <row r="131" spans="1:1" x14ac:dyDescent="0.3">
      <c r="A131" s="26" t="s">
        <v>220</v>
      </c>
    </row>
    <row r="132" spans="1:1" x14ac:dyDescent="0.3">
      <c r="A132" s="26" t="s">
        <v>220</v>
      </c>
    </row>
    <row r="133" spans="1:1" x14ac:dyDescent="0.3">
      <c r="A133" s="26" t="s">
        <v>220</v>
      </c>
    </row>
    <row r="134" spans="1:1" x14ac:dyDescent="0.3">
      <c r="A134" s="26" t="s">
        <v>220</v>
      </c>
    </row>
    <row r="135" spans="1:1" x14ac:dyDescent="0.3">
      <c r="A135" s="26" t="s">
        <v>222</v>
      </c>
    </row>
    <row r="136" spans="1:1" x14ac:dyDescent="0.3">
      <c r="A136" s="26" t="s">
        <v>220</v>
      </c>
    </row>
    <row r="137" spans="1:1" x14ac:dyDescent="0.3">
      <c r="A137" s="26" t="s">
        <v>220</v>
      </c>
    </row>
    <row r="138" spans="1:1" x14ac:dyDescent="0.3">
      <c r="A138" s="26" t="s">
        <v>220</v>
      </c>
    </row>
    <row r="139" spans="1:1" x14ac:dyDescent="0.3">
      <c r="A139" s="26" t="s">
        <v>220</v>
      </c>
    </row>
    <row r="140" spans="1:1" x14ac:dyDescent="0.3">
      <c r="A140" s="26" t="s">
        <v>222</v>
      </c>
    </row>
    <row r="141" spans="1:1" x14ac:dyDescent="0.3">
      <c r="A141" s="26" t="s">
        <v>220</v>
      </c>
    </row>
    <row r="142" spans="1:1" x14ac:dyDescent="0.3">
      <c r="A142" s="26" t="s">
        <v>220</v>
      </c>
    </row>
    <row r="143" spans="1:1" x14ac:dyDescent="0.3">
      <c r="A143" s="26" t="s">
        <v>220</v>
      </c>
    </row>
    <row r="144" spans="1:1" x14ac:dyDescent="0.3">
      <c r="A144" s="26" t="s">
        <v>222</v>
      </c>
    </row>
    <row r="145" spans="1:1" x14ac:dyDescent="0.3">
      <c r="A145" s="26" t="s">
        <v>220</v>
      </c>
    </row>
    <row r="146" spans="1:1" x14ac:dyDescent="0.3">
      <c r="A146" s="26" t="s">
        <v>222</v>
      </c>
    </row>
    <row r="147" spans="1:1" x14ac:dyDescent="0.3">
      <c r="A147" s="26" t="s">
        <v>220</v>
      </c>
    </row>
    <row r="148" spans="1:1" x14ac:dyDescent="0.3">
      <c r="A148" s="26" t="s">
        <v>222</v>
      </c>
    </row>
    <row r="149" spans="1:1" x14ac:dyDescent="0.3">
      <c r="A149" s="26" t="s">
        <v>222</v>
      </c>
    </row>
    <row r="150" spans="1:1" x14ac:dyDescent="0.3">
      <c r="A150" s="26" t="s">
        <v>220</v>
      </c>
    </row>
    <row r="151" spans="1:1" x14ac:dyDescent="0.3">
      <c r="A151" s="26" t="s">
        <v>220</v>
      </c>
    </row>
    <row r="152" spans="1:1" x14ac:dyDescent="0.3">
      <c r="A152" s="26" t="s">
        <v>220</v>
      </c>
    </row>
    <row r="153" spans="1:1" x14ac:dyDescent="0.3">
      <c r="A153" s="26" t="s">
        <v>220</v>
      </c>
    </row>
    <row r="154" spans="1:1" x14ac:dyDescent="0.3">
      <c r="A154" s="26" t="s">
        <v>220</v>
      </c>
    </row>
    <row r="155" spans="1:1" x14ac:dyDescent="0.3">
      <c r="A155" s="26" t="s">
        <v>220</v>
      </c>
    </row>
  </sheetData>
  <conditionalFormatting sqref="C43:C48">
    <cfRule type="expression" dxfId="1" priority="2">
      <formula>B43=""</formula>
    </cfRule>
  </conditionalFormatting>
  <conditionalFormatting sqref="D13:D15">
    <cfRule type="expression" dxfId="0" priority="1">
      <formula>B13=""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3B392-A1F4-474F-BF7B-8948F02D770D}">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137" t="s">
        <v>272</v>
      </c>
      <c r="C2" s="138"/>
      <c r="D2" s="138"/>
      <c r="E2" s="138"/>
      <c r="F2" s="138"/>
      <c r="G2" s="138"/>
      <c r="H2" s="138"/>
      <c r="I2" s="138"/>
      <c r="J2" s="139"/>
    </row>
    <row r="3" spans="2:12" ht="46.5" customHeight="1" x14ac:dyDescent="0.3">
      <c r="B3" s="140"/>
      <c r="C3" s="141"/>
      <c r="D3" s="141"/>
      <c r="E3" s="141"/>
      <c r="F3" s="141"/>
      <c r="G3" s="141"/>
      <c r="H3" s="141"/>
      <c r="I3" s="141"/>
      <c r="J3" s="142"/>
    </row>
    <row r="4" spans="2:12" ht="15" customHeight="1" x14ac:dyDescent="0.3">
      <c r="B4" s="140"/>
      <c r="C4" s="141"/>
      <c r="D4" s="141"/>
      <c r="E4" s="141"/>
      <c r="F4" s="141"/>
      <c r="G4" s="141"/>
      <c r="H4" s="141"/>
      <c r="I4" s="141"/>
      <c r="J4" s="142"/>
    </row>
    <row r="5" spans="2:12" ht="15" customHeight="1" x14ac:dyDescent="0.3">
      <c r="B5" s="140"/>
      <c r="C5" s="141"/>
      <c r="D5" s="141"/>
      <c r="E5" s="141"/>
      <c r="F5" s="141"/>
      <c r="G5" s="141"/>
      <c r="H5" s="141"/>
      <c r="I5" s="141"/>
      <c r="J5" s="142"/>
    </row>
    <row r="6" spans="2:12" ht="15" customHeight="1" x14ac:dyDescent="0.3">
      <c r="B6" s="140"/>
      <c r="C6" s="141"/>
      <c r="D6" s="141"/>
      <c r="E6" s="141"/>
      <c r="F6" s="141"/>
      <c r="G6" s="141"/>
      <c r="H6" s="141"/>
      <c r="I6" s="141"/>
      <c r="J6" s="142"/>
    </row>
    <row r="7" spans="2:12" ht="12.6" customHeight="1" x14ac:dyDescent="0.3">
      <c r="B7" s="143"/>
      <c r="C7" s="144"/>
      <c r="D7" s="144"/>
      <c r="E7" s="144"/>
      <c r="F7" s="144"/>
      <c r="G7" s="144"/>
      <c r="H7" s="144"/>
      <c r="I7" s="144"/>
      <c r="J7" s="145"/>
    </row>
    <row r="8" spans="2:12" ht="42.6" customHeight="1" x14ac:dyDescent="0.3">
      <c r="B8" s="101" t="s">
        <v>284</v>
      </c>
      <c r="C8" s="102"/>
      <c r="D8" s="102"/>
      <c r="E8" s="102"/>
      <c r="F8" s="102"/>
      <c r="G8" s="102"/>
      <c r="H8" s="102"/>
      <c r="I8" s="102"/>
      <c r="J8" s="103"/>
    </row>
    <row r="9" spans="2:12" ht="15" customHeight="1" x14ac:dyDescent="0.3">
      <c r="B9" s="104"/>
      <c r="C9" s="105"/>
      <c r="D9" s="105"/>
      <c r="E9" s="105"/>
      <c r="F9" s="105"/>
      <c r="G9" s="105"/>
      <c r="H9" s="105"/>
      <c r="I9" s="105"/>
      <c r="J9" s="106"/>
    </row>
    <row r="10" spans="2:12" ht="15" customHeight="1" x14ac:dyDescent="0.3">
      <c r="B10" s="104"/>
      <c r="C10" s="105"/>
      <c r="D10" s="105"/>
      <c r="E10" s="105"/>
      <c r="F10" s="105"/>
      <c r="G10" s="105"/>
      <c r="H10" s="105"/>
      <c r="I10" s="105"/>
      <c r="J10" s="106"/>
    </row>
    <row r="11" spans="2:12" ht="56.25" customHeight="1" x14ac:dyDescent="0.3">
      <c r="B11" s="107"/>
      <c r="C11" s="108"/>
      <c r="D11" s="108"/>
      <c r="E11" s="108"/>
      <c r="F11" s="108"/>
      <c r="G11" s="108"/>
      <c r="H11" s="108"/>
      <c r="I11" s="108"/>
      <c r="J11" s="109"/>
    </row>
    <row r="12" spans="2:12" ht="4.5" customHeight="1" x14ac:dyDescent="0.3">
      <c r="B12" s="146" t="s">
        <v>277</v>
      </c>
      <c r="C12" s="147"/>
      <c r="D12" s="147"/>
      <c r="E12" s="147"/>
      <c r="F12" s="147"/>
      <c r="G12" s="147"/>
      <c r="H12" s="147"/>
      <c r="I12" s="147"/>
      <c r="J12" s="148"/>
      <c r="L12" s="89"/>
    </row>
    <row r="13" spans="2:12" ht="4.5" customHeight="1" x14ac:dyDescent="0.3">
      <c r="B13" s="149"/>
      <c r="C13" s="150"/>
      <c r="D13" s="150"/>
      <c r="E13" s="150"/>
      <c r="F13" s="150"/>
      <c r="G13" s="150"/>
      <c r="H13" s="150"/>
      <c r="I13" s="150"/>
      <c r="J13" s="151"/>
    </row>
    <row r="14" spans="2:12" ht="19.5" customHeight="1" x14ac:dyDescent="0.3">
      <c r="B14" s="149"/>
      <c r="C14" s="150"/>
      <c r="D14" s="150"/>
      <c r="E14" s="150"/>
      <c r="F14" s="150"/>
      <c r="G14" s="150"/>
      <c r="H14" s="150"/>
      <c r="I14" s="150"/>
      <c r="J14" s="151"/>
    </row>
    <row r="15" spans="2:12" ht="4.5" customHeight="1" x14ac:dyDescent="0.3">
      <c r="B15" s="152"/>
      <c r="C15" s="153"/>
      <c r="D15" s="153"/>
      <c r="E15" s="153"/>
      <c r="F15" s="153"/>
      <c r="G15" s="153"/>
      <c r="H15" s="153"/>
      <c r="I15" s="153"/>
      <c r="J15" s="154"/>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FBADF-77CE-4E21-9626-798D50BEF357}">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155" t="s">
        <v>272</v>
      </c>
      <c r="C2" s="156"/>
      <c r="D2" s="156"/>
      <c r="E2" s="156"/>
      <c r="F2" s="156"/>
      <c r="G2" s="156"/>
      <c r="H2" s="156"/>
      <c r="I2" s="156"/>
      <c r="J2" s="157"/>
    </row>
    <row r="3" spans="2:12" ht="46.5" customHeight="1" x14ac:dyDescent="0.3">
      <c r="B3" s="158"/>
      <c r="C3" s="159"/>
      <c r="D3" s="159"/>
      <c r="E3" s="159"/>
      <c r="F3" s="159"/>
      <c r="G3" s="159"/>
      <c r="H3" s="159"/>
      <c r="I3" s="159"/>
      <c r="J3" s="160"/>
    </row>
    <row r="4" spans="2:12" ht="15" customHeight="1" x14ac:dyDescent="0.3">
      <c r="B4" s="158"/>
      <c r="C4" s="159"/>
      <c r="D4" s="159"/>
      <c r="E4" s="159"/>
      <c r="F4" s="159"/>
      <c r="G4" s="159"/>
      <c r="H4" s="159"/>
      <c r="I4" s="159"/>
      <c r="J4" s="160"/>
    </row>
    <row r="5" spans="2:12" ht="15" customHeight="1" x14ac:dyDescent="0.3">
      <c r="B5" s="158"/>
      <c r="C5" s="159"/>
      <c r="D5" s="159"/>
      <c r="E5" s="159"/>
      <c r="F5" s="159"/>
      <c r="G5" s="159"/>
      <c r="H5" s="159"/>
      <c r="I5" s="159"/>
      <c r="J5" s="160"/>
    </row>
    <row r="6" spans="2:12" ht="15" customHeight="1" x14ac:dyDescent="0.3">
      <c r="B6" s="158"/>
      <c r="C6" s="159"/>
      <c r="D6" s="159"/>
      <c r="E6" s="159"/>
      <c r="F6" s="159"/>
      <c r="G6" s="159"/>
      <c r="H6" s="159"/>
      <c r="I6" s="159"/>
      <c r="J6" s="160"/>
    </row>
    <row r="7" spans="2:12" ht="12.6" customHeight="1" x14ac:dyDescent="0.3">
      <c r="B7" s="161"/>
      <c r="C7" s="162"/>
      <c r="D7" s="162"/>
      <c r="E7" s="162"/>
      <c r="F7" s="162"/>
      <c r="G7" s="162"/>
      <c r="H7" s="162"/>
      <c r="I7" s="162"/>
      <c r="J7" s="163"/>
    </row>
    <row r="8" spans="2:12" ht="42.6" customHeight="1" x14ac:dyDescent="0.3">
      <c r="B8" s="101" t="s">
        <v>285</v>
      </c>
      <c r="C8" s="102"/>
      <c r="D8" s="102"/>
      <c r="E8" s="102"/>
      <c r="F8" s="102"/>
      <c r="G8" s="102"/>
      <c r="H8" s="102"/>
      <c r="I8" s="102"/>
      <c r="J8" s="103"/>
    </row>
    <row r="9" spans="2:12" ht="15" customHeight="1" x14ac:dyDescent="0.3">
      <c r="B9" s="104"/>
      <c r="C9" s="105"/>
      <c r="D9" s="105"/>
      <c r="E9" s="105"/>
      <c r="F9" s="105"/>
      <c r="G9" s="105"/>
      <c r="H9" s="105"/>
      <c r="I9" s="105"/>
      <c r="J9" s="106"/>
    </row>
    <row r="10" spans="2:12" ht="15" customHeight="1" x14ac:dyDescent="0.3">
      <c r="B10" s="104"/>
      <c r="C10" s="105"/>
      <c r="D10" s="105"/>
      <c r="E10" s="105"/>
      <c r="F10" s="105"/>
      <c r="G10" s="105"/>
      <c r="H10" s="105"/>
      <c r="I10" s="105"/>
      <c r="J10" s="106"/>
    </row>
    <row r="11" spans="2:12" ht="56.25" customHeight="1" x14ac:dyDescent="0.3">
      <c r="B11" s="107"/>
      <c r="C11" s="108"/>
      <c r="D11" s="108"/>
      <c r="E11" s="108"/>
      <c r="F11" s="108"/>
      <c r="G11" s="108"/>
      <c r="H11" s="108"/>
      <c r="I11" s="108"/>
      <c r="J11" s="109"/>
    </row>
    <row r="12" spans="2:12" ht="4.5" customHeight="1" x14ac:dyDescent="0.3">
      <c r="B12" s="164" t="s">
        <v>278</v>
      </c>
      <c r="C12" s="165"/>
      <c r="D12" s="165"/>
      <c r="E12" s="165"/>
      <c r="F12" s="165"/>
      <c r="G12" s="165"/>
      <c r="H12" s="165"/>
      <c r="I12" s="165"/>
      <c r="J12" s="166"/>
      <c r="L12" s="89"/>
    </row>
    <row r="13" spans="2:12" ht="4.5" customHeight="1" x14ac:dyDescent="0.3">
      <c r="B13" s="167"/>
      <c r="C13" s="168"/>
      <c r="D13" s="168"/>
      <c r="E13" s="168"/>
      <c r="F13" s="168"/>
      <c r="G13" s="168"/>
      <c r="H13" s="168"/>
      <c r="I13" s="168"/>
      <c r="J13" s="169"/>
    </row>
    <row r="14" spans="2:12" ht="19.5" customHeight="1" x14ac:dyDescent="0.3">
      <c r="B14" s="167"/>
      <c r="C14" s="168"/>
      <c r="D14" s="168"/>
      <c r="E14" s="168"/>
      <c r="F14" s="168"/>
      <c r="G14" s="168"/>
      <c r="H14" s="168"/>
      <c r="I14" s="168"/>
      <c r="J14" s="169"/>
    </row>
    <row r="15" spans="2:12" ht="4.5" customHeight="1" x14ac:dyDescent="0.3">
      <c r="B15" s="170"/>
      <c r="C15" s="171"/>
      <c r="D15" s="171"/>
      <c r="E15" s="171"/>
      <c r="F15" s="171"/>
      <c r="G15" s="171"/>
      <c r="H15" s="171"/>
      <c r="I15" s="171"/>
      <c r="J15" s="172"/>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8FC75-9AB6-4850-A54A-AD2FEE6855DF}">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173" t="s">
        <v>272</v>
      </c>
      <c r="C2" s="174"/>
      <c r="D2" s="174"/>
      <c r="E2" s="174"/>
      <c r="F2" s="174"/>
      <c r="G2" s="174"/>
      <c r="H2" s="174"/>
      <c r="I2" s="174"/>
      <c r="J2" s="175"/>
    </row>
    <row r="3" spans="2:12" ht="46.5" customHeight="1" x14ac:dyDescent="0.3">
      <c r="B3" s="176"/>
      <c r="C3" s="177"/>
      <c r="D3" s="177"/>
      <c r="E3" s="177"/>
      <c r="F3" s="177"/>
      <c r="G3" s="177"/>
      <c r="H3" s="177"/>
      <c r="I3" s="177"/>
      <c r="J3" s="178"/>
    </row>
    <row r="4" spans="2:12" ht="15" customHeight="1" x14ac:dyDescent="0.3">
      <c r="B4" s="176"/>
      <c r="C4" s="177"/>
      <c r="D4" s="177"/>
      <c r="E4" s="177"/>
      <c r="F4" s="177"/>
      <c r="G4" s="177"/>
      <c r="H4" s="177"/>
      <c r="I4" s="177"/>
      <c r="J4" s="178"/>
    </row>
    <row r="5" spans="2:12" ht="15" customHeight="1" x14ac:dyDescent="0.3">
      <c r="B5" s="176"/>
      <c r="C5" s="177"/>
      <c r="D5" s="177"/>
      <c r="E5" s="177"/>
      <c r="F5" s="177"/>
      <c r="G5" s="177"/>
      <c r="H5" s="177"/>
      <c r="I5" s="177"/>
      <c r="J5" s="178"/>
    </row>
    <row r="6" spans="2:12" ht="15" customHeight="1" x14ac:dyDescent="0.3">
      <c r="B6" s="176"/>
      <c r="C6" s="177"/>
      <c r="D6" s="177"/>
      <c r="E6" s="177"/>
      <c r="F6" s="177"/>
      <c r="G6" s="177"/>
      <c r="H6" s="177"/>
      <c r="I6" s="177"/>
      <c r="J6" s="178"/>
    </row>
    <row r="7" spans="2:12" ht="12.6" customHeight="1" x14ac:dyDescent="0.3">
      <c r="B7" s="179"/>
      <c r="C7" s="180"/>
      <c r="D7" s="180"/>
      <c r="E7" s="180"/>
      <c r="F7" s="180"/>
      <c r="G7" s="180"/>
      <c r="H7" s="180"/>
      <c r="I7" s="180"/>
      <c r="J7" s="181"/>
    </row>
    <row r="8" spans="2:12" ht="42.6" customHeight="1" x14ac:dyDescent="0.3">
      <c r="B8" s="101" t="s">
        <v>286</v>
      </c>
      <c r="C8" s="102"/>
      <c r="D8" s="102"/>
      <c r="E8" s="102"/>
      <c r="F8" s="102"/>
      <c r="G8" s="102"/>
      <c r="H8" s="102"/>
      <c r="I8" s="102"/>
      <c r="J8" s="103"/>
    </row>
    <row r="9" spans="2:12" ht="15" customHeight="1" x14ac:dyDescent="0.3">
      <c r="B9" s="104"/>
      <c r="C9" s="105"/>
      <c r="D9" s="105"/>
      <c r="E9" s="105"/>
      <c r="F9" s="105"/>
      <c r="G9" s="105"/>
      <c r="H9" s="105"/>
      <c r="I9" s="105"/>
      <c r="J9" s="106"/>
    </row>
    <row r="10" spans="2:12" ht="15" customHeight="1" x14ac:dyDescent="0.3">
      <c r="B10" s="104"/>
      <c r="C10" s="105"/>
      <c r="D10" s="105"/>
      <c r="E10" s="105"/>
      <c r="F10" s="105"/>
      <c r="G10" s="105"/>
      <c r="H10" s="105"/>
      <c r="I10" s="105"/>
      <c r="J10" s="106"/>
    </row>
    <row r="11" spans="2:12" ht="56.25" customHeight="1" x14ac:dyDescent="0.3">
      <c r="B11" s="107"/>
      <c r="C11" s="108"/>
      <c r="D11" s="108"/>
      <c r="E11" s="108"/>
      <c r="F11" s="108"/>
      <c r="G11" s="108"/>
      <c r="H11" s="108"/>
      <c r="I11" s="108"/>
      <c r="J11" s="109"/>
    </row>
    <row r="12" spans="2:12" ht="4.5" customHeight="1" x14ac:dyDescent="0.3">
      <c r="B12" s="182" t="s">
        <v>279</v>
      </c>
      <c r="C12" s="183"/>
      <c r="D12" s="183"/>
      <c r="E12" s="183"/>
      <c r="F12" s="183"/>
      <c r="G12" s="183"/>
      <c r="H12" s="183"/>
      <c r="I12" s="183"/>
      <c r="J12" s="184"/>
      <c r="L12" s="89"/>
    </row>
    <row r="13" spans="2:12" ht="4.5" customHeight="1" x14ac:dyDescent="0.3">
      <c r="B13" s="185"/>
      <c r="C13" s="186"/>
      <c r="D13" s="186"/>
      <c r="E13" s="186"/>
      <c r="F13" s="186"/>
      <c r="G13" s="186"/>
      <c r="H13" s="186"/>
      <c r="I13" s="186"/>
      <c r="J13" s="187"/>
    </row>
    <row r="14" spans="2:12" ht="19.5" customHeight="1" x14ac:dyDescent="0.3">
      <c r="B14" s="185"/>
      <c r="C14" s="186"/>
      <c r="D14" s="186"/>
      <c r="E14" s="186"/>
      <c r="F14" s="186"/>
      <c r="G14" s="186"/>
      <c r="H14" s="186"/>
      <c r="I14" s="186"/>
      <c r="J14" s="187"/>
    </row>
    <row r="15" spans="2:12" ht="4.5" customHeight="1" x14ac:dyDescent="0.3">
      <c r="B15" s="188"/>
      <c r="C15" s="189"/>
      <c r="D15" s="189"/>
      <c r="E15" s="189"/>
      <c r="F15" s="189"/>
      <c r="G15" s="189"/>
      <c r="H15" s="189"/>
      <c r="I15" s="189"/>
      <c r="J15" s="190"/>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F3E4-EB1D-4611-9458-72115DEF5C36}">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191" t="s">
        <v>272</v>
      </c>
      <c r="C2" s="192"/>
      <c r="D2" s="192"/>
      <c r="E2" s="192"/>
      <c r="F2" s="192"/>
      <c r="G2" s="192"/>
      <c r="H2" s="192"/>
      <c r="I2" s="192"/>
      <c r="J2" s="193"/>
    </row>
    <row r="3" spans="2:12" ht="46.5" customHeight="1" x14ac:dyDescent="0.3">
      <c r="B3" s="194"/>
      <c r="C3" s="195"/>
      <c r="D3" s="195"/>
      <c r="E3" s="195"/>
      <c r="F3" s="195"/>
      <c r="G3" s="195"/>
      <c r="H3" s="195"/>
      <c r="I3" s="195"/>
      <c r="J3" s="196"/>
    </row>
    <row r="4" spans="2:12" ht="15" customHeight="1" x14ac:dyDescent="0.3">
      <c r="B4" s="194"/>
      <c r="C4" s="195"/>
      <c r="D4" s="195"/>
      <c r="E4" s="195"/>
      <c r="F4" s="195"/>
      <c r="G4" s="195"/>
      <c r="H4" s="195"/>
      <c r="I4" s="195"/>
      <c r="J4" s="196"/>
    </row>
    <row r="5" spans="2:12" ht="15" customHeight="1" x14ac:dyDescent="0.3">
      <c r="B5" s="194"/>
      <c r="C5" s="195"/>
      <c r="D5" s="195"/>
      <c r="E5" s="195"/>
      <c r="F5" s="195"/>
      <c r="G5" s="195"/>
      <c r="H5" s="195"/>
      <c r="I5" s="195"/>
      <c r="J5" s="196"/>
    </row>
    <row r="6" spans="2:12" ht="15" customHeight="1" x14ac:dyDescent="0.3">
      <c r="B6" s="194"/>
      <c r="C6" s="195"/>
      <c r="D6" s="195"/>
      <c r="E6" s="195"/>
      <c r="F6" s="195"/>
      <c r="G6" s="195"/>
      <c r="H6" s="195"/>
      <c r="I6" s="195"/>
      <c r="J6" s="196"/>
    </row>
    <row r="7" spans="2:12" ht="12.6" customHeight="1" x14ac:dyDescent="0.3">
      <c r="B7" s="197"/>
      <c r="C7" s="198"/>
      <c r="D7" s="198"/>
      <c r="E7" s="198"/>
      <c r="F7" s="198"/>
      <c r="G7" s="198"/>
      <c r="H7" s="198"/>
      <c r="I7" s="198"/>
      <c r="J7" s="199"/>
    </row>
    <row r="8" spans="2:12" ht="42.6" customHeight="1" x14ac:dyDescent="0.3">
      <c r="B8" s="101" t="s">
        <v>287</v>
      </c>
      <c r="C8" s="102"/>
      <c r="D8" s="102"/>
      <c r="E8" s="102"/>
      <c r="F8" s="102"/>
      <c r="G8" s="102"/>
      <c r="H8" s="102"/>
      <c r="I8" s="102"/>
      <c r="J8" s="103"/>
    </row>
    <row r="9" spans="2:12" ht="15" customHeight="1" x14ac:dyDescent="0.3">
      <c r="B9" s="104"/>
      <c r="C9" s="105"/>
      <c r="D9" s="105"/>
      <c r="E9" s="105"/>
      <c r="F9" s="105"/>
      <c r="G9" s="105"/>
      <c r="H9" s="105"/>
      <c r="I9" s="105"/>
      <c r="J9" s="106"/>
    </row>
    <row r="10" spans="2:12" ht="15" customHeight="1" x14ac:dyDescent="0.3">
      <c r="B10" s="104"/>
      <c r="C10" s="105"/>
      <c r="D10" s="105"/>
      <c r="E10" s="105"/>
      <c r="F10" s="105"/>
      <c r="G10" s="105"/>
      <c r="H10" s="105"/>
      <c r="I10" s="105"/>
      <c r="J10" s="106"/>
    </row>
    <row r="11" spans="2:12" ht="56.25" customHeight="1" x14ac:dyDescent="0.3">
      <c r="B11" s="107"/>
      <c r="C11" s="108"/>
      <c r="D11" s="108"/>
      <c r="E11" s="108"/>
      <c r="F11" s="108"/>
      <c r="G11" s="108"/>
      <c r="H11" s="108"/>
      <c r="I11" s="108"/>
      <c r="J11" s="109"/>
    </row>
    <row r="12" spans="2:12" ht="4.5" customHeight="1" x14ac:dyDescent="0.3">
      <c r="B12" s="200" t="s">
        <v>280</v>
      </c>
      <c r="C12" s="201"/>
      <c r="D12" s="201"/>
      <c r="E12" s="201"/>
      <c r="F12" s="201"/>
      <c r="G12" s="201"/>
      <c r="H12" s="201"/>
      <c r="I12" s="201"/>
      <c r="J12" s="202"/>
      <c r="L12" s="89"/>
    </row>
    <row r="13" spans="2:12" ht="4.5" customHeight="1" x14ac:dyDescent="0.3">
      <c r="B13" s="203"/>
      <c r="C13" s="204"/>
      <c r="D13" s="204"/>
      <c r="E13" s="204"/>
      <c r="F13" s="204"/>
      <c r="G13" s="204"/>
      <c r="H13" s="204"/>
      <c r="I13" s="204"/>
      <c r="J13" s="205"/>
    </row>
    <row r="14" spans="2:12" ht="19.5" customHeight="1" x14ac:dyDescent="0.3">
      <c r="B14" s="203"/>
      <c r="C14" s="204"/>
      <c r="D14" s="204"/>
      <c r="E14" s="204"/>
      <c r="F14" s="204"/>
      <c r="G14" s="204"/>
      <c r="H14" s="204"/>
      <c r="I14" s="204"/>
      <c r="J14" s="205"/>
    </row>
    <row r="15" spans="2:12" ht="4.5" customHeight="1" x14ac:dyDescent="0.3">
      <c r="B15" s="206"/>
      <c r="C15" s="207"/>
      <c r="D15" s="207"/>
      <c r="E15" s="207"/>
      <c r="F15" s="207"/>
      <c r="G15" s="207"/>
      <c r="H15" s="207"/>
      <c r="I15" s="207"/>
      <c r="J15" s="208"/>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3B70-4D8C-4C51-BC77-C1F7BD13DC1D}">
  <sheetPr>
    <tabColor rgb="FFFF00FF"/>
  </sheetPr>
  <dimension ref="B2:L23"/>
  <sheetViews>
    <sheetView showGridLines="0" zoomScale="175" zoomScaleNormal="175" workbookViewId="0">
      <selection activeCell="L11" sqref="L11"/>
    </sheetView>
  </sheetViews>
  <sheetFormatPr defaultRowHeight="14.4" x14ac:dyDescent="0.3"/>
  <cols>
    <col min="2" max="2" width="6.44140625" customWidth="1"/>
    <col min="3" max="3" width="9.109375" customWidth="1"/>
    <col min="4" max="4" width="6.88671875" customWidth="1"/>
    <col min="5" max="5" width="14.109375" customWidth="1"/>
    <col min="6" max="6" width="12" customWidth="1"/>
    <col min="8" max="8" width="7" customWidth="1"/>
    <col min="9" max="9" width="14.109375" customWidth="1"/>
    <col min="10" max="10" width="15" customWidth="1"/>
    <col min="12" max="12" width="68.88671875" bestFit="1" customWidth="1"/>
  </cols>
  <sheetData>
    <row r="2" spans="2:12" ht="9.75" customHeight="1" x14ac:dyDescent="0.3">
      <c r="B2" s="209" t="s">
        <v>272</v>
      </c>
      <c r="C2" s="210"/>
      <c r="D2" s="210"/>
      <c r="E2" s="210"/>
      <c r="F2" s="210"/>
      <c r="G2" s="210"/>
      <c r="H2" s="210"/>
      <c r="I2" s="210"/>
      <c r="J2" s="211"/>
    </row>
    <row r="3" spans="2:12" ht="46.5" customHeight="1" x14ac:dyDescent="0.3">
      <c r="B3" s="212"/>
      <c r="C3" s="213"/>
      <c r="D3" s="213"/>
      <c r="E3" s="213"/>
      <c r="F3" s="213"/>
      <c r="G3" s="213"/>
      <c r="H3" s="213"/>
      <c r="I3" s="213"/>
      <c r="J3" s="214"/>
    </row>
    <row r="4" spans="2:12" ht="15" customHeight="1" x14ac:dyDescent="0.3">
      <c r="B4" s="212"/>
      <c r="C4" s="213"/>
      <c r="D4" s="213"/>
      <c r="E4" s="213"/>
      <c r="F4" s="213"/>
      <c r="G4" s="213"/>
      <c r="H4" s="213"/>
      <c r="I4" s="213"/>
      <c r="J4" s="214"/>
    </row>
    <row r="5" spans="2:12" ht="15" customHeight="1" x14ac:dyDescent="0.3">
      <c r="B5" s="212"/>
      <c r="C5" s="213"/>
      <c r="D5" s="213"/>
      <c r="E5" s="213"/>
      <c r="F5" s="213"/>
      <c r="G5" s="213"/>
      <c r="H5" s="213"/>
      <c r="I5" s="213"/>
      <c r="J5" s="214"/>
    </row>
    <row r="6" spans="2:12" ht="15" customHeight="1" x14ac:dyDescent="0.3">
      <c r="B6" s="212"/>
      <c r="C6" s="213"/>
      <c r="D6" s="213"/>
      <c r="E6" s="213"/>
      <c r="F6" s="213"/>
      <c r="G6" s="213"/>
      <c r="H6" s="213"/>
      <c r="I6" s="213"/>
      <c r="J6" s="214"/>
    </row>
    <row r="7" spans="2:12" ht="12.6" customHeight="1" x14ac:dyDescent="0.3">
      <c r="B7" s="215"/>
      <c r="C7" s="216"/>
      <c r="D7" s="216"/>
      <c r="E7" s="216"/>
      <c r="F7" s="216"/>
      <c r="G7" s="216"/>
      <c r="H7" s="216"/>
      <c r="I7" s="216"/>
      <c r="J7" s="217"/>
    </row>
    <row r="8" spans="2:12" ht="42.6" customHeight="1" x14ac:dyDescent="0.3">
      <c r="B8" s="218" t="s">
        <v>270</v>
      </c>
      <c r="C8" s="219"/>
      <c r="D8" s="219"/>
      <c r="E8" s="219"/>
      <c r="F8" s="219"/>
      <c r="G8" s="219"/>
      <c r="H8" s="219"/>
      <c r="I8" s="219"/>
      <c r="J8" s="220"/>
    </row>
    <row r="9" spans="2:12" ht="15" customHeight="1" x14ac:dyDescent="0.3">
      <c r="B9" s="221"/>
      <c r="C9" s="222"/>
      <c r="D9" s="222"/>
      <c r="E9" s="222"/>
      <c r="F9" s="222"/>
      <c r="G9" s="222"/>
      <c r="H9" s="222"/>
      <c r="I9" s="222"/>
      <c r="J9" s="223"/>
    </row>
    <row r="10" spans="2:12" ht="15" customHeight="1" x14ac:dyDescent="0.3">
      <c r="B10" s="221"/>
      <c r="C10" s="222"/>
      <c r="D10" s="222"/>
      <c r="E10" s="222"/>
      <c r="F10" s="222"/>
      <c r="G10" s="222"/>
      <c r="H10" s="222"/>
      <c r="I10" s="222"/>
      <c r="J10" s="223"/>
    </row>
    <row r="11" spans="2:12" ht="56.25" customHeight="1" x14ac:dyDescent="0.3">
      <c r="B11" s="224"/>
      <c r="C11" s="225"/>
      <c r="D11" s="225"/>
      <c r="E11" s="225"/>
      <c r="F11" s="225"/>
      <c r="G11" s="225"/>
      <c r="H11" s="225"/>
      <c r="I11" s="225"/>
      <c r="J11" s="226"/>
    </row>
    <row r="12" spans="2:12" ht="4.5" customHeight="1" x14ac:dyDescent="0.3">
      <c r="B12" s="227" t="s">
        <v>281</v>
      </c>
      <c r="C12" s="228"/>
      <c r="D12" s="228"/>
      <c r="E12" s="228"/>
      <c r="F12" s="228"/>
      <c r="G12" s="228"/>
      <c r="H12" s="228"/>
      <c r="I12" s="228"/>
      <c r="J12" s="229"/>
      <c r="L12" s="89"/>
    </row>
    <row r="13" spans="2:12" ht="4.5" customHeight="1" x14ac:dyDescent="0.3">
      <c r="B13" s="230"/>
      <c r="C13" s="231"/>
      <c r="D13" s="231"/>
      <c r="E13" s="231"/>
      <c r="F13" s="231"/>
      <c r="G13" s="231"/>
      <c r="H13" s="231"/>
      <c r="I13" s="231"/>
      <c r="J13" s="232"/>
    </row>
    <row r="14" spans="2:12" ht="19.5" customHeight="1" x14ac:dyDescent="0.3">
      <c r="B14" s="230"/>
      <c r="C14" s="231"/>
      <c r="D14" s="231"/>
      <c r="E14" s="231"/>
      <c r="F14" s="231"/>
      <c r="G14" s="231"/>
      <c r="H14" s="231"/>
      <c r="I14" s="231"/>
      <c r="J14" s="232"/>
    </row>
    <row r="15" spans="2:12" ht="4.5" customHeight="1" x14ac:dyDescent="0.3">
      <c r="B15" s="233"/>
      <c r="C15" s="234"/>
      <c r="D15" s="234"/>
      <c r="E15" s="234"/>
      <c r="F15" s="234"/>
      <c r="G15" s="234"/>
      <c r="H15" s="234"/>
      <c r="I15" s="234"/>
      <c r="J15" s="235"/>
    </row>
    <row r="17" spans="2:12" x14ac:dyDescent="0.3">
      <c r="B17" s="90" t="s">
        <v>273</v>
      </c>
    </row>
    <row r="18" spans="2:12" x14ac:dyDescent="0.3">
      <c r="B18">
        <f>LEN(B17)</f>
        <v>100</v>
      </c>
    </row>
    <row r="19" spans="2:12" ht="28.8" x14ac:dyDescent="0.55000000000000004">
      <c r="C19">
        <f>LEN(C18)</f>
        <v>0</v>
      </c>
      <c r="L19" s="91"/>
    </row>
    <row r="23" spans="2:12" x14ac:dyDescent="0.3">
      <c r="H23" t="s">
        <v>274</v>
      </c>
    </row>
  </sheetData>
  <mergeCells count="3">
    <mergeCell ref="B2:J7"/>
    <mergeCell ref="B8:J11"/>
    <mergeCell ref="B12:J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E092-29BA-4A46-9C01-81FA89DFC98B}">
  <sheetPr>
    <tabColor rgb="FFFFFF00"/>
  </sheetPr>
  <dimension ref="B1:I17"/>
  <sheetViews>
    <sheetView showGridLines="0" tabSelected="1" zoomScale="175" zoomScaleNormal="175" workbookViewId="0"/>
  </sheetViews>
  <sheetFormatPr defaultRowHeight="14.4" x14ac:dyDescent="0.3"/>
  <cols>
    <col min="1" max="1" width="2" customWidth="1"/>
    <col min="3" max="9" width="15.33203125" customWidth="1"/>
  </cols>
  <sheetData>
    <row r="1" spans="2:9" ht="15" thickBot="1" x14ac:dyDescent="0.35"/>
    <row r="2" spans="2:9" x14ac:dyDescent="0.3">
      <c r="B2" s="1" t="s">
        <v>290</v>
      </c>
      <c r="C2" s="2"/>
      <c r="D2" s="2"/>
      <c r="E2" s="2"/>
      <c r="F2" s="2"/>
      <c r="G2" s="2"/>
      <c r="H2" s="2"/>
      <c r="I2" s="3"/>
    </row>
    <row r="3" spans="2:9" x14ac:dyDescent="0.3">
      <c r="B3" s="4"/>
      <c r="I3" s="5"/>
    </row>
    <row r="4" spans="2:9" x14ac:dyDescent="0.3">
      <c r="B4" s="6" t="s">
        <v>1</v>
      </c>
      <c r="I4" s="5"/>
    </row>
    <row r="5" spans="2:9" x14ac:dyDescent="0.3">
      <c r="B5" s="4"/>
      <c r="I5" s="5"/>
    </row>
    <row r="6" spans="2:9" x14ac:dyDescent="0.3">
      <c r="B6" s="4"/>
      <c r="I6" s="5"/>
    </row>
    <row r="7" spans="2:9" x14ac:dyDescent="0.3">
      <c r="B7" s="6" t="s">
        <v>271</v>
      </c>
      <c r="C7" s="7" t="s">
        <v>262</v>
      </c>
      <c r="I7" s="5"/>
    </row>
    <row r="8" spans="2:9" x14ac:dyDescent="0.3">
      <c r="B8" s="6" t="s">
        <v>0</v>
      </c>
      <c r="C8" s="7" t="s">
        <v>263</v>
      </c>
      <c r="I8" s="5"/>
    </row>
    <row r="9" spans="2:9" x14ac:dyDescent="0.3">
      <c r="B9" s="6" t="s">
        <v>2</v>
      </c>
      <c r="C9" s="7" t="s">
        <v>264</v>
      </c>
      <c r="I9" s="5"/>
    </row>
    <row r="10" spans="2:9" x14ac:dyDescent="0.3">
      <c r="B10" s="6" t="s">
        <v>3</v>
      </c>
      <c r="C10" s="7" t="s">
        <v>267</v>
      </c>
      <c r="I10" s="5"/>
    </row>
    <row r="11" spans="2:9" x14ac:dyDescent="0.3">
      <c r="B11" s="6" t="s">
        <v>4</v>
      </c>
      <c r="C11" s="7" t="s">
        <v>268</v>
      </c>
      <c r="I11" s="5"/>
    </row>
    <row r="12" spans="2:9" x14ac:dyDescent="0.3">
      <c r="B12" s="6" t="s">
        <v>265</v>
      </c>
      <c r="C12" s="7" t="s">
        <v>269</v>
      </c>
      <c r="I12" s="5"/>
    </row>
    <row r="13" spans="2:9" x14ac:dyDescent="0.3">
      <c r="B13" s="6" t="s">
        <v>266</v>
      </c>
      <c r="C13" s="7" t="s">
        <v>270</v>
      </c>
      <c r="I13" s="5"/>
    </row>
    <row r="14" spans="2:9" x14ac:dyDescent="0.3">
      <c r="B14" s="6"/>
      <c r="I14" s="5"/>
    </row>
    <row r="15" spans="2:9" ht="15" thickBot="1" x14ac:dyDescent="0.35">
      <c r="B15" s="8"/>
      <c r="C15" s="9"/>
      <c r="D15" s="9"/>
      <c r="E15" s="9"/>
      <c r="F15" s="9"/>
      <c r="G15" s="9"/>
      <c r="H15" s="9"/>
      <c r="I15" s="10"/>
    </row>
    <row r="17" spans="2:2" x14ac:dyDescent="0.3">
      <c r="B17" s="7"/>
    </row>
  </sheetData>
  <phoneticPr fontId="5"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9F5E3-500B-4603-AC40-8E7316B6C25D}">
  <sheetPr>
    <tabColor rgb="FF0000FF"/>
  </sheetPr>
  <dimension ref="A1:P56"/>
  <sheetViews>
    <sheetView topLeftCell="A12" zoomScale="85" zoomScaleNormal="85" workbookViewId="0">
      <selection activeCell="D16" sqref="D16"/>
    </sheetView>
  </sheetViews>
  <sheetFormatPr defaultRowHeight="14.4" x14ac:dyDescent="0.3"/>
  <cols>
    <col min="1" max="1" width="13.6640625" bestFit="1" customWidth="1"/>
    <col min="2" max="2" width="2" customWidth="1"/>
    <col min="3" max="3" width="29.33203125" customWidth="1"/>
    <col min="4" max="4" width="13.88671875" customWidth="1"/>
    <col min="5" max="5" width="5.33203125" customWidth="1"/>
    <col min="6" max="6" width="9.5546875" bestFit="1" customWidth="1"/>
    <col min="8" max="8" width="11.6640625" customWidth="1"/>
  </cols>
  <sheetData>
    <row r="1" spans="3:16" x14ac:dyDescent="0.3">
      <c r="C1" t="s">
        <v>5</v>
      </c>
      <c r="P1" t="s">
        <v>6</v>
      </c>
    </row>
    <row r="2" spans="3:16" x14ac:dyDescent="0.3">
      <c r="C2" t="s">
        <v>7</v>
      </c>
      <c r="P2" t="s">
        <v>8</v>
      </c>
    </row>
    <row r="3" spans="3:16" x14ac:dyDescent="0.3">
      <c r="C3" t="s">
        <v>9</v>
      </c>
      <c r="P3" t="s">
        <v>10</v>
      </c>
    </row>
    <row r="4" spans="3:16" ht="15.6" x14ac:dyDescent="0.35">
      <c r="C4" t="s">
        <v>11</v>
      </c>
    </row>
    <row r="5" spans="3:16" x14ac:dyDescent="0.3">
      <c r="C5" t="s">
        <v>12</v>
      </c>
    </row>
    <row r="6" spans="3:16" x14ac:dyDescent="0.3">
      <c r="C6" t="s">
        <v>13</v>
      </c>
    </row>
    <row r="7" spans="3:16" x14ac:dyDescent="0.3">
      <c r="C7" t="s">
        <v>14</v>
      </c>
    </row>
    <row r="8" spans="3:16" ht="15.6" x14ac:dyDescent="0.35">
      <c r="C8" t="s">
        <v>15</v>
      </c>
    </row>
    <row r="9" spans="3:16" ht="15.6" x14ac:dyDescent="0.35">
      <c r="C9" t="s">
        <v>16</v>
      </c>
    </row>
    <row r="10" spans="3:16" x14ac:dyDescent="0.3">
      <c r="C10" t="s">
        <v>17</v>
      </c>
    </row>
    <row r="11" spans="3:16" x14ac:dyDescent="0.3">
      <c r="C11" t="s">
        <v>18</v>
      </c>
    </row>
    <row r="13" spans="3:16" ht="57.6" x14ac:dyDescent="0.3">
      <c r="C13" s="11" t="s">
        <v>19</v>
      </c>
      <c r="D13" s="12"/>
      <c r="E13" s="12"/>
      <c r="F13" s="12"/>
      <c r="G13" s="12"/>
      <c r="H13" s="12"/>
      <c r="I13" s="12"/>
      <c r="J13" s="13"/>
    </row>
    <row r="15" spans="3:16" x14ac:dyDescent="0.3">
      <c r="C15" s="14" t="s">
        <v>20</v>
      </c>
      <c r="D15" s="15"/>
    </row>
    <row r="16" spans="3:16" x14ac:dyDescent="0.3">
      <c r="C16" s="7" t="s">
        <v>21</v>
      </c>
      <c r="D16" s="16"/>
      <c r="E16" s="17"/>
      <c r="F16" s="17"/>
      <c r="G16" s="17"/>
      <c r="H16" s="17"/>
      <c r="I16" s="17"/>
      <c r="J16" s="17"/>
      <c r="K16" s="17"/>
      <c r="L16" s="18"/>
    </row>
    <row r="17" spans="1:12" x14ac:dyDescent="0.3">
      <c r="C17" s="7" t="s">
        <v>23</v>
      </c>
      <c r="D17" s="16"/>
      <c r="E17" s="17"/>
      <c r="F17" s="17"/>
      <c r="G17" s="17"/>
      <c r="H17" s="17"/>
      <c r="I17" s="17"/>
      <c r="J17" s="17"/>
      <c r="K17" s="17"/>
      <c r="L17" s="18"/>
    </row>
    <row r="18" spans="1:12" x14ac:dyDescent="0.3">
      <c r="C18" s="7" t="s">
        <v>25</v>
      </c>
      <c r="D18" s="19"/>
      <c r="E18" s="20"/>
      <c r="F18" s="20"/>
      <c r="G18" s="20"/>
      <c r="H18" s="20"/>
      <c r="I18" s="20"/>
      <c r="J18" s="20"/>
      <c r="K18" s="20"/>
      <c r="L18" s="21"/>
    </row>
    <row r="19" spans="1:12" x14ac:dyDescent="0.3">
      <c r="D19" s="22"/>
      <c r="E19" s="23"/>
      <c r="F19" s="23"/>
      <c r="G19" s="23"/>
      <c r="H19" s="23"/>
      <c r="I19" s="23"/>
      <c r="J19" s="23"/>
      <c r="K19" s="23"/>
      <c r="L19" s="24"/>
    </row>
    <row r="20" spans="1:12" ht="15.6" x14ac:dyDescent="0.35">
      <c r="A20" s="7" t="s">
        <v>27</v>
      </c>
      <c r="C20" s="25" t="s">
        <v>28</v>
      </c>
      <c r="D20" s="26"/>
      <c r="E20" s="26"/>
      <c r="F20" s="49"/>
    </row>
    <row r="21" spans="1:12" x14ac:dyDescent="0.3">
      <c r="A21" s="27">
        <v>98356</v>
      </c>
      <c r="D21" s="26"/>
      <c r="E21" s="26"/>
      <c r="F21" s="49"/>
    </row>
    <row r="22" spans="1:12" x14ac:dyDescent="0.3">
      <c r="A22" s="27">
        <v>120491.99999999935</v>
      </c>
    </row>
    <row r="23" spans="1:12" ht="15.6" x14ac:dyDescent="0.35">
      <c r="A23" s="27">
        <v>119398</v>
      </c>
      <c r="C23" s="28" t="s">
        <v>29</v>
      </c>
      <c r="D23" s="26" t="s">
        <v>30</v>
      </c>
      <c r="E23" s="26"/>
      <c r="F23" t="s">
        <v>31</v>
      </c>
    </row>
    <row r="24" spans="1:12" ht="15.6" x14ac:dyDescent="0.35">
      <c r="A24" s="27">
        <v>92682</v>
      </c>
      <c r="F24" t="s">
        <v>32</v>
      </c>
    </row>
    <row r="25" spans="1:12" x14ac:dyDescent="0.3">
      <c r="A25" s="27">
        <v>113284</v>
      </c>
      <c r="C25" s="25" t="s">
        <v>33</v>
      </c>
      <c r="D25" s="29"/>
      <c r="E25" s="29"/>
      <c r="F25" s="29"/>
      <c r="G25" s="29"/>
      <c r="H25" s="29"/>
      <c r="I25" s="28"/>
    </row>
    <row r="26" spans="1:12" x14ac:dyDescent="0.3">
      <c r="A26" s="27">
        <v>79398</v>
      </c>
      <c r="C26" s="30" t="s">
        <v>34</v>
      </c>
      <c r="D26" s="31"/>
    </row>
    <row r="27" spans="1:12" x14ac:dyDescent="0.3">
      <c r="A27" s="27">
        <v>82503</v>
      </c>
      <c r="C27" s="30" t="s">
        <v>35</v>
      </c>
      <c r="D27" s="32"/>
    </row>
    <row r="28" spans="1:12" x14ac:dyDescent="0.3">
      <c r="A28" s="27">
        <v>81485</v>
      </c>
      <c r="C28" s="30" t="s">
        <v>36</v>
      </c>
      <c r="D28" s="33"/>
    </row>
    <row r="29" spans="1:12" x14ac:dyDescent="0.3">
      <c r="A29" s="27">
        <v>84083</v>
      </c>
      <c r="C29" s="30" t="s">
        <v>37</v>
      </c>
      <c r="D29" s="26"/>
      <c r="F29" t="str">
        <f>IF(D29="","",IF(D29="z","Because Sigma Known",IF(D29="t","Because Sigma NOT Known","Please Enter a z or t")))</f>
        <v/>
      </c>
    </row>
    <row r="30" spans="1:12" x14ac:dyDescent="0.3">
      <c r="A30" s="27">
        <v>76384</v>
      </c>
      <c r="C30" s="30" t="s">
        <v>38</v>
      </c>
      <c r="D30" s="34"/>
    </row>
    <row r="31" spans="1:12" x14ac:dyDescent="0.3">
      <c r="A31" s="27">
        <v>86539</v>
      </c>
      <c r="C31" s="30" t="s">
        <v>39</v>
      </c>
      <c r="D31" s="35"/>
      <c r="F31" t="s">
        <v>40</v>
      </c>
    </row>
    <row r="32" spans="1:12" x14ac:dyDescent="0.3">
      <c r="A32" s="27">
        <v>69894</v>
      </c>
      <c r="C32" s="30" t="s">
        <v>41</v>
      </c>
      <c r="D32" s="26"/>
    </row>
    <row r="33" spans="1:11" x14ac:dyDescent="0.3">
      <c r="A33" s="27">
        <v>67810</v>
      </c>
      <c r="C33" s="30" t="s">
        <v>42</v>
      </c>
      <c r="D33" s="26"/>
    </row>
    <row r="34" spans="1:11" x14ac:dyDescent="0.3">
      <c r="A34" s="27">
        <v>84219</v>
      </c>
      <c r="C34" s="30" t="s">
        <v>43</v>
      </c>
      <c r="D34" s="34"/>
      <c r="F34" t="str">
        <f>IF(D29="","",IF(D29="z"," =Sigma/SQRT(n)",IF(D29="t"," =s/SQRT(n)",IF(OR(D29&lt;&gt;"z",D29&lt;&gt;"t"),"."))))</f>
        <v/>
      </c>
      <c r="H34" t="s">
        <v>44</v>
      </c>
    </row>
    <row r="35" spans="1:11" ht="15.6" x14ac:dyDescent="0.35">
      <c r="A35" s="27">
        <v>90242</v>
      </c>
      <c r="C35" s="30" t="str">
        <f>"Test Statistic = "&amp;IF(D29="z","z",IF(D29="t","t",""))&amp;" ="</f>
        <v>Test Statistic =  =</v>
      </c>
      <c r="D35" s="34"/>
      <c r="F35" t="s">
        <v>45</v>
      </c>
      <c r="H35" t="s">
        <v>46</v>
      </c>
    </row>
    <row r="36" spans="1:11" x14ac:dyDescent="0.3">
      <c r="A36" s="27">
        <v>104294</v>
      </c>
    </row>
    <row r="37" spans="1:11" x14ac:dyDescent="0.3">
      <c r="A37" s="27">
        <v>86642</v>
      </c>
      <c r="C37" s="25" t="s">
        <v>47</v>
      </c>
      <c r="D37" s="29"/>
      <c r="E37" s="29"/>
      <c r="F37" s="29"/>
      <c r="G37" s="29"/>
      <c r="H37" s="36"/>
    </row>
    <row r="38" spans="1:11" ht="15.6" x14ac:dyDescent="0.35">
      <c r="A38" s="27">
        <v>85646</v>
      </c>
      <c r="C38" s="37" t="s">
        <v>48</v>
      </c>
      <c r="D38" s="38" t="s">
        <v>49</v>
      </c>
      <c r="E38" s="39"/>
      <c r="F38" s="39"/>
      <c r="G38" s="39"/>
      <c r="H38" s="40"/>
      <c r="I38" s="38"/>
      <c r="J38" s="39"/>
      <c r="K38" s="40"/>
    </row>
    <row r="39" spans="1:11" x14ac:dyDescent="0.3">
      <c r="A39" s="27">
        <v>73286</v>
      </c>
      <c r="C39" s="30" t="s">
        <v>50</v>
      </c>
      <c r="D39" s="41"/>
      <c r="G39" t="s">
        <v>51</v>
      </c>
      <c r="I39" t="s">
        <v>52</v>
      </c>
    </row>
    <row r="40" spans="1:11" x14ac:dyDescent="0.3">
      <c r="A40" s="27">
        <v>65074</v>
      </c>
    </row>
    <row r="41" spans="1:11" x14ac:dyDescent="0.3">
      <c r="A41" s="27">
        <v>77829</v>
      </c>
      <c r="C41" s="25" t="s">
        <v>53</v>
      </c>
      <c r="D41" s="29"/>
      <c r="E41" s="29"/>
      <c r="F41" s="29"/>
      <c r="G41" s="29"/>
      <c r="H41" s="36"/>
    </row>
    <row r="42" spans="1:11" ht="15.6" x14ac:dyDescent="0.35">
      <c r="A42" s="27">
        <v>106881</v>
      </c>
      <c r="C42" s="37" t="s">
        <v>48</v>
      </c>
      <c r="D42" s="38" t="s">
        <v>54</v>
      </c>
      <c r="E42" s="39"/>
      <c r="F42" s="39"/>
      <c r="G42" s="39"/>
      <c r="H42" s="40"/>
      <c r="I42" s="38"/>
      <c r="J42" s="39"/>
      <c r="K42" s="40"/>
    </row>
    <row r="43" spans="1:11" x14ac:dyDescent="0.3">
      <c r="A43" s="27">
        <v>83221</v>
      </c>
      <c r="C43" s="30" t="s">
        <v>55</v>
      </c>
      <c r="D43" s="34"/>
      <c r="G43" t="s">
        <v>56</v>
      </c>
      <c r="I43" t="s">
        <v>57</v>
      </c>
    </row>
    <row r="44" spans="1:11" x14ac:dyDescent="0.3">
      <c r="A44" s="27">
        <v>88483</v>
      </c>
    </row>
    <row r="45" spans="1:11" x14ac:dyDescent="0.3">
      <c r="A45" s="27">
        <v>80998</v>
      </c>
    </row>
    <row r="46" spans="1:11" x14ac:dyDescent="0.3">
      <c r="A46" s="27">
        <v>84734</v>
      </c>
      <c r="C46" s="28" t="s">
        <v>58</v>
      </c>
    </row>
    <row r="47" spans="1:11" x14ac:dyDescent="0.3">
      <c r="A47" s="27">
        <v>126949</v>
      </c>
      <c r="C47" s="38"/>
      <c r="D47" s="39"/>
      <c r="E47" s="39"/>
      <c r="F47" s="39"/>
      <c r="G47" s="39"/>
      <c r="H47" s="39"/>
      <c r="I47" s="42"/>
    </row>
    <row r="48" spans="1:11" x14ac:dyDescent="0.3">
      <c r="A48" s="27">
        <v>64085</v>
      </c>
      <c r="C48" s="38"/>
      <c r="D48" s="39"/>
      <c r="E48" s="39"/>
      <c r="F48" s="39"/>
      <c r="G48" s="39"/>
      <c r="H48" s="39"/>
      <c r="I48" s="42"/>
    </row>
    <row r="49" spans="1:9" x14ac:dyDescent="0.3">
      <c r="A49" s="27">
        <v>81469</v>
      </c>
      <c r="C49" s="43"/>
      <c r="D49" s="44"/>
      <c r="E49" s="44"/>
      <c r="F49" s="44"/>
      <c r="G49" s="44"/>
      <c r="H49" s="44"/>
      <c r="I49" s="45"/>
    </row>
    <row r="50" spans="1:9" x14ac:dyDescent="0.3">
      <c r="A50" s="27">
        <v>85769</v>
      </c>
      <c r="C50" s="46"/>
      <c r="D50" s="47"/>
      <c r="E50" s="47"/>
      <c r="F50" s="47"/>
      <c r="G50" s="47"/>
      <c r="H50" s="47"/>
      <c r="I50" s="48"/>
    </row>
    <row r="51" spans="1:9" x14ac:dyDescent="0.3">
      <c r="A51" s="27">
        <v>98864</v>
      </c>
      <c r="C51" s="43"/>
      <c r="D51" s="44"/>
      <c r="E51" s="44"/>
      <c r="F51" s="44"/>
      <c r="G51" s="44"/>
      <c r="H51" s="44"/>
      <c r="I51" s="45"/>
    </row>
    <row r="52" spans="1:9" x14ac:dyDescent="0.3">
      <c r="A52" s="27">
        <v>92132</v>
      </c>
      <c r="C52" s="46"/>
      <c r="D52" s="47"/>
      <c r="E52" s="47"/>
      <c r="F52" s="47"/>
      <c r="G52" s="47"/>
      <c r="H52" s="47"/>
      <c r="I52" s="48"/>
    </row>
    <row r="53" spans="1:9" x14ac:dyDescent="0.3">
      <c r="A53" s="27">
        <v>65025</v>
      </c>
      <c r="C53" s="43"/>
      <c r="D53" s="44"/>
      <c r="E53" s="44"/>
      <c r="F53" s="44"/>
      <c r="G53" s="44"/>
      <c r="H53" s="44"/>
      <c r="I53" s="45"/>
    </row>
    <row r="54" spans="1:9" x14ac:dyDescent="0.3">
      <c r="A54" s="27">
        <v>101594</v>
      </c>
      <c r="C54" s="46"/>
      <c r="D54" s="47"/>
      <c r="E54" s="47"/>
      <c r="F54" s="47"/>
      <c r="G54" s="47"/>
      <c r="H54" s="47"/>
      <c r="I54" s="48"/>
    </row>
    <row r="55" spans="1:9" x14ac:dyDescent="0.3">
      <c r="A55" s="27">
        <v>91250</v>
      </c>
    </row>
    <row r="56" spans="1:9" x14ac:dyDescent="0.3">
      <c r="A56" s="27">
        <v>98426</v>
      </c>
    </row>
  </sheetData>
  <conditionalFormatting sqref="C47:I54">
    <cfRule type="expression" dxfId="29" priority="1">
      <formula>$B47=""</formula>
    </cfRule>
  </conditionalFormatting>
  <conditionalFormatting sqref="D16:L19">
    <cfRule type="expression" dxfId="28" priority="7">
      <formula>$A16=""</formula>
    </cfRule>
  </conditionalFormatting>
  <dataValidations disablePrompts="1" count="1">
    <dataValidation type="list" allowBlank="1" showInputMessage="1" showErrorMessage="1" sqref="D33" xr:uid="{4183B0B2-6DB5-4E13-A8BB-F434DEF893DE}">
      <formula1>$P$1:$P$3</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ES(43)</vt:lpstr>
      <vt:lpstr>ES(44)</vt:lpstr>
      <vt:lpstr>ES(45)</vt:lpstr>
      <vt:lpstr>ES(46)</vt:lpstr>
      <vt:lpstr>ES(47)</vt:lpstr>
      <vt:lpstr>ES(48)</vt:lpstr>
      <vt:lpstr>ES(49)</vt:lpstr>
      <vt:lpstr>TopicsCh(9)</vt:lpstr>
      <vt:lpstr>HT-z-upper</vt:lpstr>
      <vt:lpstr>HT-z-upper (an)</vt:lpstr>
      <vt:lpstr>HT-z-lower</vt:lpstr>
      <vt:lpstr>HT-z-lower (an)</vt:lpstr>
      <vt:lpstr>HT-z-Two-Tail</vt:lpstr>
      <vt:lpstr>HT-z-Two-Tail (an)</vt:lpstr>
      <vt:lpstr>SummaryNORMFunctions</vt:lpstr>
      <vt:lpstr>T &amp; Histograms</vt:lpstr>
      <vt:lpstr>HT-t-upper</vt:lpstr>
      <vt:lpstr>HT-t-upper (an)</vt:lpstr>
      <vt:lpstr>HT-t-lower</vt:lpstr>
      <vt:lpstr>HT-t-lower (an)</vt:lpstr>
      <vt:lpstr>HT-t-Two-Tail</vt:lpstr>
      <vt:lpstr>HT-t-Two-Tail (an)</vt:lpstr>
      <vt:lpstr>SummaryTFunctions</vt:lpstr>
      <vt:lpstr>Proportion</vt:lpstr>
      <vt:lpstr>Proportion (an)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2022-04-29T20:49:58Z</dcterms:created>
  <dcterms:modified xsi:type="dcterms:W3CDTF">2024-05-20T22:03:51Z</dcterms:modified>
</cp:coreProperties>
</file>