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embeddings/oleObject3.bin" ContentType="application/vnd.openxmlformats-officedocument.oleObject"/>
  <Override PartName="/xl/charts/chart4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210-M365\Content\Ch08\download\"/>
    </mc:Choice>
  </mc:AlternateContent>
  <xr:revisionPtr revIDLastSave="0" documentId="13_ncr:1_{5E22ADE5-B120-4098-813B-BEE80A302C9B}" xr6:coauthVersionLast="47" xr6:coauthVersionMax="47" xr10:uidLastSave="{00000000-0000-0000-0000-000000000000}"/>
  <bookViews>
    <workbookView xWindow="-108" yWindow="-108" windowWidth="23256" windowHeight="12576" firstSheet="4" activeTab="4" xr2:uid="{674C0DA1-3D11-4109-AD97-28F68B02C744}"/>
  </bookViews>
  <sheets>
    <sheet name="ES(39)" sheetId="10" r:id="rId1"/>
    <sheet name="ES(40)" sheetId="11" r:id="rId2"/>
    <sheet name="ES(41)" sheetId="12" r:id="rId3"/>
    <sheet name="ES(42)" sheetId="13" r:id="rId4"/>
    <sheet name="TopicsCh(8)" sheetId="2" r:id="rId5"/>
    <sheet name="Ch7" sheetId="14" r:id="rId6"/>
    <sheet name="SigmaKnown" sheetId="3" r:id="rId7"/>
    <sheet name="SigmaKnown (an)" sheetId="15" r:id="rId8"/>
    <sheet name="t" sheetId="4" r:id="rId9"/>
    <sheet name="SigmaNotKnown" sheetId="5" r:id="rId10"/>
    <sheet name="SigmaNotKnown (an)" sheetId="19" r:id="rId11"/>
    <sheet name="T(2)" sheetId="6" r:id="rId12"/>
    <sheet name="T(2an)" sheetId="20" r:id="rId13"/>
    <sheet name="Pbar(1)" sheetId="7" r:id="rId14"/>
    <sheet name="Pbar(1an)" sheetId="21" r:id="rId15"/>
    <sheet name="Pbar(2)" sheetId="8" r:id="rId16"/>
    <sheet name="Pbar(2an)" sheetId="22" r:id="rId17"/>
    <sheet name="Sample Size" sheetId="9" r:id="rId18"/>
  </sheets>
  <definedNames>
    <definedName name="_xlpm.currTbl" hidden="1">#NAME?</definedName>
    <definedName name="_xlpm.rng" hidden="1">#NAME?</definedName>
    <definedName name="_xlpm.row" hidden="1">#NAME?</definedName>
    <definedName name="_xlpm.start" hidden="1">#NAME?</definedName>
    <definedName name="_xlpm.values" hidden="1">#NAME?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4" i="21" l="1" a="1"/>
  <c r="O14" i="21" s="1"/>
  <c r="O23" i="21"/>
  <c r="O22" i="21"/>
  <c r="O12" i="21" l="1" a="1"/>
  <c r="O12" i="21" s="1"/>
  <c r="O10" i="21" a="1"/>
  <c r="O10" i="21" s="1"/>
  <c r="O9" i="21"/>
  <c r="O19" i="21"/>
  <c r="O18" i="21"/>
  <c r="O17" i="21"/>
  <c r="N13" i="21"/>
  <c r="N12" i="21"/>
  <c r="N11" i="21"/>
  <c r="N10" i="21"/>
  <c r="B24" i="22"/>
  <c r="C14" i="22"/>
  <c r="C15" i="22" s="1"/>
  <c r="C13" i="22"/>
  <c r="C6" i="22"/>
  <c r="D18" i="21"/>
  <c r="D19" i="21" s="1"/>
  <c r="D17" i="21"/>
  <c r="C13" i="21"/>
  <c r="C12" i="21"/>
  <c r="D11" i="21"/>
  <c r="D13" i="21" s="1"/>
  <c r="C11" i="21"/>
  <c r="D10" i="21"/>
  <c r="D12" i="21" s="1"/>
  <c r="C10" i="21"/>
  <c r="D9" i="21"/>
  <c r="D15" i="21" s="1"/>
  <c r="E15" i="21" s="1"/>
  <c r="R9" i="21" a="1"/>
  <c r="R9" i="21" l="1"/>
  <c r="O20" i="21"/>
  <c r="O21" i="21" s="1"/>
  <c r="B9" i="22"/>
  <c r="C16" i="22"/>
  <c r="C17" i="22" s="1"/>
  <c r="D20" i="21"/>
  <c r="D21" i="21" s="1"/>
  <c r="D22" i="21" s="1"/>
  <c r="D23" i="21"/>
  <c r="D14" i="21"/>
  <c r="E14" i="21" s="1"/>
  <c r="C48" i="20"/>
  <c r="D46" i="20"/>
  <c r="C51" i="20" s="1"/>
  <c r="D45" i="20"/>
  <c r="D10" i="20"/>
  <c r="D11" i="20" s="1"/>
  <c r="D15" i="20" s="1"/>
  <c r="D16" i="20" s="1"/>
  <c r="D17" i="20" s="1"/>
  <c r="D7" i="20"/>
  <c r="D8" i="20" s="1"/>
  <c r="D6" i="20"/>
  <c r="C49" i="20" s="1"/>
  <c r="D4" i="20"/>
  <c r="D5" i="20" s="1"/>
  <c r="D41" i="19"/>
  <c r="D40" i="19"/>
  <c r="D15" i="19"/>
  <c r="D14" i="19"/>
  <c r="D18" i="19" s="1"/>
  <c r="D20" i="19" s="1"/>
  <c r="D11" i="19"/>
  <c r="D16" i="19" s="1"/>
  <c r="D9" i="19"/>
  <c r="D8" i="19"/>
  <c r="D12" i="19" s="1"/>
  <c r="D7" i="19"/>
  <c r="Q19" i="4"/>
  <c r="Q20" i="4" s="1"/>
  <c r="S18" i="4"/>
  <c r="S15" i="4"/>
  <c r="S14" i="4"/>
  <c r="S17" i="4" s="1"/>
  <c r="Q14" i="4"/>
  <c r="Q16" i="4" s="1"/>
  <c r="S13" i="4"/>
  <c r="S12" i="4"/>
  <c r="B23" i="22" l="1"/>
  <c r="C18" i="22"/>
  <c r="C19" i="22"/>
  <c r="C25" i="21"/>
  <c r="D22" i="20"/>
  <c r="C50" i="20"/>
  <c r="C47" i="20"/>
  <c r="D18" i="20"/>
  <c r="D17" i="19"/>
  <c r="D19" i="19" s="1"/>
  <c r="S16" i="4"/>
  <c r="S20" i="4"/>
  <c r="S21" i="4" s="1"/>
  <c r="S22" i="4" s="1"/>
  <c r="S24" i="4" s="1"/>
  <c r="Q21" i="4"/>
  <c r="Q17" i="4"/>
  <c r="S19" i="4"/>
  <c r="B22" i="22" l="1"/>
  <c r="D23" i="20"/>
  <c r="D24" i="20"/>
  <c r="S23" i="4"/>
  <c r="Q22" i="4"/>
  <c r="Q23" i="4" l="1"/>
  <c r="Q24" i="4"/>
  <c r="E61" i="15"/>
  <c r="D62" i="15" s="1"/>
  <c r="D61" i="15"/>
  <c r="E55" i="15"/>
  <c r="E54" i="15"/>
  <c r="E56" i="15" s="1"/>
  <c r="E53" i="15"/>
  <c r="D38" i="15"/>
  <c r="D40" i="15" s="1"/>
  <c r="D10" i="15"/>
  <c r="D11" i="15" s="1"/>
  <c r="D6" i="15"/>
  <c r="D5" i="15"/>
  <c r="D8" i="15" s="1"/>
  <c r="A1" i="14"/>
  <c r="A2" i="14"/>
  <c r="B10" i="14"/>
  <c r="B13" i="14"/>
  <c r="D36" i="14"/>
  <c r="D16" i="15" l="1"/>
  <c r="D15" i="15"/>
  <c r="D20" i="15"/>
  <c r="D21" i="15" s="1"/>
  <c r="C42" i="15"/>
  <c r="E62" i="15"/>
  <c r="D63" i="15" s="1"/>
  <c r="D27" i="15"/>
  <c r="D28" i="15" s="1"/>
  <c r="D22" i="15"/>
  <c r="D41" i="15"/>
  <c r="F61" i="15"/>
  <c r="D23" i="15"/>
  <c r="A5" i="14"/>
  <c r="A28" i="14"/>
  <c r="B12" i="14"/>
  <c r="D12" i="14" s="1"/>
  <c r="B14" i="14"/>
  <c r="E63" i="15" l="1"/>
  <c r="D64" i="15" s="1"/>
  <c r="D29" i="15"/>
  <c r="F62" i="15"/>
  <c r="F35" i="14"/>
  <c r="C38" i="14"/>
  <c r="C40" i="14"/>
  <c r="C42" i="14"/>
  <c r="C44" i="14"/>
  <c r="C46" i="14"/>
  <c r="C48" i="14"/>
  <c r="C50" i="14"/>
  <c r="C52" i="14"/>
  <c r="C54" i="14"/>
  <c r="C56" i="14"/>
  <c r="C58" i="14"/>
  <c r="C60" i="14"/>
  <c r="C62" i="14"/>
  <c r="C64" i="14"/>
  <c r="C66" i="14"/>
  <c r="C68" i="14"/>
  <c r="C70" i="14"/>
  <c r="C72" i="14"/>
  <c r="C74" i="14"/>
  <c r="C76" i="14"/>
  <c r="C78" i="14"/>
  <c r="C80" i="14"/>
  <c r="C82" i="14"/>
  <c r="C84" i="14"/>
  <c r="C86" i="14"/>
  <c r="C88" i="14"/>
  <c r="C90" i="14"/>
  <c r="C92" i="14"/>
  <c r="C94" i="14"/>
  <c r="C96" i="14"/>
  <c r="C98" i="14"/>
  <c r="C100" i="14"/>
  <c r="C102" i="14"/>
  <c r="C104" i="14"/>
  <c r="C106" i="14"/>
  <c r="C108" i="14"/>
  <c r="C110" i="14"/>
  <c r="C112" i="14"/>
  <c r="C114" i="14"/>
  <c r="C116" i="14"/>
  <c r="C118" i="14"/>
  <c r="C120" i="14"/>
  <c r="C122" i="14"/>
  <c r="C124" i="14"/>
  <c r="C126" i="14"/>
  <c r="C128" i="14"/>
  <c r="C130" i="14"/>
  <c r="C132" i="14"/>
  <c r="C134" i="14"/>
  <c r="C136" i="14"/>
  <c r="C138" i="14"/>
  <c r="C140" i="14"/>
  <c r="C142" i="14"/>
  <c r="C144" i="14"/>
  <c r="C146" i="14"/>
  <c r="C148" i="14"/>
  <c r="C150" i="14"/>
  <c r="C152" i="14"/>
  <c r="C154" i="14"/>
  <c r="C156" i="14"/>
  <c r="C158" i="14"/>
  <c r="C160" i="14"/>
  <c r="C162" i="14"/>
  <c r="C164" i="14"/>
  <c r="C166" i="14"/>
  <c r="C168" i="14"/>
  <c r="C170" i="14"/>
  <c r="C172" i="14"/>
  <c r="C174" i="14"/>
  <c r="C176" i="14"/>
  <c r="C178" i="14"/>
  <c r="C180" i="14"/>
  <c r="C182" i="14"/>
  <c r="C184" i="14"/>
  <c r="C186" i="14"/>
  <c r="C188" i="14"/>
  <c r="C190" i="14"/>
  <c r="C192" i="14"/>
  <c r="C194" i="14"/>
  <c r="C37" i="14"/>
  <c r="C45" i="14"/>
  <c r="C53" i="14"/>
  <c r="C61" i="14"/>
  <c r="C69" i="14"/>
  <c r="C77" i="14"/>
  <c r="C85" i="14"/>
  <c r="C93" i="14"/>
  <c r="C101" i="14"/>
  <c r="C109" i="14"/>
  <c r="C117" i="14"/>
  <c r="C125" i="14"/>
  <c r="C133" i="14"/>
  <c r="C141" i="14"/>
  <c r="C149" i="14"/>
  <c r="C157" i="14"/>
  <c r="C165" i="14"/>
  <c r="C173" i="14"/>
  <c r="C181" i="14"/>
  <c r="C189" i="14"/>
  <c r="B9" i="14"/>
  <c r="C43" i="14"/>
  <c r="C51" i="14"/>
  <c r="C59" i="14"/>
  <c r="C67" i="14"/>
  <c r="C75" i="14"/>
  <c r="C83" i="14"/>
  <c r="C91" i="14"/>
  <c r="C99" i="14"/>
  <c r="C107" i="14"/>
  <c r="C115" i="14"/>
  <c r="C123" i="14"/>
  <c r="C131" i="14"/>
  <c r="C139" i="14"/>
  <c r="C147" i="14"/>
  <c r="C155" i="14"/>
  <c r="C163" i="14"/>
  <c r="C171" i="14"/>
  <c r="C179" i="14"/>
  <c r="C187" i="14"/>
  <c r="C195" i="14"/>
  <c r="C197" i="14"/>
  <c r="C199" i="14"/>
  <c r="C201" i="14"/>
  <c r="C203" i="14"/>
  <c r="C205" i="14"/>
  <c r="C207" i="14"/>
  <c r="C209" i="14"/>
  <c r="C211" i="14"/>
  <c r="C213" i="14"/>
  <c r="C215" i="14"/>
  <c r="C217" i="14"/>
  <c r="C219" i="14"/>
  <c r="C221" i="14"/>
  <c r="C223" i="14"/>
  <c r="C225" i="14"/>
  <c r="C227" i="14"/>
  <c r="C229" i="14"/>
  <c r="C231" i="14"/>
  <c r="C233" i="14"/>
  <c r="C235" i="14"/>
  <c r="C237" i="14"/>
  <c r="C239" i="14"/>
  <c r="C241" i="14"/>
  <c r="C39" i="14"/>
  <c r="C55" i="14"/>
  <c r="C71" i="14"/>
  <c r="C87" i="14"/>
  <c r="C103" i="14"/>
  <c r="C119" i="14"/>
  <c r="C135" i="14"/>
  <c r="C151" i="14"/>
  <c r="C167" i="14"/>
  <c r="C183" i="14"/>
  <c r="C198" i="14"/>
  <c r="C202" i="14"/>
  <c r="C206" i="14"/>
  <c r="C210" i="14"/>
  <c r="C214" i="14"/>
  <c r="C218" i="14"/>
  <c r="C222" i="14"/>
  <c r="C226" i="14"/>
  <c r="C230" i="14"/>
  <c r="C234" i="14"/>
  <c r="C238" i="14"/>
  <c r="C242" i="14"/>
  <c r="C244" i="14"/>
  <c r="C246" i="14"/>
  <c r="C248" i="14"/>
  <c r="C250" i="14"/>
  <c r="C252" i="14"/>
  <c r="C254" i="14"/>
  <c r="C256" i="14"/>
  <c r="C258" i="14"/>
  <c r="C260" i="14"/>
  <c r="C262" i="14"/>
  <c r="C264" i="14"/>
  <c r="C266" i="14"/>
  <c r="C268" i="14"/>
  <c r="C270" i="14"/>
  <c r="C272" i="14"/>
  <c r="C274" i="14"/>
  <c r="C276" i="14"/>
  <c r="C278" i="14"/>
  <c r="C280" i="14"/>
  <c r="C282" i="14"/>
  <c r="C284" i="14"/>
  <c r="C286" i="14"/>
  <c r="C288" i="14"/>
  <c r="C290" i="14"/>
  <c r="C292" i="14"/>
  <c r="C294" i="14"/>
  <c r="C296" i="14"/>
  <c r="C298" i="14"/>
  <c r="C300" i="14"/>
  <c r="C302" i="14"/>
  <c r="C304" i="14"/>
  <c r="C306" i="14"/>
  <c r="C308" i="14"/>
  <c r="C310" i="14"/>
  <c r="C312" i="14"/>
  <c r="C314" i="14"/>
  <c r="C316" i="14"/>
  <c r="C318" i="14"/>
  <c r="C320" i="14"/>
  <c r="C322" i="14"/>
  <c r="C324" i="14"/>
  <c r="C326" i="14"/>
  <c r="C328" i="14"/>
  <c r="C330" i="14"/>
  <c r="C332" i="14"/>
  <c r="C334" i="14"/>
  <c r="C336" i="14"/>
  <c r="C338" i="14"/>
  <c r="C340" i="14"/>
  <c r="C342" i="14"/>
  <c r="C344" i="14"/>
  <c r="C346" i="14"/>
  <c r="C348" i="14"/>
  <c r="C350" i="14"/>
  <c r="C352" i="14"/>
  <c r="C354" i="14"/>
  <c r="C356" i="14"/>
  <c r="C358" i="14"/>
  <c r="C360" i="14"/>
  <c r="C362" i="14"/>
  <c r="C364" i="14"/>
  <c r="C366" i="14"/>
  <c r="C368" i="14"/>
  <c r="C370" i="14"/>
  <c r="C372" i="14"/>
  <c r="C374" i="14"/>
  <c r="C376" i="14"/>
  <c r="C378" i="14"/>
  <c r="C380" i="14"/>
  <c r="C382" i="14"/>
  <c r="C384" i="14"/>
  <c r="C386" i="14"/>
  <c r="C388" i="14"/>
  <c r="C390" i="14"/>
  <c r="C392" i="14"/>
  <c r="C394" i="14"/>
  <c r="C396" i="14"/>
  <c r="C398" i="14"/>
  <c r="C400" i="14"/>
  <c r="C402" i="14"/>
  <c r="C404" i="14"/>
  <c r="C406" i="14"/>
  <c r="C408" i="14"/>
  <c r="C410" i="14"/>
  <c r="C412" i="14"/>
  <c r="C414" i="14"/>
  <c r="C416" i="14"/>
  <c r="C418" i="14"/>
  <c r="C420" i="14"/>
  <c r="C422" i="14"/>
  <c r="C424" i="14"/>
  <c r="C426" i="14"/>
  <c r="C428" i="14"/>
  <c r="C430" i="14"/>
  <c r="C432" i="14"/>
  <c r="C434" i="14"/>
  <c r="C436" i="14"/>
  <c r="C438" i="14"/>
  <c r="C440" i="14"/>
  <c r="C442" i="14"/>
  <c r="C444" i="14"/>
  <c r="C446" i="14"/>
  <c r="C448" i="14"/>
  <c r="C450" i="14"/>
  <c r="C452" i="14"/>
  <c r="C454" i="14"/>
  <c r="C456" i="14"/>
  <c r="C458" i="14"/>
  <c r="C460" i="14"/>
  <c r="C462" i="14"/>
  <c r="C464" i="14"/>
  <c r="C466" i="14"/>
  <c r="C468" i="14"/>
  <c r="C470" i="14"/>
  <c r="C472" i="14"/>
  <c r="C474" i="14"/>
  <c r="C476" i="14"/>
  <c r="C478" i="14"/>
  <c r="C480" i="14"/>
  <c r="C482" i="14"/>
  <c r="C484" i="14"/>
  <c r="C486" i="14"/>
  <c r="C488" i="14"/>
  <c r="C490" i="14"/>
  <c r="C492" i="14"/>
  <c r="C494" i="14"/>
  <c r="C496" i="14"/>
  <c r="F34" i="14"/>
  <c r="C41" i="14"/>
  <c r="C57" i="14"/>
  <c r="C73" i="14"/>
  <c r="C89" i="14"/>
  <c r="C105" i="14"/>
  <c r="C121" i="14"/>
  <c r="C137" i="14"/>
  <c r="C153" i="14"/>
  <c r="C169" i="14"/>
  <c r="C185" i="14"/>
  <c r="C65" i="14"/>
  <c r="C97" i="14"/>
  <c r="C129" i="14"/>
  <c r="C161" i="14"/>
  <c r="C193" i="14"/>
  <c r="C417" i="14"/>
  <c r="C425" i="14"/>
  <c r="C433" i="14"/>
  <c r="C441" i="14"/>
  <c r="C449" i="14"/>
  <c r="C457" i="14"/>
  <c r="C465" i="14"/>
  <c r="C47" i="14"/>
  <c r="C79" i="14"/>
  <c r="C111" i="14"/>
  <c r="C143" i="14"/>
  <c r="C175" i="14"/>
  <c r="C196" i="14"/>
  <c r="C204" i="14"/>
  <c r="C212" i="14"/>
  <c r="C220" i="14"/>
  <c r="C228" i="14"/>
  <c r="C236" i="14"/>
  <c r="C243" i="14"/>
  <c r="C247" i="14"/>
  <c r="C251" i="14"/>
  <c r="C255" i="14"/>
  <c r="C259" i="14"/>
  <c r="C263" i="14"/>
  <c r="C267" i="14"/>
  <c r="C271" i="14"/>
  <c r="C275" i="14"/>
  <c r="C279" i="14"/>
  <c r="C283" i="14"/>
  <c r="C287" i="14"/>
  <c r="C291" i="14"/>
  <c r="C295" i="14"/>
  <c r="C299" i="14"/>
  <c r="C303" i="14"/>
  <c r="C307" i="14"/>
  <c r="C311" i="14"/>
  <c r="C315" i="14"/>
  <c r="C319" i="14"/>
  <c r="C323" i="14"/>
  <c r="C327" i="14"/>
  <c r="C331" i="14"/>
  <c r="C335" i="14"/>
  <c r="C339" i="14"/>
  <c r="C343" i="14"/>
  <c r="C347" i="14"/>
  <c r="C351" i="14"/>
  <c r="C355" i="14"/>
  <c r="C359" i="14"/>
  <c r="C363" i="14"/>
  <c r="C367" i="14"/>
  <c r="C371" i="14"/>
  <c r="C375" i="14"/>
  <c r="C379" i="14"/>
  <c r="C383" i="14"/>
  <c r="C387" i="14"/>
  <c r="C391" i="14"/>
  <c r="C395" i="14"/>
  <c r="C399" i="14"/>
  <c r="C403" i="14"/>
  <c r="C407" i="14"/>
  <c r="C411" i="14"/>
  <c r="C415" i="14"/>
  <c r="C423" i="14"/>
  <c r="C431" i="14"/>
  <c r="C439" i="14"/>
  <c r="C447" i="14"/>
  <c r="C455" i="14"/>
  <c r="C463" i="14"/>
  <c r="C49" i="14"/>
  <c r="C81" i="14"/>
  <c r="C113" i="14"/>
  <c r="C145" i="14"/>
  <c r="C177" i="14"/>
  <c r="C421" i="14"/>
  <c r="C429" i="14"/>
  <c r="C437" i="14"/>
  <c r="C127" i="14"/>
  <c r="C208" i="14"/>
  <c r="C240" i="14"/>
  <c r="C257" i="14"/>
  <c r="C273" i="14"/>
  <c r="C289" i="14"/>
  <c r="C305" i="14"/>
  <c r="C321" i="14"/>
  <c r="C337" i="14"/>
  <c r="C353" i="14"/>
  <c r="C369" i="14"/>
  <c r="C385" i="14"/>
  <c r="C401" i="14"/>
  <c r="C427" i="14"/>
  <c r="C451" i="14"/>
  <c r="C467" i="14"/>
  <c r="C471" i="14"/>
  <c r="C479" i="14"/>
  <c r="C487" i="14"/>
  <c r="C495" i="14"/>
  <c r="C506" i="14"/>
  <c r="C508" i="14"/>
  <c r="C512" i="14"/>
  <c r="C516" i="14"/>
  <c r="C520" i="14"/>
  <c r="C522" i="14"/>
  <c r="C526" i="14"/>
  <c r="C530" i="14"/>
  <c r="C532" i="14"/>
  <c r="C536" i="14"/>
  <c r="C63" i="14"/>
  <c r="C191" i="14"/>
  <c r="C224" i="14"/>
  <c r="C249" i="14"/>
  <c r="C265" i="14"/>
  <c r="C281" i="14"/>
  <c r="C297" i="14"/>
  <c r="C313" i="14"/>
  <c r="C329" i="14"/>
  <c r="C345" i="14"/>
  <c r="C361" i="14"/>
  <c r="C377" i="14"/>
  <c r="C393" i="14"/>
  <c r="C409" i="14"/>
  <c r="C443" i="14"/>
  <c r="C459" i="14"/>
  <c r="C475" i="14"/>
  <c r="C483" i="14"/>
  <c r="C491" i="14"/>
  <c r="C159" i="14"/>
  <c r="C200" i="14"/>
  <c r="C232" i="14"/>
  <c r="C253" i="14"/>
  <c r="C269" i="14"/>
  <c r="C285" i="14"/>
  <c r="C301" i="14"/>
  <c r="C317" i="14"/>
  <c r="C333" i="14"/>
  <c r="C349" i="14"/>
  <c r="C365" i="14"/>
  <c r="C381" i="14"/>
  <c r="C397" i="14"/>
  <c r="C413" i="14"/>
  <c r="C435" i="14"/>
  <c r="C445" i="14"/>
  <c r="C461" i="14"/>
  <c r="C473" i="14"/>
  <c r="C481" i="14"/>
  <c r="C489" i="14"/>
  <c r="C497" i="14"/>
  <c r="C499" i="14"/>
  <c r="C501" i="14"/>
  <c r="C503" i="14"/>
  <c r="C505" i="14"/>
  <c r="C507" i="14"/>
  <c r="C509" i="14"/>
  <c r="C511" i="14"/>
  <c r="C513" i="14"/>
  <c r="C515" i="14"/>
  <c r="C519" i="14"/>
  <c r="C521" i="14"/>
  <c r="C525" i="14"/>
  <c r="C529" i="14"/>
  <c r="C531" i="14"/>
  <c r="C535" i="14"/>
  <c r="C95" i="14"/>
  <c r="C216" i="14"/>
  <c r="C245" i="14"/>
  <c r="C261" i="14"/>
  <c r="C277" i="14"/>
  <c r="C293" i="14"/>
  <c r="C309" i="14"/>
  <c r="C325" i="14"/>
  <c r="C341" i="14"/>
  <c r="C357" i="14"/>
  <c r="C373" i="14"/>
  <c r="C389" i="14"/>
  <c r="C405" i="14"/>
  <c r="C419" i="14"/>
  <c r="C453" i="14"/>
  <c r="C469" i="14"/>
  <c r="C477" i="14"/>
  <c r="C485" i="14"/>
  <c r="C493" i="14"/>
  <c r="C498" i="14"/>
  <c r="C500" i="14"/>
  <c r="C502" i="14"/>
  <c r="C504" i="14"/>
  <c r="C510" i="14"/>
  <c r="C514" i="14"/>
  <c r="C518" i="14"/>
  <c r="C524" i="14"/>
  <c r="C528" i="14"/>
  <c r="C534" i="14"/>
  <c r="C517" i="14"/>
  <c r="C523" i="14"/>
  <c r="C527" i="14"/>
  <c r="C533" i="14"/>
  <c r="C537" i="14"/>
  <c r="C32" i="15" l="1"/>
  <c r="C34" i="15"/>
  <c r="C30" i="15"/>
  <c r="C33" i="15"/>
  <c r="C31" i="15"/>
  <c r="E64" i="15"/>
  <c r="D65" i="15" s="1"/>
  <c r="F63" i="15"/>
  <c r="D39" i="14"/>
  <c r="D42" i="14"/>
  <c r="D47" i="14"/>
  <c r="D50" i="14"/>
  <c r="D55" i="14"/>
  <c r="D58" i="14"/>
  <c r="D63" i="14"/>
  <c r="D66" i="14"/>
  <c r="D71" i="14"/>
  <c r="D74" i="14"/>
  <c r="D79" i="14"/>
  <c r="D82" i="14"/>
  <c r="D87" i="14"/>
  <c r="D90" i="14"/>
  <c r="D95" i="14"/>
  <c r="D98" i="14"/>
  <c r="D103" i="14"/>
  <c r="D106" i="14"/>
  <c r="D111" i="14"/>
  <c r="D114" i="14"/>
  <c r="D119" i="14"/>
  <c r="D122" i="14"/>
  <c r="D127" i="14"/>
  <c r="D130" i="14"/>
  <c r="D135" i="14"/>
  <c r="D138" i="14"/>
  <c r="D143" i="14"/>
  <c r="D146" i="14"/>
  <c r="D151" i="14"/>
  <c r="D154" i="14"/>
  <c r="D159" i="14"/>
  <c r="D162" i="14"/>
  <c r="D167" i="14"/>
  <c r="D170" i="14"/>
  <c r="D175" i="14"/>
  <c r="D178" i="14"/>
  <c r="D183" i="14"/>
  <c r="D186" i="14"/>
  <c r="D191" i="14"/>
  <c r="D194" i="14"/>
  <c r="D196" i="14"/>
  <c r="D198" i="14"/>
  <c r="D200" i="14"/>
  <c r="D202" i="14"/>
  <c r="D204" i="14"/>
  <c r="D206" i="14"/>
  <c r="D208" i="14"/>
  <c r="D210" i="14"/>
  <c r="D212" i="14"/>
  <c r="D214" i="14"/>
  <c r="D216" i="14"/>
  <c r="D218" i="14"/>
  <c r="D220" i="14"/>
  <c r="D222" i="14"/>
  <c r="D224" i="14"/>
  <c r="D226" i="14"/>
  <c r="D228" i="14"/>
  <c r="D230" i="14"/>
  <c r="D232" i="14"/>
  <c r="D234" i="14"/>
  <c r="D236" i="14"/>
  <c r="D238" i="14"/>
  <c r="D240" i="14"/>
  <c r="D37" i="14"/>
  <c r="D40" i="14"/>
  <c r="D45" i="14"/>
  <c r="D48" i="14"/>
  <c r="D53" i="14"/>
  <c r="D56" i="14"/>
  <c r="D61" i="14"/>
  <c r="D64" i="14"/>
  <c r="D69" i="14"/>
  <c r="D72" i="14"/>
  <c r="D77" i="14"/>
  <c r="D80" i="14"/>
  <c r="D85" i="14"/>
  <c r="D88" i="14"/>
  <c r="D93" i="14"/>
  <c r="D96" i="14"/>
  <c r="D101" i="14"/>
  <c r="D104" i="14"/>
  <c r="D109" i="14"/>
  <c r="D112" i="14"/>
  <c r="D117" i="14"/>
  <c r="D120" i="14"/>
  <c r="D125" i="14"/>
  <c r="D128" i="14"/>
  <c r="D133" i="14"/>
  <c r="D136" i="14"/>
  <c r="D141" i="14"/>
  <c r="D144" i="14"/>
  <c r="D149" i="14"/>
  <c r="D152" i="14"/>
  <c r="D157" i="14"/>
  <c r="D160" i="14"/>
  <c r="D165" i="14"/>
  <c r="D168" i="14"/>
  <c r="D173" i="14"/>
  <c r="D176" i="14"/>
  <c r="D181" i="14"/>
  <c r="D184" i="14"/>
  <c r="D189" i="14"/>
  <c r="D192" i="14"/>
  <c r="D44" i="14"/>
  <c r="D49" i="14"/>
  <c r="D60" i="14"/>
  <c r="D65" i="14"/>
  <c r="D76" i="14"/>
  <c r="D81" i="14"/>
  <c r="D92" i="14"/>
  <c r="D97" i="14"/>
  <c r="D108" i="14"/>
  <c r="D113" i="14"/>
  <c r="D124" i="14"/>
  <c r="D129" i="14"/>
  <c r="D140" i="14"/>
  <c r="D145" i="14"/>
  <c r="D156" i="14"/>
  <c r="D161" i="14"/>
  <c r="D172" i="14"/>
  <c r="D177" i="14"/>
  <c r="D188" i="14"/>
  <c r="D193" i="14"/>
  <c r="D46" i="14"/>
  <c r="D51" i="14"/>
  <c r="D62" i="14"/>
  <c r="D67" i="14"/>
  <c r="D78" i="14"/>
  <c r="D83" i="14"/>
  <c r="D94" i="14"/>
  <c r="D99" i="14"/>
  <c r="D110" i="14"/>
  <c r="D115" i="14"/>
  <c r="D126" i="14"/>
  <c r="D131" i="14"/>
  <c r="D142" i="14"/>
  <c r="D147" i="14"/>
  <c r="D158" i="14"/>
  <c r="D163" i="14"/>
  <c r="D174" i="14"/>
  <c r="D179" i="14"/>
  <c r="D190" i="14"/>
  <c r="D195" i="14"/>
  <c r="D199" i="14"/>
  <c r="D203" i="14"/>
  <c r="D207" i="14"/>
  <c r="D211" i="14"/>
  <c r="D215" i="14"/>
  <c r="D219" i="14"/>
  <c r="D223" i="14"/>
  <c r="D227" i="14"/>
  <c r="D231" i="14"/>
  <c r="D235" i="14"/>
  <c r="D239" i="14"/>
  <c r="D242" i="14"/>
  <c r="D244" i="14"/>
  <c r="D246" i="14"/>
  <c r="D248" i="14"/>
  <c r="D250" i="14"/>
  <c r="D252" i="14"/>
  <c r="D254" i="14"/>
  <c r="D256" i="14"/>
  <c r="D258" i="14"/>
  <c r="D260" i="14"/>
  <c r="D262" i="14"/>
  <c r="D264" i="14"/>
  <c r="D266" i="14"/>
  <c r="D268" i="14"/>
  <c r="D270" i="14"/>
  <c r="D272" i="14"/>
  <c r="D274" i="14"/>
  <c r="D276" i="14"/>
  <c r="D278" i="14"/>
  <c r="D280" i="14"/>
  <c r="D282" i="14"/>
  <c r="D284" i="14"/>
  <c r="D286" i="14"/>
  <c r="D288" i="14"/>
  <c r="D290" i="14"/>
  <c r="D292" i="14"/>
  <c r="D294" i="14"/>
  <c r="D296" i="14"/>
  <c r="D298" i="14"/>
  <c r="D300" i="14"/>
  <c r="D302" i="14"/>
  <c r="D304" i="14"/>
  <c r="D306" i="14"/>
  <c r="D308" i="14"/>
  <c r="D310" i="14"/>
  <c r="D312" i="14"/>
  <c r="D314" i="14"/>
  <c r="D316" i="14"/>
  <c r="D318" i="14"/>
  <c r="D320" i="14"/>
  <c r="D322" i="14"/>
  <c r="D324" i="14"/>
  <c r="D326" i="14"/>
  <c r="D328" i="14"/>
  <c r="D330" i="14"/>
  <c r="D332" i="14"/>
  <c r="D334" i="14"/>
  <c r="D336" i="14"/>
  <c r="D338" i="14"/>
  <c r="D340" i="14"/>
  <c r="D342" i="14"/>
  <c r="D344" i="14"/>
  <c r="D346" i="14"/>
  <c r="D348" i="14"/>
  <c r="D350" i="14"/>
  <c r="D352" i="14"/>
  <c r="D354" i="14"/>
  <c r="D356" i="14"/>
  <c r="D358" i="14"/>
  <c r="D360" i="14"/>
  <c r="D362" i="14"/>
  <c r="D364" i="14"/>
  <c r="D366" i="14"/>
  <c r="D368" i="14"/>
  <c r="D370" i="14"/>
  <c r="D372" i="14"/>
  <c r="D374" i="14"/>
  <c r="D376" i="14"/>
  <c r="D378" i="14"/>
  <c r="D380" i="14"/>
  <c r="D382" i="14"/>
  <c r="D384" i="14"/>
  <c r="D386" i="14"/>
  <c r="D388" i="14"/>
  <c r="D390" i="14"/>
  <c r="D392" i="14"/>
  <c r="D394" i="14"/>
  <c r="D396" i="14"/>
  <c r="D398" i="14"/>
  <c r="D400" i="14"/>
  <c r="D402" i="14"/>
  <c r="D404" i="14"/>
  <c r="D406" i="14"/>
  <c r="D408" i="14"/>
  <c r="D410" i="14"/>
  <c r="D412" i="14"/>
  <c r="D414" i="14"/>
  <c r="D43" i="14"/>
  <c r="D54" i="14"/>
  <c r="D75" i="14"/>
  <c r="D86" i="14"/>
  <c r="D107" i="14"/>
  <c r="D118" i="14"/>
  <c r="D139" i="14"/>
  <c r="D150" i="14"/>
  <c r="D171" i="14"/>
  <c r="D182" i="14"/>
  <c r="D201" i="14"/>
  <c r="D209" i="14"/>
  <c r="D217" i="14"/>
  <c r="D225" i="14"/>
  <c r="D233" i="14"/>
  <c r="D241" i="14"/>
  <c r="D245" i="14"/>
  <c r="D249" i="14"/>
  <c r="D253" i="14"/>
  <c r="D257" i="14"/>
  <c r="D261" i="14"/>
  <c r="D265" i="14"/>
  <c r="D269" i="14"/>
  <c r="D273" i="14"/>
  <c r="D277" i="14"/>
  <c r="D281" i="14"/>
  <c r="D285" i="14"/>
  <c r="D289" i="14"/>
  <c r="D293" i="14"/>
  <c r="D297" i="14"/>
  <c r="D301" i="14"/>
  <c r="D305" i="14"/>
  <c r="D309" i="14"/>
  <c r="D313" i="14"/>
  <c r="D317" i="14"/>
  <c r="D321" i="14"/>
  <c r="D325" i="14"/>
  <c r="D329" i="14"/>
  <c r="D333" i="14"/>
  <c r="D337" i="14"/>
  <c r="D341" i="14"/>
  <c r="D345" i="14"/>
  <c r="D349" i="14"/>
  <c r="D353" i="14"/>
  <c r="D357" i="14"/>
  <c r="D361" i="14"/>
  <c r="D365" i="14"/>
  <c r="D369" i="14"/>
  <c r="D373" i="14"/>
  <c r="D377" i="14"/>
  <c r="D381" i="14"/>
  <c r="D385" i="14"/>
  <c r="D389" i="14"/>
  <c r="D393" i="14"/>
  <c r="D397" i="14"/>
  <c r="D401" i="14"/>
  <c r="D405" i="14"/>
  <c r="D409" i="14"/>
  <c r="D413" i="14"/>
  <c r="D419" i="14"/>
  <c r="D422" i="14"/>
  <c r="D427" i="14"/>
  <c r="D430" i="14"/>
  <c r="D435" i="14"/>
  <c r="D438" i="14"/>
  <c r="D443" i="14"/>
  <c r="D446" i="14"/>
  <c r="D451" i="14"/>
  <c r="D454" i="14"/>
  <c r="D459" i="14"/>
  <c r="D462" i="14"/>
  <c r="D467" i="14"/>
  <c r="D57" i="14"/>
  <c r="D68" i="14"/>
  <c r="D89" i="14"/>
  <c r="D100" i="14"/>
  <c r="D121" i="14"/>
  <c r="D132" i="14"/>
  <c r="D153" i="14"/>
  <c r="D164" i="14"/>
  <c r="D185" i="14"/>
  <c r="D417" i="14"/>
  <c r="D420" i="14"/>
  <c r="D425" i="14"/>
  <c r="D428" i="14"/>
  <c r="D433" i="14"/>
  <c r="D436" i="14"/>
  <c r="D441" i="14"/>
  <c r="D444" i="14"/>
  <c r="D449" i="14"/>
  <c r="D452" i="14"/>
  <c r="D457" i="14"/>
  <c r="D460" i="14"/>
  <c r="D465" i="14"/>
  <c r="D468" i="14"/>
  <c r="D38" i="14"/>
  <c r="D59" i="14"/>
  <c r="D70" i="14"/>
  <c r="D91" i="14"/>
  <c r="D102" i="14"/>
  <c r="D123" i="14"/>
  <c r="D134" i="14"/>
  <c r="D155" i="14"/>
  <c r="D166" i="14"/>
  <c r="D187" i="14"/>
  <c r="D197" i="14"/>
  <c r="D205" i="14"/>
  <c r="D213" i="14"/>
  <c r="D221" i="14"/>
  <c r="D229" i="14"/>
  <c r="D237" i="14"/>
  <c r="D243" i="14"/>
  <c r="D247" i="14"/>
  <c r="D251" i="14"/>
  <c r="D255" i="14"/>
  <c r="D259" i="14"/>
  <c r="D263" i="14"/>
  <c r="D267" i="14"/>
  <c r="D271" i="14"/>
  <c r="D275" i="14"/>
  <c r="D279" i="14"/>
  <c r="D283" i="14"/>
  <c r="D287" i="14"/>
  <c r="D291" i="14"/>
  <c r="D295" i="14"/>
  <c r="D299" i="14"/>
  <c r="D303" i="14"/>
  <c r="D307" i="14"/>
  <c r="D311" i="14"/>
  <c r="D315" i="14"/>
  <c r="D319" i="14"/>
  <c r="D323" i="14"/>
  <c r="D327" i="14"/>
  <c r="D331" i="14"/>
  <c r="D335" i="14"/>
  <c r="D339" i="14"/>
  <c r="D343" i="14"/>
  <c r="D347" i="14"/>
  <c r="D351" i="14"/>
  <c r="D355" i="14"/>
  <c r="D359" i="14"/>
  <c r="D363" i="14"/>
  <c r="D367" i="14"/>
  <c r="D371" i="14"/>
  <c r="D375" i="14"/>
  <c r="D379" i="14"/>
  <c r="D383" i="14"/>
  <c r="D387" i="14"/>
  <c r="D391" i="14"/>
  <c r="D395" i="14"/>
  <c r="D399" i="14"/>
  <c r="D403" i="14"/>
  <c r="D407" i="14"/>
  <c r="D411" i="14"/>
  <c r="D415" i="14"/>
  <c r="D418" i="14"/>
  <c r="D423" i="14"/>
  <c r="D426" i="14"/>
  <c r="D431" i="14"/>
  <c r="D434" i="14"/>
  <c r="D439" i="14"/>
  <c r="D442" i="14"/>
  <c r="D41" i="14"/>
  <c r="D84" i="14"/>
  <c r="D169" i="14"/>
  <c r="D416" i="14"/>
  <c r="D437" i="14"/>
  <c r="D445" i="14"/>
  <c r="D456" i="14"/>
  <c r="D461" i="14"/>
  <c r="D473" i="14"/>
  <c r="D476" i="14"/>
  <c r="D481" i="14"/>
  <c r="D484" i="14"/>
  <c r="D489" i="14"/>
  <c r="D492" i="14"/>
  <c r="D497" i="14"/>
  <c r="D499" i="14"/>
  <c r="D501" i="14"/>
  <c r="D503" i="14"/>
  <c r="D505" i="14"/>
  <c r="D507" i="14"/>
  <c r="D509" i="14"/>
  <c r="D511" i="14"/>
  <c r="D513" i="14"/>
  <c r="D515" i="14"/>
  <c r="D517" i="14"/>
  <c r="D519" i="14"/>
  <c r="D521" i="14"/>
  <c r="D523" i="14"/>
  <c r="D525" i="14"/>
  <c r="D527" i="14"/>
  <c r="D529" i="14"/>
  <c r="D531" i="14"/>
  <c r="D533" i="14"/>
  <c r="D535" i="14"/>
  <c r="D537" i="14"/>
  <c r="D105" i="14"/>
  <c r="D148" i="14"/>
  <c r="D421" i="14"/>
  <c r="D432" i="14"/>
  <c r="D448" i="14"/>
  <c r="D453" i="14"/>
  <c r="D464" i="14"/>
  <c r="D469" i="14"/>
  <c r="D472" i="14"/>
  <c r="D477" i="14"/>
  <c r="D480" i="14"/>
  <c r="D485" i="14"/>
  <c r="D488" i="14"/>
  <c r="D493" i="14"/>
  <c r="D496" i="14"/>
  <c r="D498" i="14"/>
  <c r="D500" i="14"/>
  <c r="D502" i="14"/>
  <c r="D504" i="14"/>
  <c r="D506" i="14"/>
  <c r="D508" i="14"/>
  <c r="D510" i="14"/>
  <c r="D512" i="14"/>
  <c r="D514" i="14"/>
  <c r="D516" i="14"/>
  <c r="D518" i="14"/>
  <c r="D520" i="14"/>
  <c r="D522" i="14"/>
  <c r="D524" i="14"/>
  <c r="D526" i="14"/>
  <c r="D528" i="14"/>
  <c r="D530" i="14"/>
  <c r="D532" i="14"/>
  <c r="D534" i="14"/>
  <c r="D536" i="14"/>
  <c r="D73" i="14"/>
  <c r="D116" i="14"/>
  <c r="D424" i="14"/>
  <c r="D450" i="14"/>
  <c r="D455" i="14"/>
  <c r="D466" i="14"/>
  <c r="D470" i="14"/>
  <c r="D475" i="14"/>
  <c r="D478" i="14"/>
  <c r="D483" i="14"/>
  <c r="D486" i="14"/>
  <c r="D491" i="14"/>
  <c r="D494" i="14"/>
  <c r="D52" i="14"/>
  <c r="D137" i="14"/>
  <c r="D180" i="14"/>
  <c r="D429" i="14"/>
  <c r="D440" i="14"/>
  <c r="D447" i="14"/>
  <c r="D458" i="14"/>
  <c r="D463" i="14"/>
  <c r="D471" i="14"/>
  <c r="D474" i="14"/>
  <c r="D479" i="14"/>
  <c r="D482" i="14"/>
  <c r="D487" i="14"/>
  <c r="D490" i="14"/>
  <c r="D495" i="14"/>
  <c r="A3" i="14"/>
  <c r="B15" i="14"/>
  <c r="B16" i="14"/>
  <c r="B17" i="14" s="1"/>
  <c r="F64" i="15" l="1"/>
  <c r="E65" i="15"/>
  <c r="D66" i="15" s="1"/>
  <c r="F65" i="15"/>
  <c r="A23" i="14"/>
  <c r="A24" i="14"/>
  <c r="A26" i="14"/>
  <c r="A29" i="14"/>
  <c r="A25" i="14"/>
  <c r="A27" i="14"/>
  <c r="A17" i="14"/>
  <c r="E66" i="15" l="1"/>
  <c r="D67" i="15" s="1"/>
  <c r="C19" i="13"/>
  <c r="B18" i="13"/>
  <c r="C19" i="12"/>
  <c r="B18" i="12"/>
  <c r="C19" i="11"/>
  <c r="B18" i="11"/>
  <c r="C19" i="10"/>
  <c r="B18" i="10"/>
  <c r="E67" i="15" l="1"/>
  <c r="D68" i="15" s="1"/>
  <c r="F66" i="15"/>
  <c r="B24" i="9"/>
  <c r="B25" i="9" s="1"/>
  <c r="B26" i="9" s="1"/>
  <c r="B27" i="9" s="1"/>
  <c r="B23" i="9"/>
  <c r="B6" i="9"/>
  <c r="B7" i="9" s="1"/>
  <c r="B8" i="9" s="1"/>
  <c r="B5" i="9"/>
  <c r="B4" i="9"/>
  <c r="B24" i="8"/>
  <c r="B9" i="8"/>
  <c r="C13" i="7"/>
  <c r="C12" i="7"/>
  <c r="C11" i="7"/>
  <c r="C10" i="7"/>
  <c r="C48" i="6"/>
  <c r="C51" i="6"/>
  <c r="C47" i="6"/>
  <c r="C49" i="6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E69" i="4" s="1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E40" i="4" s="1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E4" i="4"/>
  <c r="B4" i="4"/>
  <c r="E2" i="4"/>
  <c r="E338" i="4" s="1"/>
  <c r="B2" i="4"/>
  <c r="B290" i="4" s="1"/>
  <c r="D61" i="3"/>
  <c r="E55" i="3"/>
  <c r="E54" i="3"/>
  <c r="E53" i="3"/>
  <c r="E31" i="4" l="1"/>
  <c r="E50" i="4"/>
  <c r="E8" i="4"/>
  <c r="E63" i="4"/>
  <c r="E37" i="4"/>
  <c r="E21" i="4"/>
  <c r="E24" i="4"/>
  <c r="E47" i="4"/>
  <c r="E66" i="4"/>
  <c r="E15" i="4"/>
  <c r="E34" i="4"/>
  <c r="E53" i="4"/>
  <c r="E56" i="4"/>
  <c r="E9" i="4"/>
  <c r="E12" i="4"/>
  <c r="E19" i="4"/>
  <c r="E22" i="4"/>
  <c r="E25" i="4"/>
  <c r="E28" i="4"/>
  <c r="E35" i="4"/>
  <c r="E38" i="4"/>
  <c r="E41" i="4"/>
  <c r="E44" i="4"/>
  <c r="E51" i="4"/>
  <c r="E54" i="4"/>
  <c r="E57" i="4"/>
  <c r="E60" i="4"/>
  <c r="E67" i="4"/>
  <c r="E70" i="4"/>
  <c r="E76" i="4"/>
  <c r="E83" i="4"/>
  <c r="E86" i="4"/>
  <c r="E89" i="4"/>
  <c r="E92" i="4"/>
  <c r="E99" i="4"/>
  <c r="E105" i="4"/>
  <c r="E108" i="4"/>
  <c r="E115" i="4"/>
  <c r="E124" i="4"/>
  <c r="E127" i="4"/>
  <c r="E131" i="4"/>
  <c r="E140" i="4"/>
  <c r="E143" i="4"/>
  <c r="E160" i="4"/>
  <c r="E164" i="4"/>
  <c r="E167" i="4"/>
  <c r="E178" i="4"/>
  <c r="E192" i="4"/>
  <c r="E196" i="4"/>
  <c r="E199" i="4"/>
  <c r="E211" i="4"/>
  <c r="E217" i="4"/>
  <c r="E239" i="4"/>
  <c r="E267" i="4"/>
  <c r="E283" i="4"/>
  <c r="E299" i="4"/>
  <c r="E72" i="4"/>
  <c r="E79" i="4"/>
  <c r="E85" i="4"/>
  <c r="E88" i="4"/>
  <c r="E95" i="4"/>
  <c r="E98" i="4"/>
  <c r="E101" i="4"/>
  <c r="E104" i="4"/>
  <c r="E111" i="4"/>
  <c r="E114" i="4"/>
  <c r="E120" i="4"/>
  <c r="E156" i="4"/>
  <c r="E188" i="4"/>
  <c r="E201" i="4"/>
  <c r="E223" i="4"/>
  <c r="E241" i="4"/>
  <c r="E247" i="4"/>
  <c r="E270" i="4"/>
  <c r="E286" i="4"/>
  <c r="E302" i="4"/>
  <c r="E318" i="4"/>
  <c r="E334" i="4"/>
  <c r="E7" i="4"/>
  <c r="E13" i="4"/>
  <c r="E16" i="4"/>
  <c r="E23" i="4"/>
  <c r="E26" i="4"/>
  <c r="E29" i="4"/>
  <c r="E32" i="4"/>
  <c r="E39" i="4"/>
  <c r="E42" i="4"/>
  <c r="E45" i="4"/>
  <c r="E48" i="4"/>
  <c r="E55" i="4"/>
  <c r="E61" i="4"/>
  <c r="E64" i="4"/>
  <c r="E71" i="4"/>
  <c r="E74" i="4"/>
  <c r="E77" i="4"/>
  <c r="E80" i="4"/>
  <c r="E87" i="4"/>
  <c r="E90" i="4"/>
  <c r="E93" i="4"/>
  <c r="E96" i="4"/>
  <c r="E103" i="4"/>
  <c r="E106" i="4"/>
  <c r="E109" i="4"/>
  <c r="E112" i="4"/>
  <c r="E128" i="4"/>
  <c r="E172" i="4"/>
  <c r="E209" i="4"/>
  <c r="E215" i="4"/>
  <c r="E227" i="4"/>
  <c r="E233" i="4"/>
  <c r="E256" i="4"/>
  <c r="E312" i="4"/>
  <c r="E328" i="4"/>
  <c r="E460" i="4"/>
  <c r="E492" i="4"/>
  <c r="E524" i="4"/>
  <c r="E11" i="4"/>
  <c r="E17" i="4"/>
  <c r="E20" i="4"/>
  <c r="E27" i="4"/>
  <c r="E30" i="4"/>
  <c r="E33" i="4"/>
  <c r="E36" i="4"/>
  <c r="E43" i="4"/>
  <c r="E46" i="4"/>
  <c r="E49" i="4"/>
  <c r="E52" i="4"/>
  <c r="E59" i="4"/>
  <c r="E62" i="4"/>
  <c r="E65" i="4"/>
  <c r="E68" i="4"/>
  <c r="E75" i="4"/>
  <c r="E78" i="4"/>
  <c r="E81" i="4"/>
  <c r="E84" i="4"/>
  <c r="E91" i="4"/>
  <c r="E94" i="4"/>
  <c r="E97" i="4"/>
  <c r="E100" i="4"/>
  <c r="E107" i="4"/>
  <c r="E110" i="4"/>
  <c r="E116" i="4"/>
  <c r="E119" i="4"/>
  <c r="E123" i="4"/>
  <c r="E132" i="4"/>
  <c r="E135" i="4"/>
  <c r="E139" i="4"/>
  <c r="E148" i="4"/>
  <c r="E151" i="4"/>
  <c r="E162" i="4"/>
  <c r="E176" i="4"/>
  <c r="E180" i="4"/>
  <c r="E183" i="4"/>
  <c r="E194" i="4"/>
  <c r="E207" i="4"/>
  <c r="E225" i="4"/>
  <c r="E231" i="4"/>
  <c r="E243" i="4"/>
  <c r="E249" i="4"/>
  <c r="B14" i="4"/>
  <c r="B46" i="4"/>
  <c r="B78" i="4"/>
  <c r="B110" i="4"/>
  <c r="B142" i="4"/>
  <c r="B198" i="4"/>
  <c r="B38" i="4"/>
  <c r="B70" i="4"/>
  <c r="B102" i="4"/>
  <c r="B134" i="4"/>
  <c r="B182" i="4"/>
  <c r="B30" i="4"/>
  <c r="B62" i="4"/>
  <c r="B94" i="4"/>
  <c r="B126" i="4"/>
  <c r="B166" i="4"/>
  <c r="B254" i="4"/>
  <c r="B261" i="4"/>
  <c r="B22" i="4"/>
  <c r="B54" i="4"/>
  <c r="B86" i="4"/>
  <c r="B118" i="4"/>
  <c r="B150" i="4"/>
  <c r="B238" i="4"/>
  <c r="B246" i="4"/>
  <c r="B18" i="4"/>
  <c r="B26" i="4"/>
  <c r="B34" i="4"/>
  <c r="B42" i="4"/>
  <c r="B50" i="4"/>
  <c r="B58" i="4"/>
  <c r="B66" i="4"/>
  <c r="B74" i="4"/>
  <c r="B82" i="4"/>
  <c r="B90" i="4"/>
  <c r="B98" i="4"/>
  <c r="B106" i="4"/>
  <c r="B114" i="4"/>
  <c r="B222" i="4"/>
  <c r="B230" i="4"/>
  <c r="B274" i="4"/>
  <c r="B10" i="4"/>
  <c r="B123" i="4"/>
  <c r="B131" i="4"/>
  <c r="B139" i="4"/>
  <c r="B147" i="4"/>
  <c r="B159" i="4"/>
  <c r="B175" i="4"/>
  <c r="B191" i="4"/>
  <c r="B206" i="4"/>
  <c r="B214" i="4"/>
  <c r="E68" i="15"/>
  <c r="D69" i="15" s="1"/>
  <c r="F67" i="15"/>
  <c r="E61" i="3"/>
  <c r="D62" i="3" s="1"/>
  <c r="C42" i="3"/>
  <c r="E56" i="3"/>
  <c r="E62" i="3"/>
  <c r="D63" i="3" s="1"/>
  <c r="B604" i="4"/>
  <c r="B600" i="4"/>
  <c r="B596" i="4"/>
  <c r="B592" i="4"/>
  <c r="B588" i="4"/>
  <c r="B584" i="4"/>
  <c r="B580" i="4"/>
  <c r="B576" i="4"/>
  <c r="B572" i="4"/>
  <c r="B568" i="4"/>
  <c r="B564" i="4"/>
  <c r="B560" i="4"/>
  <c r="B556" i="4"/>
  <c r="B552" i="4"/>
  <c r="B548" i="4"/>
  <c r="B544" i="4"/>
  <c r="B540" i="4"/>
  <c r="B536" i="4"/>
  <c r="B532" i="4"/>
  <c r="B528" i="4"/>
  <c r="B524" i="4"/>
  <c r="B520" i="4"/>
  <c r="B516" i="4"/>
  <c r="B512" i="4"/>
  <c r="B508" i="4"/>
  <c r="B504" i="4"/>
  <c r="B500" i="4"/>
  <c r="B496" i="4"/>
  <c r="B492" i="4"/>
  <c r="B488" i="4"/>
  <c r="B484" i="4"/>
  <c r="B480" i="4"/>
  <c r="B476" i="4"/>
  <c r="B472" i="4"/>
  <c r="B468" i="4"/>
  <c r="B464" i="4"/>
  <c r="B460" i="4"/>
  <c r="B607" i="4"/>
  <c r="B602" i="4"/>
  <c r="B599" i="4"/>
  <c r="B594" i="4"/>
  <c r="B591" i="4"/>
  <c r="B586" i="4"/>
  <c r="B583" i="4"/>
  <c r="B578" i="4"/>
  <c r="B575" i="4"/>
  <c r="B570" i="4"/>
  <c r="B567" i="4"/>
  <c r="B562" i="4"/>
  <c r="B559" i="4"/>
  <c r="B554" i="4"/>
  <c r="B551" i="4"/>
  <c r="B546" i="4"/>
  <c r="B543" i="4"/>
  <c r="B538" i="4"/>
  <c r="B535" i="4"/>
  <c r="B530" i="4"/>
  <c r="B527" i="4"/>
  <c r="B522" i="4"/>
  <c r="B519" i="4"/>
  <c r="B514" i="4"/>
  <c r="B511" i="4"/>
  <c r="B506" i="4"/>
  <c r="B503" i="4"/>
  <c r="B498" i="4"/>
  <c r="B495" i="4"/>
  <c r="B490" i="4"/>
  <c r="B487" i="4"/>
  <c r="B482" i="4"/>
  <c r="B479" i="4"/>
  <c r="B474" i="4"/>
  <c r="B471" i="4"/>
  <c r="B466" i="4"/>
  <c r="B463" i="4"/>
  <c r="B457" i="4"/>
  <c r="B453" i="4"/>
  <c r="B449" i="4"/>
  <c r="B445" i="4"/>
  <c r="B605" i="4"/>
  <c r="B597" i="4"/>
  <c r="B589" i="4"/>
  <c r="B581" i="4"/>
  <c r="B573" i="4"/>
  <c r="B565" i="4"/>
  <c r="B557" i="4"/>
  <c r="B549" i="4"/>
  <c r="B541" i="4"/>
  <c r="B533" i="4"/>
  <c r="B525" i="4"/>
  <c r="B517" i="4"/>
  <c r="B509" i="4"/>
  <c r="B501" i="4"/>
  <c r="B493" i="4"/>
  <c r="B485" i="4"/>
  <c r="B477" i="4"/>
  <c r="B469" i="4"/>
  <c r="B461" i="4"/>
  <c r="B458" i="4"/>
  <c r="B454" i="4"/>
  <c r="B450" i="4"/>
  <c r="B446" i="4"/>
  <c r="B442" i="4"/>
  <c r="B438" i="4"/>
  <c r="B434" i="4"/>
  <c r="B430" i="4"/>
  <c r="B426" i="4"/>
  <c r="B422" i="4"/>
  <c r="B418" i="4"/>
  <c r="B414" i="4"/>
  <c r="B410" i="4"/>
  <c r="B406" i="4"/>
  <c r="B402" i="4"/>
  <c r="B398" i="4"/>
  <c r="B394" i="4"/>
  <c r="B390" i="4"/>
  <c r="B386" i="4"/>
  <c r="B382" i="4"/>
  <c r="B378" i="4"/>
  <c r="B374" i="4"/>
  <c r="B370" i="4"/>
  <c r="B366" i="4"/>
  <c r="B362" i="4"/>
  <c r="B358" i="4"/>
  <c r="B354" i="4"/>
  <c r="B350" i="4"/>
  <c r="B346" i="4"/>
  <c r="B342" i="4"/>
  <c r="B338" i="4"/>
  <c r="B334" i="4"/>
  <c r="B330" i="4"/>
  <c r="B326" i="4"/>
  <c r="B322" i="4"/>
  <c r="B318" i="4"/>
  <c r="B314" i="4"/>
  <c r="B310" i="4"/>
  <c r="B306" i="4"/>
  <c r="B603" i="4"/>
  <c r="B598" i="4"/>
  <c r="B587" i="4"/>
  <c r="B582" i="4"/>
  <c r="B571" i="4"/>
  <c r="B566" i="4"/>
  <c r="B555" i="4"/>
  <c r="B550" i="4"/>
  <c r="B539" i="4"/>
  <c r="B534" i="4"/>
  <c r="B523" i="4"/>
  <c r="B518" i="4"/>
  <c r="B507" i="4"/>
  <c r="B502" i="4"/>
  <c r="B491" i="4"/>
  <c r="B486" i="4"/>
  <c r="B475" i="4"/>
  <c r="B470" i="4"/>
  <c r="B459" i="4"/>
  <c r="B455" i="4"/>
  <c r="B451" i="4"/>
  <c r="B447" i="4"/>
  <c r="B440" i="4"/>
  <c r="B437" i="4"/>
  <c r="B432" i="4"/>
  <c r="B429" i="4"/>
  <c r="B424" i="4"/>
  <c r="B421" i="4"/>
  <c r="B416" i="4"/>
  <c r="B413" i="4"/>
  <c r="B408" i="4"/>
  <c r="B405" i="4"/>
  <c r="B400" i="4"/>
  <c r="B397" i="4"/>
  <c r="B392" i="4"/>
  <c r="B389" i="4"/>
  <c r="B384" i="4"/>
  <c r="B381" i="4"/>
  <c r="B376" i="4"/>
  <c r="B373" i="4"/>
  <c r="B368" i="4"/>
  <c r="B365" i="4"/>
  <c r="B360" i="4"/>
  <c r="B357" i="4"/>
  <c r="B352" i="4"/>
  <c r="B349" i="4"/>
  <c r="B344" i="4"/>
  <c r="B341" i="4"/>
  <c r="B336" i="4"/>
  <c r="B333" i="4"/>
  <c r="B328" i="4"/>
  <c r="B325" i="4"/>
  <c r="B320" i="4"/>
  <c r="B317" i="4"/>
  <c r="B312" i="4"/>
  <c r="B309" i="4"/>
  <c r="B304" i="4"/>
  <c r="B300" i="4"/>
  <c r="B296" i="4"/>
  <c r="B292" i="4"/>
  <c r="B288" i="4"/>
  <c r="B284" i="4"/>
  <c r="B280" i="4"/>
  <c r="B276" i="4"/>
  <c r="B272" i="4"/>
  <c r="B268" i="4"/>
  <c r="B264" i="4"/>
  <c r="B260" i="4"/>
  <c r="B256" i="4"/>
  <c r="B252" i="4"/>
  <c r="B248" i="4"/>
  <c r="B244" i="4"/>
  <c r="B240" i="4"/>
  <c r="B236" i="4"/>
  <c r="B232" i="4"/>
  <c r="B228" i="4"/>
  <c r="B224" i="4"/>
  <c r="B220" i="4"/>
  <c r="B216" i="4"/>
  <c r="B212" i="4"/>
  <c r="B208" i="4"/>
  <c r="B204" i="4"/>
  <c r="B200" i="4"/>
  <c r="B196" i="4"/>
  <c r="B192" i="4"/>
  <c r="B188" i="4"/>
  <c r="B184" i="4"/>
  <c r="B180" i="4"/>
  <c r="B176" i="4"/>
  <c r="B172" i="4"/>
  <c r="B168" i="4"/>
  <c r="B164" i="4"/>
  <c r="B160" i="4"/>
  <c r="B156" i="4"/>
  <c r="B152" i="4"/>
  <c r="B593" i="4"/>
  <c r="B577" i="4"/>
  <c r="B561" i="4"/>
  <c r="B545" i="4"/>
  <c r="B601" i="4"/>
  <c r="B595" i="4"/>
  <c r="B569" i="4"/>
  <c r="B563" i="4"/>
  <c r="B537" i="4"/>
  <c r="B515" i="4"/>
  <c r="B510" i="4"/>
  <c r="B505" i="4"/>
  <c r="B483" i="4"/>
  <c r="B478" i="4"/>
  <c r="B473" i="4"/>
  <c r="B452" i="4"/>
  <c r="B297" i="4"/>
  <c r="B289" i="4"/>
  <c r="B281" i="4"/>
  <c r="B273" i="4"/>
  <c r="B265" i="4"/>
  <c r="B257" i="4"/>
  <c r="B249" i="4"/>
  <c r="B241" i="4"/>
  <c r="B233" i="4"/>
  <c r="B225" i="4"/>
  <c r="B217" i="4"/>
  <c r="B209" i="4"/>
  <c r="B201" i="4"/>
  <c r="B590" i="4"/>
  <c r="B558" i="4"/>
  <c r="B529" i="4"/>
  <c r="B513" i="4"/>
  <c r="B497" i="4"/>
  <c r="B481" i="4"/>
  <c r="B465" i="4"/>
  <c r="B298" i="4"/>
  <c r="B291" i="4"/>
  <c r="B282" i="4"/>
  <c r="B275" i="4"/>
  <c r="B266" i="4"/>
  <c r="B259" i="4"/>
  <c r="B250" i="4"/>
  <c r="B243" i="4"/>
  <c r="B234" i="4"/>
  <c r="B227" i="4"/>
  <c r="B218" i="4"/>
  <c r="B211" i="4"/>
  <c r="B202" i="4"/>
  <c r="B197" i="4"/>
  <c r="B189" i="4"/>
  <c r="B181" i="4"/>
  <c r="B173" i="4"/>
  <c r="B165" i="4"/>
  <c r="B157" i="4"/>
  <c r="B148" i="4"/>
  <c r="B144" i="4"/>
  <c r="B140" i="4"/>
  <c r="B136" i="4"/>
  <c r="B132" i="4"/>
  <c r="B128" i="4"/>
  <c r="B124" i="4"/>
  <c r="B120" i="4"/>
  <c r="B574" i="4"/>
  <c r="B542" i="4"/>
  <c r="B531" i="4"/>
  <c r="B526" i="4"/>
  <c r="B521" i="4"/>
  <c r="B499" i="4"/>
  <c r="B494" i="4"/>
  <c r="B489" i="4"/>
  <c r="B467" i="4"/>
  <c r="B462" i="4"/>
  <c r="B443" i="4"/>
  <c r="B441" i="4"/>
  <c r="B439" i="4"/>
  <c r="B435" i="4"/>
  <c r="B433" i="4"/>
  <c r="B431" i="4"/>
  <c r="B427" i="4"/>
  <c r="B425" i="4"/>
  <c r="B423" i="4"/>
  <c r="B419" i="4"/>
  <c r="B417" i="4"/>
  <c r="B415" i="4"/>
  <c r="B411" i="4"/>
  <c r="B409" i="4"/>
  <c r="B407" i="4"/>
  <c r="B403" i="4"/>
  <c r="B401" i="4"/>
  <c r="B399" i="4"/>
  <c r="B395" i="4"/>
  <c r="B393" i="4"/>
  <c r="B391" i="4"/>
  <c r="B387" i="4"/>
  <c r="B385" i="4"/>
  <c r="B383" i="4"/>
  <c r="B379" i="4"/>
  <c r="B377" i="4"/>
  <c r="B375" i="4"/>
  <c r="B371" i="4"/>
  <c r="B369" i="4"/>
  <c r="B367" i="4"/>
  <c r="B363" i="4"/>
  <c r="B361" i="4"/>
  <c r="B359" i="4"/>
  <c r="B355" i="4"/>
  <c r="B353" i="4"/>
  <c r="B351" i="4"/>
  <c r="B347" i="4"/>
  <c r="B345" i="4"/>
  <c r="B343" i="4"/>
  <c r="B339" i="4"/>
  <c r="B337" i="4"/>
  <c r="B335" i="4"/>
  <c r="B331" i="4"/>
  <c r="B329" i="4"/>
  <c r="B327" i="4"/>
  <c r="B323" i="4"/>
  <c r="B321" i="4"/>
  <c r="B319" i="4"/>
  <c r="B315" i="4"/>
  <c r="B313" i="4"/>
  <c r="B311" i="4"/>
  <c r="B307" i="4"/>
  <c r="B305" i="4"/>
  <c r="B303" i="4"/>
  <c r="B301" i="4"/>
  <c r="B294" i="4"/>
  <c r="B287" i="4"/>
  <c r="B285" i="4"/>
  <c r="B278" i="4"/>
  <c r="B271" i="4"/>
  <c r="B269" i="4"/>
  <c r="B262" i="4"/>
  <c r="B255" i="4"/>
  <c r="B606" i="4"/>
  <c r="B585" i="4"/>
  <c r="B579" i="4"/>
  <c r="B553" i="4"/>
  <c r="B547" i="4"/>
  <c r="B444" i="4"/>
  <c r="B436" i="4"/>
  <c r="B428" i="4"/>
  <c r="B420" i="4"/>
  <c r="B412" i="4"/>
  <c r="B404" i="4"/>
  <c r="B396" i="4"/>
  <c r="B388" i="4"/>
  <c r="B380" i="4"/>
  <c r="B372" i="4"/>
  <c r="B364" i="4"/>
  <c r="B356" i="4"/>
  <c r="B348" i="4"/>
  <c r="B456" i="4"/>
  <c r="B448" i="4"/>
  <c r="B302" i="4"/>
  <c r="B295" i="4"/>
  <c r="B293" i="4"/>
  <c r="B286" i="4"/>
  <c r="B279" i="4"/>
  <c r="B277" i="4"/>
  <c r="B270" i="4"/>
  <c r="B263" i="4"/>
  <c r="B6" i="4"/>
  <c r="B9" i="4"/>
  <c r="B13" i="4"/>
  <c r="B17" i="4"/>
  <c r="B21" i="4"/>
  <c r="B25" i="4"/>
  <c r="B29" i="4"/>
  <c r="B33" i="4"/>
  <c r="B37" i="4"/>
  <c r="B41" i="4"/>
  <c r="B45" i="4"/>
  <c r="B49" i="4"/>
  <c r="B53" i="4"/>
  <c r="B57" i="4"/>
  <c r="B61" i="4"/>
  <c r="B65" i="4"/>
  <c r="B69" i="4"/>
  <c r="B73" i="4"/>
  <c r="B77" i="4"/>
  <c r="B81" i="4"/>
  <c r="B85" i="4"/>
  <c r="B89" i="4"/>
  <c r="B93" i="4"/>
  <c r="B97" i="4"/>
  <c r="B101" i="4"/>
  <c r="B105" i="4"/>
  <c r="B109" i="4"/>
  <c r="B113" i="4"/>
  <c r="B117" i="4"/>
  <c r="E118" i="4"/>
  <c r="E121" i="4"/>
  <c r="B125" i="4"/>
  <c r="E126" i="4"/>
  <c r="E129" i="4"/>
  <c r="B133" i="4"/>
  <c r="E134" i="4"/>
  <c r="E137" i="4"/>
  <c r="B141" i="4"/>
  <c r="E142" i="4"/>
  <c r="E145" i="4"/>
  <c r="B149" i="4"/>
  <c r="E150" i="4"/>
  <c r="B154" i="4"/>
  <c r="E155" i="4"/>
  <c r="E157" i="4"/>
  <c r="B161" i="4"/>
  <c r="B163" i="4"/>
  <c r="B170" i="4"/>
  <c r="E171" i="4"/>
  <c r="E173" i="4"/>
  <c r="B177" i="4"/>
  <c r="B179" i="4"/>
  <c r="B186" i="4"/>
  <c r="E187" i="4"/>
  <c r="E189" i="4"/>
  <c r="B193" i="4"/>
  <c r="B195" i="4"/>
  <c r="E204" i="4"/>
  <c r="E206" i="4"/>
  <c r="B210" i="4"/>
  <c r="E220" i="4"/>
  <c r="E222" i="4"/>
  <c r="B226" i="4"/>
  <c r="E236" i="4"/>
  <c r="E238" i="4"/>
  <c r="B242" i="4"/>
  <c r="E252" i="4"/>
  <c r="E254" i="4"/>
  <c r="E306" i="4"/>
  <c r="B316" i="4"/>
  <c r="E322" i="4"/>
  <c r="B332" i="4"/>
  <c r="E603" i="4"/>
  <c r="E600" i="4"/>
  <c r="E595" i="4"/>
  <c r="E592" i="4"/>
  <c r="E587" i="4"/>
  <c r="E584" i="4"/>
  <c r="E579" i="4"/>
  <c r="E576" i="4"/>
  <c r="E571" i="4"/>
  <c r="E568" i="4"/>
  <c r="E563" i="4"/>
  <c r="E560" i="4"/>
  <c r="E555" i="4"/>
  <c r="E552" i="4"/>
  <c r="E547" i="4"/>
  <c r="E544" i="4"/>
  <c r="E539" i="4"/>
  <c r="E536" i="4"/>
  <c r="E531" i="4"/>
  <c r="E528" i="4"/>
  <c r="E523" i="4"/>
  <c r="E520" i="4"/>
  <c r="E515" i="4"/>
  <c r="E512" i="4"/>
  <c r="E507" i="4"/>
  <c r="E504" i="4"/>
  <c r="E499" i="4"/>
  <c r="E496" i="4"/>
  <c r="E491" i="4"/>
  <c r="E488" i="4"/>
  <c r="E483" i="4"/>
  <c r="E480" i="4"/>
  <c r="E475" i="4"/>
  <c r="E472" i="4"/>
  <c r="E467" i="4"/>
  <c r="E464" i="4"/>
  <c r="E459" i="4"/>
  <c r="E455" i="4"/>
  <c r="E451" i="4"/>
  <c r="E447" i="4"/>
  <c r="E601" i="4"/>
  <c r="E593" i="4"/>
  <c r="E585" i="4"/>
  <c r="E577" i="4"/>
  <c r="E569" i="4"/>
  <c r="E561" i="4"/>
  <c r="E553" i="4"/>
  <c r="E545" i="4"/>
  <c r="E537" i="4"/>
  <c r="E529" i="4"/>
  <c r="E521" i="4"/>
  <c r="E513" i="4"/>
  <c r="E505" i="4"/>
  <c r="E497" i="4"/>
  <c r="E489" i="4"/>
  <c r="E481" i="4"/>
  <c r="E473" i="4"/>
  <c r="E465" i="4"/>
  <c r="E597" i="4"/>
  <c r="E581" i="4"/>
  <c r="E565" i="4"/>
  <c r="E549" i="4"/>
  <c r="E607" i="4"/>
  <c r="E605" i="4"/>
  <c r="E591" i="4"/>
  <c r="E589" i="4"/>
  <c r="E559" i="4"/>
  <c r="E557" i="4"/>
  <c r="E458" i="4"/>
  <c r="E449" i="4"/>
  <c r="E301" i="4"/>
  <c r="E293" i="4"/>
  <c r="E285" i="4"/>
  <c r="E277" i="4"/>
  <c r="E269" i="4"/>
  <c r="E261" i="4"/>
  <c r="E253" i="4"/>
  <c r="E245" i="4"/>
  <c r="E237" i="4"/>
  <c r="E229" i="4"/>
  <c r="E221" i="4"/>
  <c r="E213" i="4"/>
  <c r="E205" i="4"/>
  <c r="E596" i="4"/>
  <c r="E564" i="4"/>
  <c r="E533" i="4"/>
  <c r="E501" i="4"/>
  <c r="E469" i="4"/>
  <c r="E457" i="4"/>
  <c r="E292" i="4"/>
  <c r="E276" i="4"/>
  <c r="E260" i="4"/>
  <c r="E244" i="4"/>
  <c r="E228" i="4"/>
  <c r="E212" i="4"/>
  <c r="E193" i="4"/>
  <c r="E185" i="4"/>
  <c r="E177" i="4"/>
  <c r="E169" i="4"/>
  <c r="E161" i="4"/>
  <c r="E153" i="4"/>
  <c r="E517" i="4"/>
  <c r="E509" i="4"/>
  <c r="E485" i="4"/>
  <c r="E477" i="4"/>
  <c r="E454" i="4"/>
  <c r="E446" i="4"/>
  <c r="E297" i="4"/>
  <c r="E295" i="4"/>
  <c r="E281" i="4"/>
  <c r="E279" i="4"/>
  <c r="E265" i="4"/>
  <c r="E263" i="4"/>
  <c r="E575" i="4"/>
  <c r="E573" i="4"/>
  <c r="E543" i="4"/>
  <c r="E541" i="4"/>
  <c r="E532" i="4"/>
  <c r="E527" i="4"/>
  <c r="E525" i="4"/>
  <c r="E511" i="4"/>
  <c r="E500" i="4"/>
  <c r="E495" i="4"/>
  <c r="E493" i="4"/>
  <c r="E479" i="4"/>
  <c r="E468" i="4"/>
  <c r="E463" i="4"/>
  <c r="E461" i="4"/>
  <c r="E442" i="4"/>
  <c r="E434" i="4"/>
  <c r="E426" i="4"/>
  <c r="E418" i="4"/>
  <c r="E410" i="4"/>
  <c r="E402" i="4"/>
  <c r="E394" i="4"/>
  <c r="E386" i="4"/>
  <c r="E378" i="4"/>
  <c r="E370" i="4"/>
  <c r="E362" i="4"/>
  <c r="E354" i="4"/>
  <c r="E346" i="4"/>
  <c r="E580" i="4"/>
  <c r="E548" i="4"/>
  <c r="E516" i="4"/>
  <c r="E508" i="4"/>
  <c r="E484" i="4"/>
  <c r="E476" i="4"/>
  <c r="E453" i="4"/>
  <c r="E450" i="4"/>
  <c r="E445" i="4"/>
  <c r="E443" i="4"/>
  <c r="E439" i="4"/>
  <c r="E437" i="4"/>
  <c r="E435" i="4"/>
  <c r="E431" i="4"/>
  <c r="E429" i="4"/>
  <c r="E427" i="4"/>
  <c r="E423" i="4"/>
  <c r="E421" i="4"/>
  <c r="E419" i="4"/>
  <c r="E415" i="4"/>
  <c r="E413" i="4"/>
  <c r="E411" i="4"/>
  <c r="E407" i="4"/>
  <c r="E405" i="4"/>
  <c r="E403" i="4"/>
  <c r="E399" i="4"/>
  <c r="E397" i="4"/>
  <c r="E395" i="4"/>
  <c r="E391" i="4"/>
  <c r="E389" i="4"/>
  <c r="E387" i="4"/>
  <c r="E383" i="4"/>
  <c r="E381" i="4"/>
  <c r="E379" i="4"/>
  <c r="E375" i="4"/>
  <c r="E373" i="4"/>
  <c r="E371" i="4"/>
  <c r="E367" i="4"/>
  <c r="E365" i="4"/>
  <c r="E363" i="4"/>
  <c r="E359" i="4"/>
  <c r="E357" i="4"/>
  <c r="E355" i="4"/>
  <c r="E351" i="4"/>
  <c r="E349" i="4"/>
  <c r="E347" i="4"/>
  <c r="E343" i="4"/>
  <c r="E341" i="4"/>
  <c r="E339" i="4"/>
  <c r="E335" i="4"/>
  <c r="E333" i="4"/>
  <c r="E331" i="4"/>
  <c r="E327" i="4"/>
  <c r="E325" i="4"/>
  <c r="E323" i="4"/>
  <c r="E319" i="4"/>
  <c r="E317" i="4"/>
  <c r="E315" i="4"/>
  <c r="E311" i="4"/>
  <c r="E309" i="4"/>
  <c r="E307" i="4"/>
  <c r="E303" i="4"/>
  <c r="E296" i="4"/>
  <c r="E289" i="4"/>
  <c r="E287" i="4"/>
  <c r="E280" i="4"/>
  <c r="E273" i="4"/>
  <c r="E271" i="4"/>
  <c r="E264" i="4"/>
  <c r="E6" i="4"/>
  <c r="B8" i="4"/>
  <c r="E10" i="4"/>
  <c r="B12" i="4"/>
  <c r="E14" i="4"/>
  <c r="B16" i="4"/>
  <c r="E18" i="4"/>
  <c r="B20" i="4"/>
  <c r="B24" i="4"/>
  <c r="B28" i="4"/>
  <c r="B32" i="4"/>
  <c r="B36" i="4"/>
  <c r="B40" i="4"/>
  <c r="B44" i="4"/>
  <c r="B48" i="4"/>
  <c r="B52" i="4"/>
  <c r="B56" i="4"/>
  <c r="E58" i="4"/>
  <c r="B60" i="4"/>
  <c r="B64" i="4"/>
  <c r="B68" i="4"/>
  <c r="B72" i="4"/>
  <c r="B76" i="4"/>
  <c r="B80" i="4"/>
  <c r="E82" i="4"/>
  <c r="B84" i="4"/>
  <c r="B88" i="4"/>
  <c r="B92" i="4"/>
  <c r="B96" i="4"/>
  <c r="B100" i="4"/>
  <c r="E102" i="4"/>
  <c r="B104" i="4"/>
  <c r="B108" i="4"/>
  <c r="B112" i="4"/>
  <c r="B116" i="4"/>
  <c r="B119" i="4"/>
  <c r="B122" i="4"/>
  <c r="B127" i="4"/>
  <c r="B130" i="4"/>
  <c r="B135" i="4"/>
  <c r="E136" i="4"/>
  <c r="B138" i="4"/>
  <c r="B143" i="4"/>
  <c r="E144" i="4"/>
  <c r="B146" i="4"/>
  <c r="E147" i="4"/>
  <c r="B151" i="4"/>
  <c r="E152" i="4"/>
  <c r="E154" i="4"/>
  <c r="B158" i="4"/>
  <c r="E159" i="4"/>
  <c r="B167" i="4"/>
  <c r="E168" i="4"/>
  <c r="E170" i="4"/>
  <c r="B174" i="4"/>
  <c r="E175" i="4"/>
  <c r="B183" i="4"/>
  <c r="E184" i="4"/>
  <c r="E186" i="4"/>
  <c r="B190" i="4"/>
  <c r="E191" i="4"/>
  <c r="B199" i="4"/>
  <c r="E200" i="4"/>
  <c r="B203" i="4"/>
  <c r="B205" i="4"/>
  <c r="B207" i="4"/>
  <c r="E208" i="4"/>
  <c r="B213" i="4"/>
  <c r="B215" i="4"/>
  <c r="E216" i="4"/>
  <c r="B219" i="4"/>
  <c r="B221" i="4"/>
  <c r="B223" i="4"/>
  <c r="E224" i="4"/>
  <c r="B229" i="4"/>
  <c r="B231" i="4"/>
  <c r="E232" i="4"/>
  <c r="B235" i="4"/>
  <c r="B237" i="4"/>
  <c r="B239" i="4"/>
  <c r="E240" i="4"/>
  <c r="B245" i="4"/>
  <c r="B247" i="4"/>
  <c r="E248" i="4"/>
  <c r="B251" i="4"/>
  <c r="B253" i="4"/>
  <c r="E257" i="4"/>
  <c r="E259" i="4"/>
  <c r="E268" i="4"/>
  <c r="E272" i="4"/>
  <c r="E284" i="4"/>
  <c r="E288" i="4"/>
  <c r="E300" i="4"/>
  <c r="E304" i="4"/>
  <c r="E310" i="4"/>
  <c r="E320" i="4"/>
  <c r="E326" i="4"/>
  <c r="E336" i="4"/>
  <c r="B7" i="4"/>
  <c r="B11" i="4"/>
  <c r="B15" i="4"/>
  <c r="B19" i="4"/>
  <c r="B23" i="4"/>
  <c r="B27" i="4"/>
  <c r="B31" i="4"/>
  <c r="B35" i="4"/>
  <c r="B39" i="4"/>
  <c r="B43" i="4"/>
  <c r="B47" i="4"/>
  <c r="B51" i="4"/>
  <c r="B55" i="4"/>
  <c r="B59" i="4"/>
  <c r="B63" i="4"/>
  <c r="B67" i="4"/>
  <c r="B71" i="4"/>
  <c r="E73" i="4"/>
  <c r="B75" i="4"/>
  <c r="B79" i="4"/>
  <c r="B83" i="4"/>
  <c r="B87" i="4"/>
  <c r="B91" i="4"/>
  <c r="B95" i="4"/>
  <c r="B99" i="4"/>
  <c r="B103" i="4"/>
  <c r="B107" i="4"/>
  <c r="B111" i="4"/>
  <c r="E113" i="4"/>
  <c r="B115" i="4"/>
  <c r="E117" i="4"/>
  <c r="B121" i="4"/>
  <c r="E122" i="4"/>
  <c r="E125" i="4"/>
  <c r="B129" i="4"/>
  <c r="E130" i="4"/>
  <c r="E133" i="4"/>
  <c r="B137" i="4"/>
  <c r="E138" i="4"/>
  <c r="E141" i="4"/>
  <c r="B145" i="4"/>
  <c r="E146" i="4"/>
  <c r="E149" i="4"/>
  <c r="B153" i="4"/>
  <c r="B155" i="4"/>
  <c r="B162" i="4"/>
  <c r="E163" i="4"/>
  <c r="E165" i="4"/>
  <c r="B169" i="4"/>
  <c r="B171" i="4"/>
  <c r="B178" i="4"/>
  <c r="E179" i="4"/>
  <c r="E181" i="4"/>
  <c r="B185" i="4"/>
  <c r="B187" i="4"/>
  <c r="B194" i="4"/>
  <c r="E195" i="4"/>
  <c r="E197" i="4"/>
  <c r="E203" i="4"/>
  <c r="E219" i="4"/>
  <c r="E235" i="4"/>
  <c r="E251" i="4"/>
  <c r="E255" i="4"/>
  <c r="B258" i="4"/>
  <c r="B267" i="4"/>
  <c r="E275" i="4"/>
  <c r="B283" i="4"/>
  <c r="E291" i="4"/>
  <c r="B299" i="4"/>
  <c r="B308" i="4"/>
  <c r="E314" i="4"/>
  <c r="B324" i="4"/>
  <c r="E330" i="4"/>
  <c r="B340" i="4"/>
  <c r="E471" i="4"/>
  <c r="E503" i="4"/>
  <c r="E535" i="4"/>
  <c r="E487" i="4"/>
  <c r="E519" i="4"/>
  <c r="E546" i="4"/>
  <c r="E562" i="4"/>
  <c r="E578" i="4"/>
  <c r="E594" i="4"/>
  <c r="E342" i="4"/>
  <c r="E344" i="4"/>
  <c r="E350" i="4"/>
  <c r="E352" i="4"/>
  <c r="E358" i="4"/>
  <c r="E360" i="4"/>
  <c r="E366" i="4"/>
  <c r="E368" i="4"/>
  <c r="E374" i="4"/>
  <c r="E376" i="4"/>
  <c r="E382" i="4"/>
  <c r="E384" i="4"/>
  <c r="E390" i="4"/>
  <c r="E392" i="4"/>
  <c r="E398" i="4"/>
  <c r="E400" i="4"/>
  <c r="E406" i="4"/>
  <c r="E408" i="4"/>
  <c r="E414" i="4"/>
  <c r="E416" i="4"/>
  <c r="E422" i="4"/>
  <c r="E424" i="4"/>
  <c r="E430" i="4"/>
  <c r="E432" i="4"/>
  <c r="E438" i="4"/>
  <c r="E440" i="4"/>
  <c r="E448" i="4"/>
  <c r="E466" i="4"/>
  <c r="E474" i="4"/>
  <c r="E482" i="4"/>
  <c r="E498" i="4"/>
  <c r="E506" i="4"/>
  <c r="E514" i="4"/>
  <c r="E530" i="4"/>
  <c r="E556" i="4"/>
  <c r="E588" i="4"/>
  <c r="E308" i="4"/>
  <c r="E316" i="4"/>
  <c r="E324" i="4"/>
  <c r="E332" i="4"/>
  <c r="E340" i="4"/>
  <c r="E348" i="4"/>
  <c r="E356" i="4"/>
  <c r="E364" i="4"/>
  <c r="E372" i="4"/>
  <c r="E380" i="4"/>
  <c r="E388" i="4"/>
  <c r="E396" i="4"/>
  <c r="E404" i="4"/>
  <c r="E412" i="4"/>
  <c r="E420" i="4"/>
  <c r="E428" i="4"/>
  <c r="E436" i="4"/>
  <c r="E444" i="4"/>
  <c r="E452" i="4"/>
  <c r="E567" i="4"/>
  <c r="E599" i="4"/>
  <c r="E158" i="4"/>
  <c r="E166" i="4"/>
  <c r="E174" i="4"/>
  <c r="E182" i="4"/>
  <c r="E190" i="4"/>
  <c r="E198" i="4"/>
  <c r="E214" i="4"/>
  <c r="E230" i="4"/>
  <c r="E246" i="4"/>
  <c r="E262" i="4"/>
  <c r="E278" i="4"/>
  <c r="E294" i="4"/>
  <c r="E202" i="4"/>
  <c r="E210" i="4"/>
  <c r="E218" i="4"/>
  <c r="E226" i="4"/>
  <c r="E234" i="4"/>
  <c r="E242" i="4"/>
  <c r="E250" i="4"/>
  <c r="E258" i="4"/>
  <c r="E266" i="4"/>
  <c r="E274" i="4"/>
  <c r="E282" i="4"/>
  <c r="E290" i="4"/>
  <c r="E298" i="4"/>
  <c r="E305" i="4"/>
  <c r="E313" i="4"/>
  <c r="E321" i="4"/>
  <c r="E329" i="4"/>
  <c r="E337" i="4"/>
  <c r="E345" i="4"/>
  <c r="E353" i="4"/>
  <c r="E361" i="4"/>
  <c r="E369" i="4"/>
  <c r="E377" i="4"/>
  <c r="E385" i="4"/>
  <c r="E393" i="4"/>
  <c r="E401" i="4"/>
  <c r="E409" i="4"/>
  <c r="E417" i="4"/>
  <c r="E425" i="4"/>
  <c r="E433" i="4"/>
  <c r="E441" i="4"/>
  <c r="E456" i="4"/>
  <c r="E490" i="4"/>
  <c r="E522" i="4"/>
  <c r="E540" i="4"/>
  <c r="E551" i="4"/>
  <c r="E572" i="4"/>
  <c r="E583" i="4"/>
  <c r="E604" i="4"/>
  <c r="E14" i="7"/>
  <c r="E15" i="7"/>
  <c r="B23" i="8"/>
  <c r="E538" i="4"/>
  <c r="E554" i="4"/>
  <c r="E570" i="4"/>
  <c r="E586" i="4"/>
  <c r="E602" i="4"/>
  <c r="E462" i="4"/>
  <c r="E470" i="4"/>
  <c r="E478" i="4"/>
  <c r="E486" i="4"/>
  <c r="E494" i="4"/>
  <c r="E502" i="4"/>
  <c r="E510" i="4"/>
  <c r="E518" i="4"/>
  <c r="E526" i="4"/>
  <c r="E534" i="4"/>
  <c r="E542" i="4"/>
  <c r="E550" i="4"/>
  <c r="E558" i="4"/>
  <c r="E566" i="4"/>
  <c r="E574" i="4"/>
  <c r="E582" i="4"/>
  <c r="E590" i="4"/>
  <c r="E598" i="4"/>
  <c r="E606" i="4"/>
  <c r="C50" i="6"/>
  <c r="E69" i="15" l="1"/>
  <c r="D70" i="15" s="1"/>
  <c r="F69" i="15"/>
  <c r="F68" i="15"/>
  <c r="F61" i="3"/>
  <c r="E63" i="3"/>
  <c r="D64" i="3" s="1"/>
  <c r="B22" i="8"/>
  <c r="F62" i="3"/>
  <c r="E70" i="15" l="1"/>
  <c r="D71" i="15" s="1"/>
  <c r="C25" i="7"/>
  <c r="E64" i="3"/>
  <c r="D65" i="3" s="1"/>
  <c r="F63" i="3"/>
  <c r="C32" i="3"/>
  <c r="C31" i="3"/>
  <c r="C33" i="3"/>
  <c r="C34" i="3"/>
  <c r="C30" i="3"/>
  <c r="E71" i="15" l="1"/>
  <c r="D72" i="15" s="1"/>
  <c r="F70" i="15"/>
  <c r="F64" i="3"/>
  <c r="E65" i="3"/>
  <c r="D66" i="3" s="1"/>
  <c r="F65" i="3"/>
  <c r="E72" i="15" l="1"/>
  <c r="D73" i="15" s="1"/>
  <c r="F71" i="15"/>
  <c r="E66" i="3"/>
  <c r="D67" i="3" s="1"/>
  <c r="E73" i="15" l="1"/>
  <c r="F73" i="15"/>
  <c r="F72" i="15"/>
  <c r="E67" i="3"/>
  <c r="D68" i="3" s="1"/>
  <c r="F66" i="3"/>
  <c r="E68" i="3" l="1"/>
  <c r="D69" i="3" s="1"/>
  <c r="F67" i="3"/>
  <c r="F68" i="3" l="1"/>
  <c r="E69" i="3"/>
  <c r="D70" i="3" s="1"/>
  <c r="F69" i="3" l="1"/>
  <c r="E70" i="3"/>
  <c r="D71" i="3" s="1"/>
  <c r="E71" i="3" l="1"/>
  <c r="D72" i="3" s="1"/>
  <c r="F70" i="3"/>
  <c r="E72" i="3" l="1"/>
  <c r="D73" i="3" s="1"/>
  <c r="F72" i="3"/>
  <c r="F71" i="3"/>
  <c r="E73" i="3" l="1"/>
  <c r="F7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Girvin</author>
  </authors>
  <commentList>
    <comment ref="B47" authorId="0" shapeId="0" xr:uid="{D42AB997-A84C-438B-BE24-EE1802B3DFA1}">
      <text/>
    </comment>
    <comment ref="E47" authorId="0" shapeId="0" xr:uid="{038CA163-9178-43D9-95F5-E45FB4BEDB9C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Girvin</author>
  </authors>
  <commentList>
    <comment ref="B47" authorId="0" shapeId="0" xr:uid="{AC6E7145-6C97-4230-8C9C-B71467EE5FDF}">
      <text/>
    </comment>
    <comment ref="E47" authorId="0" shapeId="0" xr:uid="{C14C6E9A-D430-4931-A4BE-93751DAB7383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MIDSIMG</author>
  </authors>
  <commentList>
    <comment ref="G4" authorId="0" shapeId="0" xr:uid="{4CA55CF0-54FC-44D8-8C5C-5F4E9DC9910C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MIDSIMG</author>
  </authors>
  <commentList>
    <comment ref="G4" authorId="0" shapeId="0" xr:uid="{86B22BFB-763E-4EEB-8677-1E42FD7E1235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MIDSIMG</author>
  </authors>
  <commentList>
    <comment ref="H1" authorId="0" shapeId="0" xr:uid="{76CFBA15-E7DA-46BB-84CF-07AB0262CBCF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MIDSIMG</author>
  </authors>
  <commentList>
    <comment ref="H1" authorId="0" shapeId="0" xr:uid="{4F3E5FC4-3364-4156-BEB7-3F4E85673FEE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<sst xmlns="http://schemas.openxmlformats.org/spreadsheetml/2006/main" count="2844" uniqueCount="269">
  <si>
    <t>Video 42</t>
  </si>
  <si>
    <t>Video 41</t>
  </si>
  <si>
    <t>Confidence Interval Theory</t>
  </si>
  <si>
    <t>Video 40</t>
  </si>
  <si>
    <t>An insurance company would like to estimate the average amount paid per year for an insurance policy. They have past data that can</t>
  </si>
  <si>
    <t>provide a good estimate of the population standard deviation.</t>
  </si>
  <si>
    <t>Create an 95% confidence interval so that the company has a range of values to estimate the unknown population mean.</t>
  </si>
  <si>
    <t>Sample Annual Insurance Fees</t>
  </si>
  <si>
    <t>n</t>
  </si>
  <si>
    <t xml:space="preserve"> =COUNT(A6:A305)</t>
  </si>
  <si>
    <t>Xbar</t>
  </si>
  <si>
    <t xml:space="preserve"> =AVERAGE(A6:A305)</t>
  </si>
  <si>
    <t>Sigma</t>
  </si>
  <si>
    <t>Standard Error of Mean =Sigma/SQRT(n)</t>
  </si>
  <si>
    <t xml:space="preserve"> =D7/SQRT(D5)</t>
  </si>
  <si>
    <t>Standard Deviation of Sampling Distribution of Xbar</t>
  </si>
  <si>
    <t>Confidence Level</t>
  </si>
  <si>
    <t>How sure we are that pop mean is in interval</t>
  </si>
  <si>
    <t>Alpha</t>
  </si>
  <si>
    <t xml:space="preserve"> =1-D9</t>
  </si>
  <si>
    <t>How sure we are that pop mean is NOT in interval. Risk we take that Pop Mean is not in interval</t>
  </si>
  <si>
    <t>Alpha/2</t>
  </si>
  <si>
    <t xml:space="preserve"> =D10/2</t>
  </si>
  <si>
    <t>Prob. In upper or lower tail</t>
  </si>
  <si>
    <t>Method 1:</t>
  </si>
  <si>
    <t>NORM.INV Method</t>
  </si>
  <si>
    <t>Lower Limit</t>
  </si>
  <si>
    <t xml:space="preserve"> =NORM.INV(D11,D6,D8)</t>
  </si>
  <si>
    <t xml:space="preserve"> =NORM.INV(Alpha/2,Xbar,Standard Error)</t>
  </si>
  <si>
    <t>Upper Limit</t>
  </si>
  <si>
    <t xml:space="preserve"> =NORM.INV(1-D11,D6,D8)</t>
  </si>
  <si>
    <t xml:space="preserve"> =NORM.INV(1-Alpha/2,Xbar,Standard Error)</t>
  </si>
  <si>
    <t>Method 2:</t>
  </si>
  <si>
    <t>NORM.S.INV Method</t>
  </si>
  <si>
    <t>Z Associated with upper Alpha/2</t>
  </si>
  <si>
    <t xml:space="preserve"> =NORM.S.INV(1-D11)</t>
  </si>
  <si>
    <t xml:space="preserve"> =NORM.S.INV(1-Alpha/2)</t>
  </si>
  <si>
    <r>
      <t>Margin of Error = Z</t>
    </r>
    <r>
      <rPr>
        <vertAlign val="subscript"/>
        <sz val="11"/>
        <color theme="1"/>
        <rFont val="Calibri"/>
        <family val="2"/>
        <scheme val="minor"/>
      </rPr>
      <t>Alpha/2</t>
    </r>
    <r>
      <rPr>
        <sz val="11"/>
        <color theme="1"/>
        <rFont val="Calibri"/>
        <family val="2"/>
        <scheme val="minor"/>
      </rPr>
      <t xml:space="preserve"> * Standard Error</t>
    </r>
  </si>
  <si>
    <t xml:space="preserve"> =D8*D20</t>
  </si>
  <si>
    <t xml:space="preserve"> =D6-D21</t>
  </si>
  <si>
    <t xml:space="preserve"> =D6+D21</t>
  </si>
  <si>
    <t>Method 3:</t>
  </si>
  <si>
    <t>CONFIDENCE.NORM Method</t>
  </si>
  <si>
    <t>Margin of Error</t>
  </si>
  <si>
    <t xml:space="preserve"> =CONFIDENCE.NORM(D10,D7,D5)</t>
  </si>
  <si>
    <t xml:space="preserve"> =CONFIDENCE.NORM(Alpha,Sigma,Sample Size)</t>
  </si>
  <si>
    <t xml:space="preserve"> =D6-D27</t>
  </si>
  <si>
    <t xml:space="preserve"> =D6+D27</t>
  </si>
  <si>
    <t>Sample Mean = Xbar =</t>
  </si>
  <si>
    <t xml:space="preserve"> =D39-D38</t>
  </si>
  <si>
    <t xml:space="preserve"> =D39+D38</t>
  </si>
  <si>
    <t>Notice, that if it turned out that we could calculate the pop mean ($822), we would see that our Pop</t>
  </si>
  <si>
    <t>Mean is not in our interval. This would be the 5% situation where our interval would not contain the</t>
  </si>
  <si>
    <t>Pop Mean. How big should you make the interval, then?</t>
  </si>
  <si>
    <t>Skew</t>
  </si>
  <si>
    <t>Max</t>
  </si>
  <si>
    <t>Min</t>
  </si>
  <si>
    <t>Range</t>
  </si>
  <si>
    <t>Start</t>
  </si>
  <si>
    <t>Increment</t>
  </si>
  <si>
    <t>Low</t>
  </si>
  <si>
    <t>High</t>
  </si>
  <si>
    <t>Frequency</t>
  </si>
  <si>
    <t>Mew</t>
  </si>
  <si>
    <t>P(Xbar)</t>
  </si>
  <si>
    <t xml:space="preserve">n = </t>
  </si>
  <si>
    <t xml:space="preserve">df = </t>
  </si>
  <si>
    <t>T-value Upper</t>
  </si>
  <si>
    <t>t</t>
  </si>
  <si>
    <t>Sample # Pages From Cartridge</t>
  </si>
  <si>
    <t>Printers Manufacturers is a manufacturer of computer printers and printer</t>
  </si>
  <si>
    <t>cartridges. They would like to create an ad that says how many pages a</t>
  </si>
  <si>
    <t>customer could expect from the cartridge.</t>
  </si>
  <si>
    <t>Something like: "A customer can expect an average of XXX within the margin</t>
  </si>
  <si>
    <t>of error of XXX."</t>
  </si>
  <si>
    <t>X bar (pages)</t>
  </si>
  <si>
    <t xml:space="preserve"> =ROUND(AVERAGE(A2:A11),0)</t>
  </si>
  <si>
    <t>s (pages)</t>
  </si>
  <si>
    <t xml:space="preserve"> =ROUND(STDEV.S(A2:A11),0)</t>
  </si>
  <si>
    <t xml:space="preserve"> =COUNT(A2:A11)</t>
  </si>
  <si>
    <t># of samples</t>
  </si>
  <si>
    <t>df</t>
  </si>
  <si>
    <t xml:space="preserve"> =D9-D10</t>
  </si>
  <si>
    <t>Standard Error</t>
  </si>
  <si>
    <t xml:space="preserve"> =D8/SQRT(D9)</t>
  </si>
  <si>
    <t xml:space="preserve"> =1-D13</t>
  </si>
  <si>
    <t xml:space="preserve"> =D14/2</t>
  </si>
  <si>
    <t xml:space="preserve"> =T.INV(1-D15,D11)</t>
  </si>
  <si>
    <t>Margin of error</t>
  </si>
  <si>
    <t>Method 1</t>
  </si>
  <si>
    <t xml:space="preserve"> =D16*D12</t>
  </si>
  <si>
    <t>Method 2</t>
  </si>
  <si>
    <t xml:space="preserve"> =CONFIDENCE.T(D14,D8,D9)</t>
  </si>
  <si>
    <r>
      <t>lower X</t>
    </r>
    <r>
      <rPr>
        <vertAlign val="subscript"/>
        <sz val="11"/>
        <color indexed="8"/>
        <rFont val="Calibri"/>
        <family val="2"/>
      </rPr>
      <t>bar</t>
    </r>
  </si>
  <si>
    <t xml:space="preserve"> =$D$7-$D$18</t>
  </si>
  <si>
    <r>
      <t>upper X</t>
    </r>
    <r>
      <rPr>
        <vertAlign val="subscript"/>
        <sz val="11"/>
        <color indexed="8"/>
        <rFont val="Calibri"/>
        <family val="2"/>
      </rPr>
      <t>bar</t>
    </r>
  </si>
  <si>
    <t xml:space="preserve"> =$D$7+$D$18</t>
  </si>
  <si>
    <t>Method 3</t>
  </si>
  <si>
    <t>Mean</t>
  </si>
  <si>
    <t>Median</t>
  </si>
  <si>
    <t>Mode</t>
  </si>
  <si>
    <t>Standard Deviation</t>
  </si>
  <si>
    <t>Sample Variance</t>
  </si>
  <si>
    <t>Kurtosis</t>
  </si>
  <si>
    <t>Skewness</t>
  </si>
  <si>
    <t>Minimum</t>
  </si>
  <si>
    <t>Maximum</t>
  </si>
  <si>
    <t>Sum</t>
  </si>
  <si>
    <t>Count</t>
  </si>
  <si>
    <t>Confidence Level(95.0%)</t>
  </si>
  <si>
    <t>A customer can expect an average of 2409 pages within the margin</t>
  </si>
  <si>
    <t>of error of 217 pages</t>
  </si>
  <si>
    <t>Restaurant Magazine wants to rate a particular restaurant. They go out and ask 50 randomly selected customers to give</t>
  </si>
  <si>
    <t>a rating between 1 and 10 so they can estimate the population mean rating.</t>
  </si>
  <si>
    <t>1-10 Rating of Resturant</t>
  </si>
  <si>
    <t xml:space="preserve"> =COUNT(A5:A54)</t>
  </si>
  <si>
    <t xml:space="preserve"> =D4-1</t>
  </si>
  <si>
    <t>Degrees of Freedom = n - # of samples</t>
  </si>
  <si>
    <t xml:space="preserve"> =AVERAGE(A5:A54)</t>
  </si>
  <si>
    <t>s</t>
  </si>
  <si>
    <t xml:space="preserve"> =STDEV.S(A5:A54)</t>
  </si>
  <si>
    <t>Standard Error of Mean =s/SQRT(n)</t>
  </si>
  <si>
    <t xml:space="preserve"> =D7/SQRT(D4)</t>
  </si>
  <si>
    <t>SE = Standard Deviation of Sampling Distribution of Xbar</t>
  </si>
  <si>
    <t>T.INV Method</t>
  </si>
  <si>
    <t>Upper t</t>
  </si>
  <si>
    <t xml:space="preserve"> =T.INV(1-D11,D5)</t>
  </si>
  <si>
    <t xml:space="preserve"> =T.INV(1-alpha/2,df)</t>
  </si>
  <si>
    <t xml:space="preserve"> =D15*D8</t>
  </si>
  <si>
    <t xml:space="preserve"> =t * SE</t>
  </si>
  <si>
    <t xml:space="preserve"> =D6-D16</t>
  </si>
  <si>
    <t xml:space="preserve"> =Xbar - Margin of Error</t>
  </si>
  <si>
    <t xml:space="preserve"> =D6+D16</t>
  </si>
  <si>
    <t xml:space="preserve"> =Xbar + Margin of Error</t>
  </si>
  <si>
    <t>CONFIDENCE.T Method</t>
  </si>
  <si>
    <t xml:space="preserve"> =CONFIDENCE.T(D10,D7,D4)</t>
  </si>
  <si>
    <t xml:space="preserve"> =CONFIDENCE.T(alpha,s,n)</t>
  </si>
  <si>
    <t xml:space="preserve"> =D6-D22</t>
  </si>
  <si>
    <t xml:space="preserve"> =D6+D22</t>
  </si>
  <si>
    <t>Data Analysis, Descriptive Statistics Method</t>
  </si>
  <si>
    <t>Data Ribbon Tab, Analysis Group, Data Analysis button, Descriptive Statistics</t>
  </si>
  <si>
    <t xml:space="preserve"> =D30-D43</t>
  </si>
  <si>
    <t xml:space="preserve"> =D30+D43</t>
  </si>
  <si>
    <t>Binomial Tests</t>
  </si>
  <si>
    <t>Experiment consists of a sequence of n identical trials. Random Variable counts the number of successes in a Fixed number of trials, n. - Fixed # of Identical Trials = n</t>
  </si>
  <si>
    <t>Yes</t>
  </si>
  <si>
    <t>Only 2 outcomes are possible on each identical trial. Success or Failure. - Each trial only results in S or F</t>
  </si>
  <si>
    <t>Probability of Success = p = (π "pi"). Probability of Failure = 1-p. Probability remains the same on each trial. - p remains the same for each trial</t>
  </si>
  <si>
    <t>The trials are independent (one does not affect the next) - All events are independent</t>
  </si>
  <si>
    <t>A large Seattle Coffee Company says that Excel skills are important for the 600 + employees that work in the Marketing and Accounting Department. A sample of potential employees who said they were knowledgeable with Excel is below.</t>
  </si>
  <si>
    <t>Response</t>
  </si>
  <si>
    <t>Sample Size = n</t>
  </si>
  <si>
    <t xml:space="preserve"> =COUNTA(A10:A1109)</t>
  </si>
  <si>
    <t>No</t>
  </si>
  <si>
    <t xml:space="preserve"> =COUNTIF($A$10:$A$1109,F10)</t>
  </si>
  <si>
    <t xml:space="preserve"> =COUNTIF($A$10:$A$1109,F11)</t>
  </si>
  <si>
    <t>sample proportion = Point Estimate</t>
  </si>
  <si>
    <t>p</t>
  </si>
  <si>
    <t>Proportion of potential employees who know Excel well</t>
  </si>
  <si>
    <t xml:space="preserve"> =D10/$D$9</t>
  </si>
  <si>
    <t xml:space="preserve"> =D11/$D$9</t>
  </si>
  <si>
    <t>n*p&gt;5</t>
  </si>
  <si>
    <t>Can we use Normal Curve?</t>
  </si>
  <si>
    <t xml:space="preserve"> =D9*D12</t>
  </si>
  <si>
    <t>n*(1-p)&gt;5</t>
  </si>
  <si>
    <t xml:space="preserve"> =D9*D13</t>
  </si>
  <si>
    <t xml:space="preserve"> 0.95</t>
  </si>
  <si>
    <t>Significance Level</t>
  </si>
  <si>
    <t>alpha</t>
  </si>
  <si>
    <t xml:space="preserve"> =1-D16</t>
  </si>
  <si>
    <t>alpha/2</t>
  </si>
  <si>
    <t xml:space="preserve"> =D17/2</t>
  </si>
  <si>
    <t>z upper</t>
  </si>
  <si>
    <t xml:space="preserve"> =NORM.S.INV(1-D18)</t>
  </si>
  <si>
    <t>SQRT(p*(1-p)/n)</t>
  </si>
  <si>
    <t xml:space="preserve"> =SQRT(D12*D13/D9)</t>
  </si>
  <si>
    <t xml:space="preserve"> =D20*D19</t>
  </si>
  <si>
    <t xml:space="preserve"> =$D$12-$D$21</t>
  </si>
  <si>
    <t xml:space="preserve"> =$D$12+$D$21</t>
  </si>
  <si>
    <t>Conclusion:</t>
  </si>
  <si>
    <t>So, since this company hires people on the spot if they know their field and they know Excel, be sure to study both in school!</t>
  </si>
  <si>
    <t>Furniture Land South surveyed their customers (n = 600) to see if they liked the new line of durable foam furniture decorated in bright colors. 414 said they were excited about the new line. All the binomial tests are met.</t>
  </si>
  <si>
    <t>List Variables:</t>
  </si>
  <si>
    <t>x = # of successes =</t>
  </si>
  <si>
    <t>n = sample size =</t>
  </si>
  <si>
    <t>p = sample proportion = x/n =</t>
  </si>
  <si>
    <t xml:space="preserve"> =C4/C5</t>
  </si>
  <si>
    <t>What is the best estimation for the population proportion?</t>
  </si>
  <si>
    <t>Determine a 99% Confidence Interval: State the level of confidence, find z, and calculate the confidence intervals.</t>
  </si>
  <si>
    <t>Level of Confidence =</t>
  </si>
  <si>
    <t>Alpha = Risk that population proportion is not in our interval =</t>
  </si>
  <si>
    <t xml:space="preserve"> =1-C12</t>
  </si>
  <si>
    <t>Alpha/2 =</t>
  </si>
  <si>
    <t xml:space="preserve"> =C13/2</t>
  </si>
  <si>
    <t>z =</t>
  </si>
  <si>
    <t xml:space="preserve"> =NORMSINV(1-C14)</t>
  </si>
  <si>
    <t xml:space="preserve"> =SQRT(C6*(1-C6)/C5)</t>
  </si>
  <si>
    <t xml:space="preserve"> =C16*C15</t>
  </si>
  <si>
    <r>
      <t>X</t>
    </r>
    <r>
      <rPr>
        <vertAlign val="subscript"/>
        <sz val="11"/>
        <color indexed="8"/>
        <rFont val="Calibri"/>
        <family val="2"/>
      </rPr>
      <t>bar</t>
    </r>
    <r>
      <rPr>
        <sz val="11"/>
        <color theme="1"/>
        <rFont val="Calibri"/>
        <family val="2"/>
        <scheme val="minor"/>
      </rPr>
      <t xml:space="preserve"> lower end =</t>
    </r>
  </si>
  <si>
    <t xml:space="preserve"> =C6-C17</t>
  </si>
  <si>
    <r>
      <t>X</t>
    </r>
    <r>
      <rPr>
        <vertAlign val="subscript"/>
        <sz val="11"/>
        <color indexed="8"/>
        <rFont val="Calibri"/>
        <family val="2"/>
      </rPr>
      <t>bar</t>
    </r>
    <r>
      <rPr>
        <sz val="11"/>
        <color theme="1"/>
        <rFont val="Calibri"/>
        <family val="2"/>
        <scheme val="minor"/>
      </rPr>
      <t xml:space="preserve"> upper end =</t>
    </r>
  </si>
  <si>
    <t xml:space="preserve"> =C6+C17</t>
  </si>
  <si>
    <t>Conclusions</t>
  </si>
  <si>
    <t xml:space="preserve">Error = </t>
  </si>
  <si>
    <t>Est. sigma</t>
  </si>
  <si>
    <t>Level of confidence =</t>
  </si>
  <si>
    <t>Alpha = Risk that pop. Mean, mu,  is not in our interval =</t>
  </si>
  <si>
    <t xml:space="preserve"> =NORM.S.INV(1-B5)</t>
  </si>
  <si>
    <t>Sample size estimate =</t>
  </si>
  <si>
    <t xml:space="preserve"> =(B6*B2/B1)^2</t>
  </si>
  <si>
    <t>sample size =</t>
  </si>
  <si>
    <t xml:space="preserve"> =ROUNDUP(B7,0)</t>
  </si>
  <si>
    <t>ERROR =</t>
  </si>
  <si>
    <r>
      <t>p</t>
    </r>
    <r>
      <rPr>
        <sz val="11"/>
        <color theme="1"/>
        <rFont val="Calibri"/>
        <family val="2"/>
        <scheme val="minor"/>
      </rPr>
      <t xml:space="preserve"> =</t>
    </r>
  </si>
  <si>
    <t xml:space="preserve"> =NORM.S.INV(1-B24)</t>
  </si>
  <si>
    <t xml:space="preserve"> =B21*(1-B21)*(B25/B20)^2</t>
  </si>
  <si>
    <t xml:space="preserve"> =ROUNDUP(B26,0)</t>
  </si>
  <si>
    <t>Confidence Interval for z Distribution</t>
  </si>
  <si>
    <t>Confidence Interval for t Distribution</t>
  </si>
  <si>
    <t>Confidence Interval for Pbar</t>
  </si>
  <si>
    <t>Confidence Intervals</t>
  </si>
  <si>
    <t>Video 39</t>
  </si>
  <si>
    <t>Excel Business
Statistical Analysis:</t>
  </si>
  <si>
    <t>Excel Statistical Analysis 24: Build Discrete Probability Distribution, Expected Value, S. Deviation</t>
  </si>
  <si>
    <t>Microsoft 365 Excel</t>
  </si>
  <si>
    <t>Excel Business Statistics 39</t>
  </si>
  <si>
    <t>Excel Business Statistics 40</t>
  </si>
  <si>
    <t>Excel Business Statistics 41</t>
  </si>
  <si>
    <t>Excel Business Statistics 42</t>
  </si>
  <si>
    <r>
      <t xml:space="preserve">Excel Formulas to Create
Confidence Intervals for
</t>
    </r>
    <r>
      <rPr>
        <b/>
        <sz val="32"/>
        <color rgb="FFFF0000"/>
        <rFont val="Calibri"/>
        <family val="2"/>
        <scheme val="minor"/>
      </rPr>
      <t>z Distribution</t>
    </r>
  </si>
  <si>
    <r>
      <rPr>
        <b/>
        <sz val="32"/>
        <color rgb="FF0000FF"/>
        <rFont val="Calibri"/>
        <family val="2"/>
        <scheme val="minor"/>
      </rPr>
      <t xml:space="preserve">Excel Formulas to Create
Confidence Intervals for
</t>
    </r>
    <r>
      <rPr>
        <b/>
        <sz val="32"/>
        <color theme="1"/>
        <rFont val="Calibri"/>
        <family val="2"/>
        <scheme val="minor"/>
      </rPr>
      <t>t Distribution</t>
    </r>
  </si>
  <si>
    <r>
      <t xml:space="preserve">Excel Formulas to Create
Confidence Intervals for
</t>
    </r>
    <r>
      <rPr>
        <b/>
        <sz val="32"/>
        <color rgb="FFFF0000"/>
        <rFont val="Calibri"/>
        <family val="2"/>
        <scheme val="minor"/>
      </rPr>
      <t>Proportions</t>
    </r>
  </si>
  <si>
    <r>
      <t xml:space="preserve">We know Mew, </t>
    </r>
    <r>
      <rPr>
        <sz val="11"/>
        <color theme="1"/>
        <rFont val="Arial"/>
        <family val="2"/>
      </rPr>
      <t>μ</t>
    </r>
    <r>
      <rPr>
        <sz val="11"/>
        <color theme="1"/>
        <rFont val="Calibri"/>
        <family val="2"/>
        <scheme val="minor"/>
      </rPr>
      <t>, and we make a statement about the probability that Xbar lies within an interval.</t>
    </r>
  </si>
  <si>
    <t>Statements we are allowed to make:</t>
  </si>
  <si>
    <t>Is our sampling error acceptable, or NOT acceptable?</t>
  </si>
  <si>
    <r>
      <t xml:space="preserve">Xbar is only a point estimate of </t>
    </r>
    <r>
      <rPr>
        <sz val="11"/>
        <color theme="1"/>
        <rFont val="Arial"/>
        <family val="2"/>
      </rPr>
      <t>μ</t>
    </r>
    <r>
      <rPr>
        <sz val="11"/>
        <color theme="1"/>
        <rFont val="Calibri"/>
        <family val="2"/>
      </rPr>
      <t>. The difference is always Sampling Error (Xbar - μ).</t>
    </r>
  </si>
  <si>
    <t>High Xbar</t>
  </si>
  <si>
    <t>Low Xbar</t>
  </si>
  <si>
    <t>Sample Xbar - Point Estimate of Population Parameter</t>
  </si>
  <si>
    <t>n/N</t>
  </si>
  <si>
    <t>N</t>
  </si>
  <si>
    <t>Margin of error = Standard Error * 2</t>
  </si>
  <si>
    <t>Annual Auto Insurance Cost</t>
  </si>
  <si>
    <t xml:space="preserve">If you take a random sample and get a sample mean of </t>
  </si>
  <si>
    <t>Sample</t>
  </si>
  <si>
    <t>lower Xbar</t>
  </si>
  <si>
    <t>upper Xbar</t>
  </si>
  <si>
    <t xml:space="preserve"> &lt;= Different n (Sample Size)</t>
  </si>
  <si>
    <t>&lt;= Smaller n = Bigger Standard Error</t>
  </si>
  <si>
    <t>&lt;= Smaller n = Bigger Margin of Error</t>
  </si>
  <si>
    <t>&lt;= Smaller n = Wider Interval</t>
  </si>
  <si>
    <t xml:space="preserve"> &lt;= Smaller n = Bigger t = Bigger # Standard Error</t>
  </si>
  <si>
    <t>A customer can expect an average of XXXX pages within the margin</t>
  </si>
  <si>
    <t>of error of XX pages</t>
  </si>
  <si>
    <t>Microsoft 365 Excel formulas:</t>
  </si>
  <si>
    <t>or:</t>
  </si>
  <si>
    <t>'=COUNTA(A10:A1109)</t>
  </si>
  <si>
    <t>'=COUNTIFS(A10:A1109,P10:P11)</t>
  </si>
  <si>
    <t>'</t>
  </si>
  <si>
    <t>'=O10#/O9</t>
  </si>
  <si>
    <t>'=O10#*O12</t>
  </si>
  <si>
    <t>'=1-O16</t>
  </si>
  <si>
    <t>'=O17/2</t>
  </si>
  <si>
    <t>'=NORM.S.INV(1-O18)</t>
  </si>
  <si>
    <t>'=SQRT(O12*O13/O9)</t>
  </si>
  <si>
    <t>'=O20*O19</t>
  </si>
  <si>
    <t>'=D12-D21</t>
  </si>
  <si>
    <t>'=D12+D21</t>
  </si>
  <si>
    <t>Section #8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</si>
</sst>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#,###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8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3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32"/>
      <color rgb="FFFF0000"/>
      <name val="Calibri"/>
      <family val="2"/>
      <scheme val="minor"/>
    </font>
    <font>
      <b/>
      <sz val="32"/>
      <color rgb="FF0000FF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9" fillId="9" borderId="17">
      <alignment horizontal="centerContinuous" wrapText="1"/>
    </xf>
    <xf numFmtId="0" fontId="1" fillId="6" borderId="17">
      <alignment horizontal="centerContinuous" wrapText="1"/>
    </xf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3" fillId="0" borderId="3" xfId="0" applyFont="1" applyBorder="1"/>
    <xf numFmtId="0" fontId="0" fillId="0" borderId="4" xfId="0" applyBorder="1"/>
    <xf numFmtId="0" fontId="3" fillId="0" borderId="5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8" xfId="0" applyFont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0" xfId="0" applyFill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0" borderId="17" xfId="0" applyFont="1" applyBorder="1" applyAlignment="1">
      <alignment wrapText="1"/>
    </xf>
    <xf numFmtId="0" fontId="0" fillId="0" borderId="17" xfId="0" applyBorder="1"/>
    <xf numFmtId="0" fontId="0" fillId="3" borderId="17" xfId="0" applyFill="1" applyBorder="1"/>
    <xf numFmtId="6" fontId="0" fillId="0" borderId="0" xfId="0" applyNumberFormat="1"/>
    <xf numFmtId="6" fontId="0" fillId="0" borderId="17" xfId="0" applyNumberFormat="1" applyBorder="1"/>
    <xf numFmtId="6" fontId="0" fillId="3" borderId="17" xfId="0" applyNumberFormat="1" applyFill="1" applyBorder="1"/>
    <xf numFmtId="0" fontId="4" fillId="4" borderId="18" xfId="0" applyFont="1" applyFill="1" applyBorder="1"/>
    <xf numFmtId="0" fontId="4" fillId="4" borderId="19" xfId="0" applyFont="1" applyFill="1" applyBorder="1"/>
    <xf numFmtId="0" fontId="4" fillId="4" borderId="20" xfId="0" applyFont="1" applyFill="1" applyBorder="1"/>
    <xf numFmtId="0" fontId="0" fillId="0" borderId="21" xfId="0" applyBorder="1"/>
    <xf numFmtId="0" fontId="0" fillId="3" borderId="21" xfId="0" applyFill="1" applyBorder="1"/>
    <xf numFmtId="8" fontId="0" fillId="3" borderId="17" xfId="0" applyNumberFormat="1" applyFill="1" applyBorder="1"/>
    <xf numFmtId="0" fontId="0" fillId="0" borderId="22" xfId="0" applyBorder="1"/>
    <xf numFmtId="8" fontId="0" fillId="3" borderId="22" xfId="0" applyNumberFormat="1" applyFill="1" applyBorder="1"/>
    <xf numFmtId="0" fontId="0" fillId="5" borderId="18" xfId="0" applyFill="1" applyBorder="1" applyAlignment="1">
      <alignment horizontal="centerContinuous" wrapText="1"/>
    </xf>
    <xf numFmtId="0" fontId="0" fillId="5" borderId="19" xfId="0" applyFill="1" applyBorder="1" applyAlignment="1">
      <alignment horizontal="centerContinuous" wrapText="1"/>
    </xf>
    <xf numFmtId="0" fontId="0" fillId="5" borderId="20" xfId="0" applyFill="1" applyBorder="1" applyAlignment="1">
      <alignment horizontal="centerContinuous" wrapText="1"/>
    </xf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0" xfId="0" applyFill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0" fillId="5" borderId="16" xfId="0" applyFill="1" applyBorder="1"/>
    <xf numFmtId="0" fontId="0" fillId="0" borderId="17" xfId="0" applyBorder="1" applyAlignment="1">
      <alignment wrapText="1"/>
    </xf>
    <xf numFmtId="9" fontId="0" fillId="0" borderId="17" xfId="0" applyNumberFormat="1" applyBorder="1"/>
    <xf numFmtId="0" fontId="4" fillId="4" borderId="17" xfId="0" applyFont="1" applyFill="1" applyBorder="1"/>
    <xf numFmtId="0" fontId="4" fillId="4" borderId="17" xfId="0" applyFont="1" applyFill="1" applyBorder="1" applyAlignment="1">
      <alignment wrapText="1"/>
    </xf>
    <xf numFmtId="0" fontId="0" fillId="6" borderId="0" xfId="0" applyFill="1"/>
    <xf numFmtId="0" fontId="3" fillId="6" borderId="0" xfId="0" applyFont="1" applyFill="1"/>
    <xf numFmtId="0" fontId="0" fillId="7" borderId="0" xfId="0" applyFill="1"/>
    <xf numFmtId="0" fontId="3" fillId="7" borderId="0" xfId="0" applyFont="1" applyFill="1"/>
    <xf numFmtId="0" fontId="4" fillId="8" borderId="0" xfId="0" applyFont="1" applyFill="1"/>
    <xf numFmtId="0" fontId="2" fillId="8" borderId="0" xfId="0" applyFont="1" applyFill="1"/>
    <xf numFmtId="0" fontId="7" fillId="0" borderId="23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0" fillId="0" borderId="17" xfId="0" applyBorder="1" applyAlignment="1">
      <alignment horizontal="centerContinuous" wrapText="1"/>
    </xf>
    <xf numFmtId="0" fontId="0" fillId="0" borderId="19" xfId="0" applyBorder="1" applyAlignment="1">
      <alignment horizontal="centerContinuous" wrapText="1"/>
    </xf>
    <xf numFmtId="0" fontId="0" fillId="0" borderId="20" xfId="0" applyBorder="1" applyAlignment="1">
      <alignment horizontal="centerContinuous" wrapText="1"/>
    </xf>
    <xf numFmtId="0" fontId="0" fillId="2" borderId="17" xfId="0" applyFill="1" applyBorder="1" applyAlignment="1">
      <alignment horizontal="centerContinuous" wrapText="1"/>
    </xf>
    <xf numFmtId="0" fontId="0" fillId="2" borderId="19" xfId="0" applyFill="1" applyBorder="1" applyAlignment="1">
      <alignment horizontal="centerContinuous" wrapText="1"/>
    </xf>
    <xf numFmtId="0" fontId="0" fillId="2" borderId="20" xfId="0" applyFill="1" applyBorder="1" applyAlignment="1">
      <alignment horizontal="centerContinuous" wrapText="1"/>
    </xf>
    <xf numFmtId="0" fontId="3" fillId="0" borderId="17" xfId="0" applyFont="1" applyBorder="1"/>
    <xf numFmtId="0" fontId="8" fillId="0" borderId="17" xfId="0" applyFont="1" applyBorder="1"/>
    <xf numFmtId="0" fontId="8" fillId="0" borderId="0" xfId="0" applyFont="1" applyAlignment="1">
      <alignment wrapText="1"/>
    </xf>
    <xf numFmtId="0" fontId="8" fillId="0" borderId="0" xfId="0" applyFont="1"/>
    <xf numFmtId="0" fontId="8" fillId="5" borderId="17" xfId="0" applyFont="1" applyFill="1" applyBorder="1" applyAlignment="1">
      <alignment horizontal="centerContinuous" wrapText="1"/>
    </xf>
    <xf numFmtId="0" fontId="10" fillId="4" borderId="17" xfId="1" applyFont="1" applyFill="1">
      <alignment horizontal="centerContinuous" wrapText="1"/>
    </xf>
    <xf numFmtId="0" fontId="0" fillId="10" borderId="17" xfId="0" applyFill="1" applyBorder="1"/>
    <xf numFmtId="0" fontId="4" fillId="4" borderId="17" xfId="2" applyFont="1" applyFill="1">
      <alignment horizontal="centerContinuous" wrapText="1"/>
    </xf>
    <xf numFmtId="0" fontId="1" fillId="11" borderId="17" xfId="2" applyFill="1">
      <alignment horizontal="centerContinuous" wrapText="1"/>
    </xf>
    <xf numFmtId="0" fontId="0" fillId="11" borderId="17" xfId="0" applyFill="1" applyBorder="1" applyAlignment="1">
      <alignment horizontal="centerContinuous" wrapText="1"/>
    </xf>
    <xf numFmtId="0" fontId="0" fillId="10" borderId="18" xfId="0" applyFill="1" applyBorder="1"/>
    <xf numFmtId="0" fontId="11" fillId="4" borderId="17" xfId="2" applyFont="1" applyFill="1">
      <alignment horizontal="centerContinuous" wrapText="1"/>
    </xf>
    <xf numFmtId="8" fontId="0" fillId="0" borderId="17" xfId="0" applyNumberFormat="1" applyBorder="1"/>
    <xf numFmtId="0" fontId="0" fillId="11" borderId="17" xfId="0" applyFill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/>
    <xf numFmtId="8" fontId="0" fillId="0" borderId="0" xfId="0" applyNumberFormat="1"/>
    <xf numFmtId="0" fontId="0" fillId="5" borderId="16" xfId="0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9" xfId="0" applyFill="1" applyBorder="1" applyAlignment="1">
      <alignment vertical="center"/>
    </xf>
    <xf numFmtId="0" fontId="0" fillId="5" borderId="20" xfId="0" applyFill="1" applyBorder="1"/>
    <xf numFmtId="0" fontId="0" fillId="5" borderId="19" xfId="0" applyFill="1" applyBorder="1"/>
    <xf numFmtId="0" fontId="0" fillId="5" borderId="18" xfId="0" applyFill="1" applyBorder="1"/>
    <xf numFmtId="0" fontId="3" fillId="5" borderId="20" xfId="0" applyFont="1" applyFill="1" applyBorder="1"/>
    <xf numFmtId="0" fontId="3" fillId="5" borderId="19" xfId="0" applyFont="1" applyFill="1" applyBorder="1"/>
    <xf numFmtId="0" fontId="3" fillId="5" borderId="18" xfId="0" applyFont="1" applyFill="1" applyBorder="1"/>
    <xf numFmtId="0" fontId="0" fillId="0" borderId="12" xfId="0" applyBorder="1" applyAlignment="1">
      <alignment wrapText="1"/>
    </xf>
    <xf numFmtId="0" fontId="0" fillId="0" borderId="24" xfId="0" applyBorder="1" applyAlignment="1">
      <alignment wrapText="1"/>
    </xf>
    <xf numFmtId="0" fontId="4" fillId="0" borderId="0" xfId="0" applyFont="1"/>
    <xf numFmtId="164" fontId="0" fillId="0" borderId="17" xfId="3" applyNumberFormat="1" applyFont="1" applyBorder="1"/>
    <xf numFmtId="0" fontId="0" fillId="13" borderId="17" xfId="0" applyFill="1" applyBorder="1"/>
    <xf numFmtId="0" fontId="1" fillId="11" borderId="18" xfId="2" applyFill="1" applyBorder="1">
      <alignment horizontal="centerContinuous" wrapText="1"/>
    </xf>
    <xf numFmtId="0" fontId="1" fillId="11" borderId="19" xfId="2" applyFill="1" applyBorder="1">
      <alignment horizontal="centerContinuous" wrapText="1"/>
    </xf>
    <xf numFmtId="0" fontId="0" fillId="11" borderId="20" xfId="0" applyFill="1" applyBorder="1" applyAlignment="1">
      <alignment horizontal="centerContinuous" wrapText="1"/>
    </xf>
    <xf numFmtId="0" fontId="16" fillId="4" borderId="9" xfId="0" applyFont="1" applyFill="1" applyBorder="1" applyAlignment="1">
      <alignment horizontal="left" vertical="center" wrapText="1" indent="3"/>
    </xf>
    <xf numFmtId="0" fontId="16" fillId="4" borderId="10" xfId="0" applyFont="1" applyFill="1" applyBorder="1" applyAlignment="1">
      <alignment horizontal="left" vertical="center" wrapText="1" indent="3"/>
    </xf>
    <xf numFmtId="0" fontId="16" fillId="4" borderId="11" xfId="0" applyFont="1" applyFill="1" applyBorder="1" applyAlignment="1">
      <alignment horizontal="left" vertical="center" wrapText="1" indent="3"/>
    </xf>
    <xf numFmtId="0" fontId="16" fillId="4" borderId="12" xfId="0" applyFont="1" applyFill="1" applyBorder="1" applyAlignment="1">
      <alignment horizontal="left" vertical="center" wrapText="1" indent="3"/>
    </xf>
    <xf numFmtId="0" fontId="16" fillId="4" borderId="0" xfId="0" applyFont="1" applyFill="1" applyAlignment="1">
      <alignment horizontal="left" vertical="center" wrapText="1" indent="3"/>
    </xf>
    <xf numFmtId="0" fontId="16" fillId="4" borderId="13" xfId="0" applyFont="1" applyFill="1" applyBorder="1" applyAlignment="1">
      <alignment horizontal="left" vertical="center" wrapText="1" indent="3"/>
    </xf>
    <xf numFmtId="0" fontId="16" fillId="4" borderId="14" xfId="0" applyFont="1" applyFill="1" applyBorder="1" applyAlignment="1">
      <alignment horizontal="left" vertical="center" wrapText="1" indent="3"/>
    </xf>
    <xf numFmtId="0" fontId="16" fillId="4" borderId="15" xfId="0" applyFont="1" applyFill="1" applyBorder="1" applyAlignment="1">
      <alignment horizontal="left" vertical="center" wrapText="1" indent="3"/>
    </xf>
    <xf numFmtId="0" fontId="16" fillId="4" borderId="16" xfId="0" applyFont="1" applyFill="1" applyBorder="1" applyAlignment="1">
      <alignment horizontal="left" vertical="center" wrapText="1" indent="3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left" vertical="center" indent="1"/>
    </xf>
    <xf numFmtId="0" fontId="17" fillId="4" borderId="10" xfId="0" applyFont="1" applyFill="1" applyBorder="1" applyAlignment="1">
      <alignment horizontal="left" vertical="center" indent="1"/>
    </xf>
    <xf numFmtId="0" fontId="17" fillId="4" borderId="11" xfId="0" applyFont="1" applyFill="1" applyBorder="1" applyAlignment="1">
      <alignment horizontal="left" vertical="center" indent="1"/>
    </xf>
    <xf numFmtId="0" fontId="17" fillId="4" borderId="12" xfId="0" applyFont="1" applyFill="1" applyBorder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17" fillId="4" borderId="13" xfId="0" applyFont="1" applyFill="1" applyBorder="1" applyAlignment="1">
      <alignment horizontal="left" vertical="center" indent="1"/>
    </xf>
    <xf numFmtId="0" fontId="17" fillId="4" borderId="14" xfId="0" applyFont="1" applyFill="1" applyBorder="1" applyAlignment="1">
      <alignment horizontal="left" vertical="center" indent="1"/>
    </xf>
    <xf numFmtId="0" fontId="17" fillId="4" borderId="15" xfId="0" applyFont="1" applyFill="1" applyBorder="1" applyAlignment="1">
      <alignment horizontal="left" vertical="center" indent="1"/>
    </xf>
    <xf numFmtId="0" fontId="17" fillId="4" borderId="16" xfId="0" applyFont="1" applyFill="1" applyBorder="1" applyAlignment="1">
      <alignment horizontal="left" vertical="center" indent="1"/>
    </xf>
    <xf numFmtId="0" fontId="13" fillId="6" borderId="9" xfId="0" applyFont="1" applyFill="1" applyBorder="1" applyAlignment="1">
      <alignment horizontal="left" vertical="center" wrapText="1" indent="3"/>
    </xf>
    <xf numFmtId="0" fontId="13" fillId="6" borderId="10" xfId="0" applyFont="1" applyFill="1" applyBorder="1" applyAlignment="1">
      <alignment horizontal="left" vertical="center" wrapText="1" indent="3"/>
    </xf>
    <xf numFmtId="0" fontId="13" fillId="6" borderId="11" xfId="0" applyFont="1" applyFill="1" applyBorder="1" applyAlignment="1">
      <alignment horizontal="left" vertical="center" wrapText="1" indent="3"/>
    </xf>
    <xf numFmtId="0" fontId="13" fillId="6" borderId="12" xfId="0" applyFont="1" applyFill="1" applyBorder="1" applyAlignment="1">
      <alignment horizontal="left" vertical="center" wrapText="1" indent="3"/>
    </xf>
    <xf numFmtId="0" fontId="13" fillId="6" borderId="0" xfId="0" applyFont="1" applyFill="1" applyAlignment="1">
      <alignment horizontal="left" vertical="center" wrapText="1" indent="3"/>
    </xf>
    <xf numFmtId="0" fontId="13" fillId="6" borderId="13" xfId="0" applyFont="1" applyFill="1" applyBorder="1" applyAlignment="1">
      <alignment horizontal="left" vertical="center" wrapText="1" indent="3"/>
    </xf>
    <xf numFmtId="0" fontId="13" fillId="6" borderId="14" xfId="0" applyFont="1" applyFill="1" applyBorder="1" applyAlignment="1">
      <alignment horizontal="left" vertical="center" wrapText="1" indent="3"/>
    </xf>
    <xf numFmtId="0" fontId="13" fillId="6" borderId="15" xfId="0" applyFont="1" applyFill="1" applyBorder="1" applyAlignment="1">
      <alignment horizontal="left" vertical="center" wrapText="1" indent="3"/>
    </xf>
    <xf numFmtId="0" fontId="13" fillId="6" borderId="16" xfId="0" applyFont="1" applyFill="1" applyBorder="1" applyAlignment="1">
      <alignment horizontal="left" vertical="center" wrapText="1" indent="3"/>
    </xf>
    <xf numFmtId="0" fontId="14" fillId="6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left" vertical="center" indent="1"/>
    </xf>
    <xf numFmtId="0" fontId="14" fillId="6" borderId="11" xfId="0" applyFont="1" applyFill="1" applyBorder="1" applyAlignment="1">
      <alignment horizontal="left" vertical="center" indent="1"/>
    </xf>
    <xf numFmtId="0" fontId="14" fillId="6" borderId="12" xfId="0" applyFont="1" applyFill="1" applyBorder="1" applyAlignment="1">
      <alignment horizontal="left" vertical="center" indent="1"/>
    </xf>
    <xf numFmtId="0" fontId="14" fillId="6" borderId="0" xfId="0" applyFont="1" applyFill="1" applyAlignment="1">
      <alignment horizontal="left" vertical="center" indent="1"/>
    </xf>
    <xf numFmtId="0" fontId="14" fillId="6" borderId="13" xfId="0" applyFont="1" applyFill="1" applyBorder="1" applyAlignment="1">
      <alignment horizontal="left" vertical="center" indent="1"/>
    </xf>
    <xf numFmtId="0" fontId="14" fillId="6" borderId="14" xfId="0" applyFont="1" applyFill="1" applyBorder="1" applyAlignment="1">
      <alignment horizontal="left" vertical="center" indent="1"/>
    </xf>
    <xf numFmtId="0" fontId="14" fillId="6" borderId="15" xfId="0" applyFont="1" applyFill="1" applyBorder="1" applyAlignment="1">
      <alignment horizontal="left" vertical="center" indent="1"/>
    </xf>
    <xf numFmtId="0" fontId="14" fillId="6" borderId="16" xfId="0" applyFont="1" applyFill="1" applyBorder="1" applyAlignment="1">
      <alignment horizontal="left" vertical="center" indent="1"/>
    </xf>
    <xf numFmtId="0" fontId="16" fillId="8" borderId="9" xfId="0" applyFont="1" applyFill="1" applyBorder="1" applyAlignment="1">
      <alignment horizontal="left" vertical="center" wrapText="1" indent="3"/>
    </xf>
    <xf numFmtId="0" fontId="16" fillId="8" borderId="10" xfId="0" applyFont="1" applyFill="1" applyBorder="1" applyAlignment="1">
      <alignment horizontal="left" vertical="center" wrapText="1" indent="3"/>
    </xf>
    <xf numFmtId="0" fontId="16" fillId="8" borderId="11" xfId="0" applyFont="1" applyFill="1" applyBorder="1" applyAlignment="1">
      <alignment horizontal="left" vertical="center" wrapText="1" indent="3"/>
    </xf>
    <xf numFmtId="0" fontId="16" fillId="8" borderId="12" xfId="0" applyFont="1" applyFill="1" applyBorder="1" applyAlignment="1">
      <alignment horizontal="left" vertical="center" wrapText="1" indent="3"/>
    </xf>
    <xf numFmtId="0" fontId="16" fillId="8" borderId="0" xfId="0" applyFont="1" applyFill="1" applyAlignment="1">
      <alignment horizontal="left" vertical="center" wrapText="1" indent="3"/>
    </xf>
    <xf numFmtId="0" fontId="16" fillId="8" borderId="13" xfId="0" applyFont="1" applyFill="1" applyBorder="1" applyAlignment="1">
      <alignment horizontal="left" vertical="center" wrapText="1" indent="3"/>
    </xf>
    <xf numFmtId="0" fontId="16" fillId="8" borderId="14" xfId="0" applyFont="1" applyFill="1" applyBorder="1" applyAlignment="1">
      <alignment horizontal="left" vertical="center" wrapText="1" indent="3"/>
    </xf>
    <xf numFmtId="0" fontId="16" fillId="8" borderId="15" xfId="0" applyFont="1" applyFill="1" applyBorder="1" applyAlignment="1">
      <alignment horizontal="left" vertical="center" wrapText="1" indent="3"/>
    </xf>
    <xf numFmtId="0" fontId="16" fillId="8" borderId="16" xfId="0" applyFont="1" applyFill="1" applyBorder="1" applyAlignment="1">
      <alignment horizontal="left" vertical="center" wrapText="1" indent="3"/>
    </xf>
    <xf numFmtId="0" fontId="17" fillId="8" borderId="9" xfId="0" applyFont="1" applyFill="1" applyBorder="1" applyAlignment="1">
      <alignment horizontal="left" vertical="center" indent="1"/>
    </xf>
    <xf numFmtId="0" fontId="17" fillId="8" borderId="10" xfId="0" applyFont="1" applyFill="1" applyBorder="1" applyAlignment="1">
      <alignment horizontal="left" vertical="center" indent="1"/>
    </xf>
    <xf numFmtId="0" fontId="17" fillId="8" borderId="11" xfId="0" applyFont="1" applyFill="1" applyBorder="1" applyAlignment="1">
      <alignment horizontal="left" vertical="center" indent="1"/>
    </xf>
    <xf numFmtId="0" fontId="17" fillId="8" borderId="12" xfId="0" applyFont="1" applyFill="1" applyBorder="1" applyAlignment="1">
      <alignment horizontal="left" vertical="center" indent="1"/>
    </xf>
    <xf numFmtId="0" fontId="17" fillId="8" borderId="0" xfId="0" applyFont="1" applyFill="1" applyAlignment="1">
      <alignment horizontal="left" vertical="center" indent="1"/>
    </xf>
    <xf numFmtId="0" fontId="17" fillId="8" borderId="13" xfId="0" applyFont="1" applyFill="1" applyBorder="1" applyAlignment="1">
      <alignment horizontal="left" vertical="center" indent="1"/>
    </xf>
    <xf numFmtId="0" fontId="17" fillId="8" borderId="14" xfId="0" applyFont="1" applyFill="1" applyBorder="1" applyAlignment="1">
      <alignment horizontal="left" vertical="center" indent="1"/>
    </xf>
    <xf numFmtId="0" fontId="17" fillId="8" borderId="15" xfId="0" applyFont="1" applyFill="1" applyBorder="1" applyAlignment="1">
      <alignment horizontal="left" vertical="center" indent="1"/>
    </xf>
    <xf numFmtId="0" fontId="17" fillId="8" borderId="16" xfId="0" applyFont="1" applyFill="1" applyBorder="1" applyAlignment="1">
      <alignment horizontal="left" vertical="center" indent="1"/>
    </xf>
    <xf numFmtId="0" fontId="16" fillId="12" borderId="9" xfId="0" applyFont="1" applyFill="1" applyBorder="1" applyAlignment="1">
      <alignment horizontal="left" vertical="center" wrapText="1" indent="3"/>
    </xf>
    <xf numFmtId="0" fontId="16" fillId="12" borderId="10" xfId="0" applyFont="1" applyFill="1" applyBorder="1" applyAlignment="1">
      <alignment horizontal="left" vertical="center" wrapText="1" indent="3"/>
    </xf>
    <xf numFmtId="0" fontId="16" fillId="12" borderId="11" xfId="0" applyFont="1" applyFill="1" applyBorder="1" applyAlignment="1">
      <alignment horizontal="left" vertical="center" wrapText="1" indent="3"/>
    </xf>
    <xf numFmtId="0" fontId="16" fillId="12" borderId="12" xfId="0" applyFont="1" applyFill="1" applyBorder="1" applyAlignment="1">
      <alignment horizontal="left" vertical="center" wrapText="1" indent="3"/>
    </xf>
    <xf numFmtId="0" fontId="16" fillId="12" borderId="0" xfId="0" applyFont="1" applyFill="1" applyAlignment="1">
      <alignment horizontal="left" vertical="center" wrapText="1" indent="3"/>
    </xf>
    <xf numFmtId="0" fontId="16" fillId="12" borderId="13" xfId="0" applyFont="1" applyFill="1" applyBorder="1" applyAlignment="1">
      <alignment horizontal="left" vertical="center" wrapText="1" indent="3"/>
    </xf>
    <xf numFmtId="0" fontId="16" fillId="12" borderId="14" xfId="0" applyFont="1" applyFill="1" applyBorder="1" applyAlignment="1">
      <alignment horizontal="left" vertical="center" wrapText="1" indent="3"/>
    </xf>
    <xf numFmtId="0" fontId="16" fillId="12" borderId="15" xfId="0" applyFont="1" applyFill="1" applyBorder="1" applyAlignment="1">
      <alignment horizontal="left" vertical="center" wrapText="1" indent="3"/>
    </xf>
    <xf numFmtId="0" fontId="16" fillId="12" borderId="16" xfId="0" applyFont="1" applyFill="1" applyBorder="1" applyAlignment="1">
      <alignment horizontal="left" vertical="center" wrapText="1" indent="3"/>
    </xf>
    <xf numFmtId="0" fontId="17" fillId="12" borderId="9" xfId="0" applyFont="1" applyFill="1" applyBorder="1" applyAlignment="1">
      <alignment horizontal="left" vertical="center" indent="1"/>
    </xf>
    <xf numFmtId="0" fontId="17" fillId="12" borderId="10" xfId="0" applyFont="1" applyFill="1" applyBorder="1" applyAlignment="1">
      <alignment horizontal="left" vertical="center" indent="1"/>
    </xf>
    <xf numFmtId="0" fontId="17" fillId="12" borderId="11" xfId="0" applyFont="1" applyFill="1" applyBorder="1" applyAlignment="1">
      <alignment horizontal="left" vertical="center" indent="1"/>
    </xf>
    <xf numFmtId="0" fontId="17" fillId="12" borderId="12" xfId="0" applyFont="1" applyFill="1" applyBorder="1" applyAlignment="1">
      <alignment horizontal="left" vertical="center" indent="1"/>
    </xf>
    <xf numFmtId="0" fontId="17" fillId="12" borderId="0" xfId="0" applyFont="1" applyFill="1" applyAlignment="1">
      <alignment horizontal="left" vertical="center" indent="1"/>
    </xf>
    <xf numFmtId="0" fontId="17" fillId="12" borderId="13" xfId="0" applyFont="1" applyFill="1" applyBorder="1" applyAlignment="1">
      <alignment horizontal="left" vertical="center" indent="1"/>
    </xf>
    <xf numFmtId="0" fontId="17" fillId="12" borderId="14" xfId="0" applyFont="1" applyFill="1" applyBorder="1" applyAlignment="1">
      <alignment horizontal="left" vertical="center" indent="1"/>
    </xf>
    <xf numFmtId="0" fontId="17" fillId="12" borderId="15" xfId="0" applyFont="1" applyFill="1" applyBorder="1" applyAlignment="1">
      <alignment horizontal="left" vertical="center" indent="1"/>
    </xf>
    <xf numFmtId="0" fontId="17" fillId="12" borderId="16" xfId="0" applyFont="1" applyFill="1" applyBorder="1" applyAlignment="1">
      <alignment horizontal="left" vertical="center" indent="1"/>
    </xf>
  </cellXfs>
  <cellStyles count="4">
    <cellStyle name="Comma" xfId="3" builtinId="3"/>
    <cellStyle name="Normal" xfId="0" builtinId="0"/>
    <cellStyle name="Style 1" xfId="2" xr:uid="{C5EFCB71-A37A-44C1-8A5A-469DB3393124}"/>
    <cellStyle name="yellowcenteraccrossselection" xfId="1" xr:uid="{0782908C-0F35-4E30-9CAA-12F7D8341475}"/>
  </cellStyles>
  <dxfs count="0"/>
  <tableStyles count="0" defaultTableStyle="TableStyleMedium2" defaultPivotStyle="PivotStyleLight16"/>
  <colors>
    <mruColors>
      <color rgb="FFCCFFCC"/>
      <color rgb="FF0000FF"/>
      <color rgb="FFC701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'Ch7'!$C$36</c:f>
              <c:strCache>
                <c:ptCount val="1"/>
                <c:pt idx="0">
                  <c:v>P(Xbar)</c:v>
                </c:pt>
              </c:strCache>
            </c:strRef>
          </c:tx>
          <c:cat>
            <c:numRef>
              <c:f>'Ch7'!$B$37:$B$537</c:f>
              <c:numCache>
                <c:formatCode>"$"#,##0.00_);[Red]\("$"#,##0.00\)</c:formatCode>
                <c:ptCount val="501"/>
                <c:pt idx="0">
                  <c:v>761.5</c:v>
                </c:pt>
                <c:pt idx="1">
                  <c:v>761.75</c:v>
                </c:pt>
                <c:pt idx="2">
                  <c:v>762</c:v>
                </c:pt>
                <c:pt idx="3">
                  <c:v>762.25</c:v>
                </c:pt>
                <c:pt idx="4">
                  <c:v>762.5</c:v>
                </c:pt>
                <c:pt idx="5">
                  <c:v>762.75</c:v>
                </c:pt>
                <c:pt idx="6">
                  <c:v>763</c:v>
                </c:pt>
                <c:pt idx="7">
                  <c:v>763.25</c:v>
                </c:pt>
                <c:pt idx="8">
                  <c:v>763.5</c:v>
                </c:pt>
                <c:pt idx="9">
                  <c:v>763.75</c:v>
                </c:pt>
                <c:pt idx="10">
                  <c:v>764</c:v>
                </c:pt>
                <c:pt idx="11">
                  <c:v>764.25</c:v>
                </c:pt>
                <c:pt idx="12">
                  <c:v>764.5</c:v>
                </c:pt>
                <c:pt idx="13">
                  <c:v>764.75</c:v>
                </c:pt>
                <c:pt idx="14">
                  <c:v>765</c:v>
                </c:pt>
                <c:pt idx="15">
                  <c:v>765.25</c:v>
                </c:pt>
                <c:pt idx="16">
                  <c:v>765.5</c:v>
                </c:pt>
                <c:pt idx="17">
                  <c:v>765.75</c:v>
                </c:pt>
                <c:pt idx="18">
                  <c:v>766</c:v>
                </c:pt>
                <c:pt idx="19">
                  <c:v>766.25</c:v>
                </c:pt>
                <c:pt idx="20">
                  <c:v>766.5</c:v>
                </c:pt>
                <c:pt idx="21">
                  <c:v>766.75</c:v>
                </c:pt>
                <c:pt idx="22">
                  <c:v>767</c:v>
                </c:pt>
                <c:pt idx="23">
                  <c:v>767.25</c:v>
                </c:pt>
                <c:pt idx="24">
                  <c:v>767.5</c:v>
                </c:pt>
                <c:pt idx="25">
                  <c:v>767.75</c:v>
                </c:pt>
                <c:pt idx="26">
                  <c:v>768</c:v>
                </c:pt>
                <c:pt idx="27">
                  <c:v>768.25</c:v>
                </c:pt>
                <c:pt idx="28">
                  <c:v>768.5</c:v>
                </c:pt>
                <c:pt idx="29">
                  <c:v>768.75</c:v>
                </c:pt>
                <c:pt idx="30">
                  <c:v>769</c:v>
                </c:pt>
                <c:pt idx="31">
                  <c:v>769.25</c:v>
                </c:pt>
                <c:pt idx="32">
                  <c:v>769.5</c:v>
                </c:pt>
                <c:pt idx="33">
                  <c:v>769.75</c:v>
                </c:pt>
                <c:pt idx="34">
                  <c:v>770</c:v>
                </c:pt>
                <c:pt idx="35">
                  <c:v>770.25</c:v>
                </c:pt>
                <c:pt idx="36">
                  <c:v>770.5</c:v>
                </c:pt>
                <c:pt idx="37">
                  <c:v>770.75</c:v>
                </c:pt>
                <c:pt idx="38">
                  <c:v>771</c:v>
                </c:pt>
                <c:pt idx="39">
                  <c:v>771.25</c:v>
                </c:pt>
                <c:pt idx="40">
                  <c:v>771.5</c:v>
                </c:pt>
                <c:pt idx="41">
                  <c:v>771.75</c:v>
                </c:pt>
                <c:pt idx="42">
                  <c:v>772</c:v>
                </c:pt>
                <c:pt idx="43">
                  <c:v>772.25</c:v>
                </c:pt>
                <c:pt idx="44">
                  <c:v>772.5</c:v>
                </c:pt>
                <c:pt idx="45">
                  <c:v>772.75</c:v>
                </c:pt>
                <c:pt idx="46">
                  <c:v>773</c:v>
                </c:pt>
                <c:pt idx="47">
                  <c:v>773.25</c:v>
                </c:pt>
                <c:pt idx="48">
                  <c:v>773.5</c:v>
                </c:pt>
                <c:pt idx="49">
                  <c:v>773.75</c:v>
                </c:pt>
                <c:pt idx="50">
                  <c:v>774</c:v>
                </c:pt>
                <c:pt idx="51">
                  <c:v>774.25</c:v>
                </c:pt>
                <c:pt idx="52">
                  <c:v>774.5</c:v>
                </c:pt>
                <c:pt idx="53">
                  <c:v>774.75</c:v>
                </c:pt>
                <c:pt idx="54">
                  <c:v>775</c:v>
                </c:pt>
                <c:pt idx="55">
                  <c:v>775.25</c:v>
                </c:pt>
                <c:pt idx="56">
                  <c:v>775.5</c:v>
                </c:pt>
                <c:pt idx="57">
                  <c:v>775.75</c:v>
                </c:pt>
                <c:pt idx="58">
                  <c:v>776</c:v>
                </c:pt>
                <c:pt idx="59">
                  <c:v>776.25</c:v>
                </c:pt>
                <c:pt idx="60">
                  <c:v>776.5</c:v>
                </c:pt>
                <c:pt idx="61">
                  <c:v>776.75</c:v>
                </c:pt>
                <c:pt idx="62">
                  <c:v>777</c:v>
                </c:pt>
                <c:pt idx="63">
                  <c:v>777.25</c:v>
                </c:pt>
                <c:pt idx="64">
                  <c:v>777.5</c:v>
                </c:pt>
                <c:pt idx="65">
                  <c:v>777.75</c:v>
                </c:pt>
                <c:pt idx="66">
                  <c:v>778</c:v>
                </c:pt>
                <c:pt idx="67">
                  <c:v>778.25</c:v>
                </c:pt>
                <c:pt idx="68">
                  <c:v>778.5</c:v>
                </c:pt>
                <c:pt idx="69">
                  <c:v>778.75</c:v>
                </c:pt>
                <c:pt idx="70">
                  <c:v>779</c:v>
                </c:pt>
                <c:pt idx="71">
                  <c:v>779.25</c:v>
                </c:pt>
                <c:pt idx="72">
                  <c:v>779.5</c:v>
                </c:pt>
                <c:pt idx="73">
                  <c:v>779.75</c:v>
                </c:pt>
                <c:pt idx="74">
                  <c:v>780</c:v>
                </c:pt>
                <c:pt idx="75">
                  <c:v>780.25</c:v>
                </c:pt>
                <c:pt idx="76">
                  <c:v>780.5</c:v>
                </c:pt>
                <c:pt idx="77">
                  <c:v>780.75</c:v>
                </c:pt>
                <c:pt idx="78">
                  <c:v>781</c:v>
                </c:pt>
                <c:pt idx="79">
                  <c:v>781.25</c:v>
                </c:pt>
                <c:pt idx="80">
                  <c:v>781.5</c:v>
                </c:pt>
                <c:pt idx="81">
                  <c:v>781.75</c:v>
                </c:pt>
                <c:pt idx="82">
                  <c:v>782</c:v>
                </c:pt>
                <c:pt idx="83">
                  <c:v>782.25</c:v>
                </c:pt>
                <c:pt idx="84">
                  <c:v>782.5</c:v>
                </c:pt>
                <c:pt idx="85">
                  <c:v>782.75</c:v>
                </c:pt>
                <c:pt idx="86">
                  <c:v>783</c:v>
                </c:pt>
                <c:pt idx="87">
                  <c:v>783.25</c:v>
                </c:pt>
                <c:pt idx="88">
                  <c:v>783.5</c:v>
                </c:pt>
                <c:pt idx="89">
                  <c:v>783.75</c:v>
                </c:pt>
                <c:pt idx="90">
                  <c:v>784</c:v>
                </c:pt>
                <c:pt idx="91">
                  <c:v>784.25</c:v>
                </c:pt>
                <c:pt idx="92">
                  <c:v>784.5</c:v>
                </c:pt>
                <c:pt idx="93">
                  <c:v>784.75</c:v>
                </c:pt>
                <c:pt idx="94">
                  <c:v>785</c:v>
                </c:pt>
                <c:pt idx="95">
                  <c:v>785.25</c:v>
                </c:pt>
                <c:pt idx="96">
                  <c:v>785.5</c:v>
                </c:pt>
                <c:pt idx="97">
                  <c:v>785.75</c:v>
                </c:pt>
                <c:pt idx="98">
                  <c:v>786</c:v>
                </c:pt>
                <c:pt idx="99">
                  <c:v>786.25</c:v>
                </c:pt>
                <c:pt idx="100">
                  <c:v>786.5</c:v>
                </c:pt>
                <c:pt idx="101">
                  <c:v>786.75</c:v>
                </c:pt>
                <c:pt idx="102">
                  <c:v>787</c:v>
                </c:pt>
                <c:pt idx="103">
                  <c:v>787.25</c:v>
                </c:pt>
                <c:pt idx="104">
                  <c:v>787.5</c:v>
                </c:pt>
                <c:pt idx="105">
                  <c:v>787.75</c:v>
                </c:pt>
                <c:pt idx="106">
                  <c:v>788</c:v>
                </c:pt>
                <c:pt idx="107">
                  <c:v>788.25</c:v>
                </c:pt>
                <c:pt idx="108">
                  <c:v>788.5</c:v>
                </c:pt>
                <c:pt idx="109">
                  <c:v>788.75</c:v>
                </c:pt>
                <c:pt idx="110">
                  <c:v>789</c:v>
                </c:pt>
                <c:pt idx="111">
                  <c:v>789.25</c:v>
                </c:pt>
                <c:pt idx="112">
                  <c:v>789.5</c:v>
                </c:pt>
                <c:pt idx="113">
                  <c:v>789.75</c:v>
                </c:pt>
                <c:pt idx="114">
                  <c:v>790</c:v>
                </c:pt>
                <c:pt idx="115">
                  <c:v>790.25</c:v>
                </c:pt>
                <c:pt idx="116">
                  <c:v>790.5</c:v>
                </c:pt>
                <c:pt idx="117">
                  <c:v>790.75</c:v>
                </c:pt>
                <c:pt idx="118">
                  <c:v>791</c:v>
                </c:pt>
                <c:pt idx="119">
                  <c:v>791.25</c:v>
                </c:pt>
                <c:pt idx="120">
                  <c:v>791.5</c:v>
                </c:pt>
                <c:pt idx="121">
                  <c:v>791.75</c:v>
                </c:pt>
                <c:pt idx="122">
                  <c:v>792</c:v>
                </c:pt>
                <c:pt idx="123">
                  <c:v>792.25</c:v>
                </c:pt>
                <c:pt idx="124">
                  <c:v>792.5</c:v>
                </c:pt>
                <c:pt idx="125">
                  <c:v>792.75</c:v>
                </c:pt>
                <c:pt idx="126">
                  <c:v>793</c:v>
                </c:pt>
                <c:pt idx="127">
                  <c:v>793.25</c:v>
                </c:pt>
                <c:pt idx="128">
                  <c:v>793.5</c:v>
                </c:pt>
                <c:pt idx="129">
                  <c:v>793.75</c:v>
                </c:pt>
                <c:pt idx="130">
                  <c:v>794</c:v>
                </c:pt>
                <c:pt idx="131">
                  <c:v>794.25</c:v>
                </c:pt>
                <c:pt idx="132">
                  <c:v>794.5</c:v>
                </c:pt>
                <c:pt idx="133">
                  <c:v>794.75</c:v>
                </c:pt>
                <c:pt idx="134">
                  <c:v>795</c:v>
                </c:pt>
                <c:pt idx="135">
                  <c:v>795.25</c:v>
                </c:pt>
                <c:pt idx="136">
                  <c:v>795.5</c:v>
                </c:pt>
                <c:pt idx="137">
                  <c:v>795.75</c:v>
                </c:pt>
                <c:pt idx="138">
                  <c:v>796</c:v>
                </c:pt>
                <c:pt idx="139">
                  <c:v>796.25</c:v>
                </c:pt>
                <c:pt idx="140">
                  <c:v>796.5</c:v>
                </c:pt>
                <c:pt idx="141">
                  <c:v>796.75</c:v>
                </c:pt>
                <c:pt idx="142">
                  <c:v>797</c:v>
                </c:pt>
                <c:pt idx="143">
                  <c:v>797.25</c:v>
                </c:pt>
                <c:pt idx="144">
                  <c:v>797.5</c:v>
                </c:pt>
                <c:pt idx="145">
                  <c:v>797.75</c:v>
                </c:pt>
                <c:pt idx="146">
                  <c:v>798</c:v>
                </c:pt>
                <c:pt idx="147">
                  <c:v>798.25</c:v>
                </c:pt>
                <c:pt idx="148">
                  <c:v>798.5</c:v>
                </c:pt>
                <c:pt idx="149">
                  <c:v>798.75</c:v>
                </c:pt>
                <c:pt idx="150">
                  <c:v>799</c:v>
                </c:pt>
                <c:pt idx="151">
                  <c:v>799.25</c:v>
                </c:pt>
                <c:pt idx="152">
                  <c:v>799.5</c:v>
                </c:pt>
                <c:pt idx="153">
                  <c:v>799.75</c:v>
                </c:pt>
                <c:pt idx="154">
                  <c:v>800</c:v>
                </c:pt>
                <c:pt idx="155">
                  <c:v>800.25</c:v>
                </c:pt>
                <c:pt idx="156">
                  <c:v>800.5</c:v>
                </c:pt>
                <c:pt idx="157">
                  <c:v>800.75</c:v>
                </c:pt>
                <c:pt idx="158">
                  <c:v>801</c:v>
                </c:pt>
                <c:pt idx="159">
                  <c:v>801.25</c:v>
                </c:pt>
                <c:pt idx="160">
                  <c:v>801.5</c:v>
                </c:pt>
                <c:pt idx="161">
                  <c:v>801.75</c:v>
                </c:pt>
                <c:pt idx="162">
                  <c:v>802</c:v>
                </c:pt>
                <c:pt idx="163">
                  <c:v>802.25</c:v>
                </c:pt>
                <c:pt idx="164">
                  <c:v>802.5</c:v>
                </c:pt>
                <c:pt idx="165">
                  <c:v>802.75</c:v>
                </c:pt>
                <c:pt idx="166">
                  <c:v>803</c:v>
                </c:pt>
                <c:pt idx="167">
                  <c:v>803.25</c:v>
                </c:pt>
                <c:pt idx="168">
                  <c:v>803.5</c:v>
                </c:pt>
                <c:pt idx="169">
                  <c:v>803.75</c:v>
                </c:pt>
                <c:pt idx="170">
                  <c:v>804</c:v>
                </c:pt>
                <c:pt idx="171">
                  <c:v>804.25</c:v>
                </c:pt>
                <c:pt idx="172">
                  <c:v>804.5</c:v>
                </c:pt>
                <c:pt idx="173">
                  <c:v>804.75</c:v>
                </c:pt>
                <c:pt idx="174">
                  <c:v>805</c:v>
                </c:pt>
                <c:pt idx="175">
                  <c:v>805.25</c:v>
                </c:pt>
                <c:pt idx="176">
                  <c:v>805.5</c:v>
                </c:pt>
                <c:pt idx="177">
                  <c:v>805.75</c:v>
                </c:pt>
                <c:pt idx="178">
                  <c:v>806</c:v>
                </c:pt>
                <c:pt idx="179">
                  <c:v>806.25</c:v>
                </c:pt>
                <c:pt idx="180">
                  <c:v>806.5</c:v>
                </c:pt>
                <c:pt idx="181">
                  <c:v>806.75</c:v>
                </c:pt>
                <c:pt idx="182">
                  <c:v>807</c:v>
                </c:pt>
                <c:pt idx="183">
                  <c:v>807.25</c:v>
                </c:pt>
                <c:pt idx="184">
                  <c:v>807.5</c:v>
                </c:pt>
                <c:pt idx="185">
                  <c:v>807.75</c:v>
                </c:pt>
                <c:pt idx="186">
                  <c:v>808</c:v>
                </c:pt>
                <c:pt idx="187">
                  <c:v>808.25</c:v>
                </c:pt>
                <c:pt idx="188">
                  <c:v>808.5</c:v>
                </c:pt>
                <c:pt idx="189">
                  <c:v>808.75</c:v>
                </c:pt>
                <c:pt idx="190">
                  <c:v>809</c:v>
                </c:pt>
                <c:pt idx="191">
                  <c:v>809.25</c:v>
                </c:pt>
                <c:pt idx="192">
                  <c:v>809.5</c:v>
                </c:pt>
                <c:pt idx="193">
                  <c:v>809.75</c:v>
                </c:pt>
                <c:pt idx="194">
                  <c:v>810</c:v>
                </c:pt>
                <c:pt idx="195">
                  <c:v>810.25</c:v>
                </c:pt>
                <c:pt idx="196">
                  <c:v>810.5</c:v>
                </c:pt>
                <c:pt idx="197">
                  <c:v>810.75</c:v>
                </c:pt>
                <c:pt idx="198">
                  <c:v>811</c:v>
                </c:pt>
                <c:pt idx="199">
                  <c:v>811.25</c:v>
                </c:pt>
                <c:pt idx="200">
                  <c:v>811.5</c:v>
                </c:pt>
                <c:pt idx="201">
                  <c:v>811.75</c:v>
                </c:pt>
                <c:pt idx="202">
                  <c:v>812</c:v>
                </c:pt>
                <c:pt idx="203">
                  <c:v>812.25</c:v>
                </c:pt>
                <c:pt idx="204">
                  <c:v>812.5</c:v>
                </c:pt>
                <c:pt idx="205">
                  <c:v>812.75</c:v>
                </c:pt>
                <c:pt idx="206">
                  <c:v>813</c:v>
                </c:pt>
                <c:pt idx="207">
                  <c:v>813.25</c:v>
                </c:pt>
                <c:pt idx="208">
                  <c:v>813.5</c:v>
                </c:pt>
                <c:pt idx="209">
                  <c:v>813.75</c:v>
                </c:pt>
                <c:pt idx="210">
                  <c:v>814</c:v>
                </c:pt>
                <c:pt idx="211">
                  <c:v>814.25</c:v>
                </c:pt>
                <c:pt idx="212">
                  <c:v>814.5</c:v>
                </c:pt>
                <c:pt idx="213">
                  <c:v>814.75</c:v>
                </c:pt>
                <c:pt idx="214">
                  <c:v>815</c:v>
                </c:pt>
                <c:pt idx="215">
                  <c:v>815.25</c:v>
                </c:pt>
                <c:pt idx="216">
                  <c:v>815.5</c:v>
                </c:pt>
                <c:pt idx="217">
                  <c:v>815.75</c:v>
                </c:pt>
                <c:pt idx="218">
                  <c:v>816</c:v>
                </c:pt>
                <c:pt idx="219">
                  <c:v>816.25</c:v>
                </c:pt>
                <c:pt idx="220">
                  <c:v>816.5</c:v>
                </c:pt>
                <c:pt idx="221">
                  <c:v>816.75</c:v>
                </c:pt>
                <c:pt idx="222">
                  <c:v>817</c:v>
                </c:pt>
                <c:pt idx="223">
                  <c:v>817.25</c:v>
                </c:pt>
                <c:pt idx="224">
                  <c:v>817.5</c:v>
                </c:pt>
                <c:pt idx="225">
                  <c:v>817.75</c:v>
                </c:pt>
                <c:pt idx="226">
                  <c:v>818</c:v>
                </c:pt>
                <c:pt idx="227">
                  <c:v>818.25</c:v>
                </c:pt>
                <c:pt idx="228">
                  <c:v>818.5</c:v>
                </c:pt>
                <c:pt idx="229">
                  <c:v>818.75</c:v>
                </c:pt>
                <c:pt idx="230">
                  <c:v>819</c:v>
                </c:pt>
                <c:pt idx="231">
                  <c:v>819.25</c:v>
                </c:pt>
                <c:pt idx="232">
                  <c:v>819.5</c:v>
                </c:pt>
                <c:pt idx="233">
                  <c:v>819.75</c:v>
                </c:pt>
                <c:pt idx="234">
                  <c:v>820</c:v>
                </c:pt>
                <c:pt idx="235">
                  <c:v>820.25</c:v>
                </c:pt>
                <c:pt idx="236">
                  <c:v>820.5</c:v>
                </c:pt>
                <c:pt idx="237">
                  <c:v>820.75</c:v>
                </c:pt>
                <c:pt idx="238">
                  <c:v>821</c:v>
                </c:pt>
                <c:pt idx="239">
                  <c:v>821.25</c:v>
                </c:pt>
                <c:pt idx="240">
                  <c:v>821.5</c:v>
                </c:pt>
                <c:pt idx="241">
                  <c:v>821.75</c:v>
                </c:pt>
                <c:pt idx="242">
                  <c:v>822</c:v>
                </c:pt>
                <c:pt idx="243">
                  <c:v>822.25</c:v>
                </c:pt>
                <c:pt idx="244">
                  <c:v>822.5</c:v>
                </c:pt>
                <c:pt idx="245">
                  <c:v>822.75</c:v>
                </c:pt>
                <c:pt idx="246">
                  <c:v>823</c:v>
                </c:pt>
                <c:pt idx="247">
                  <c:v>823.25</c:v>
                </c:pt>
                <c:pt idx="248">
                  <c:v>823.5</c:v>
                </c:pt>
                <c:pt idx="249">
                  <c:v>823.75</c:v>
                </c:pt>
                <c:pt idx="250">
                  <c:v>824</c:v>
                </c:pt>
                <c:pt idx="251">
                  <c:v>824.25</c:v>
                </c:pt>
                <c:pt idx="252">
                  <c:v>824.5</c:v>
                </c:pt>
                <c:pt idx="253">
                  <c:v>824.75</c:v>
                </c:pt>
                <c:pt idx="254">
                  <c:v>825</c:v>
                </c:pt>
                <c:pt idx="255">
                  <c:v>825.25</c:v>
                </c:pt>
                <c:pt idx="256">
                  <c:v>825.5</c:v>
                </c:pt>
                <c:pt idx="257">
                  <c:v>825.75</c:v>
                </c:pt>
                <c:pt idx="258">
                  <c:v>826</c:v>
                </c:pt>
                <c:pt idx="259">
                  <c:v>826.25</c:v>
                </c:pt>
                <c:pt idx="260">
                  <c:v>826.5</c:v>
                </c:pt>
                <c:pt idx="261">
                  <c:v>826.75</c:v>
                </c:pt>
                <c:pt idx="262">
                  <c:v>827</c:v>
                </c:pt>
                <c:pt idx="263">
                  <c:v>827.25</c:v>
                </c:pt>
                <c:pt idx="264">
                  <c:v>827.5</c:v>
                </c:pt>
                <c:pt idx="265">
                  <c:v>827.75</c:v>
                </c:pt>
                <c:pt idx="266">
                  <c:v>828</c:v>
                </c:pt>
                <c:pt idx="267">
                  <c:v>828.25</c:v>
                </c:pt>
                <c:pt idx="268">
                  <c:v>828.5</c:v>
                </c:pt>
                <c:pt idx="269">
                  <c:v>828.75</c:v>
                </c:pt>
                <c:pt idx="270">
                  <c:v>829</c:v>
                </c:pt>
                <c:pt idx="271">
                  <c:v>829.25</c:v>
                </c:pt>
                <c:pt idx="272">
                  <c:v>829.5</c:v>
                </c:pt>
                <c:pt idx="273">
                  <c:v>829.75</c:v>
                </c:pt>
                <c:pt idx="274">
                  <c:v>830</c:v>
                </c:pt>
                <c:pt idx="275">
                  <c:v>830.25</c:v>
                </c:pt>
                <c:pt idx="276">
                  <c:v>830.5</c:v>
                </c:pt>
                <c:pt idx="277">
                  <c:v>830.75</c:v>
                </c:pt>
                <c:pt idx="278">
                  <c:v>831</c:v>
                </c:pt>
                <c:pt idx="279">
                  <c:v>831.25</c:v>
                </c:pt>
                <c:pt idx="280">
                  <c:v>831.5</c:v>
                </c:pt>
                <c:pt idx="281">
                  <c:v>831.75</c:v>
                </c:pt>
                <c:pt idx="282">
                  <c:v>832</c:v>
                </c:pt>
                <c:pt idx="283">
                  <c:v>832.25</c:v>
                </c:pt>
                <c:pt idx="284">
                  <c:v>832.5</c:v>
                </c:pt>
                <c:pt idx="285">
                  <c:v>832.75</c:v>
                </c:pt>
                <c:pt idx="286">
                  <c:v>833</c:v>
                </c:pt>
                <c:pt idx="287">
                  <c:v>833.25</c:v>
                </c:pt>
                <c:pt idx="288">
                  <c:v>833.5</c:v>
                </c:pt>
                <c:pt idx="289">
                  <c:v>833.75</c:v>
                </c:pt>
                <c:pt idx="290">
                  <c:v>834</c:v>
                </c:pt>
                <c:pt idx="291">
                  <c:v>834.25</c:v>
                </c:pt>
                <c:pt idx="292">
                  <c:v>834.5</c:v>
                </c:pt>
                <c:pt idx="293">
                  <c:v>834.75</c:v>
                </c:pt>
                <c:pt idx="294">
                  <c:v>835</c:v>
                </c:pt>
                <c:pt idx="295">
                  <c:v>835.25</c:v>
                </c:pt>
                <c:pt idx="296">
                  <c:v>835.5</c:v>
                </c:pt>
                <c:pt idx="297">
                  <c:v>835.75</c:v>
                </c:pt>
                <c:pt idx="298">
                  <c:v>836</c:v>
                </c:pt>
                <c:pt idx="299">
                  <c:v>836.25</c:v>
                </c:pt>
                <c:pt idx="300">
                  <c:v>836.5</c:v>
                </c:pt>
                <c:pt idx="301">
                  <c:v>836.75</c:v>
                </c:pt>
                <c:pt idx="302">
                  <c:v>837</c:v>
                </c:pt>
                <c:pt idx="303">
                  <c:v>837.25</c:v>
                </c:pt>
                <c:pt idx="304">
                  <c:v>837.5</c:v>
                </c:pt>
                <c:pt idx="305">
                  <c:v>837.75</c:v>
                </c:pt>
                <c:pt idx="306">
                  <c:v>838</c:v>
                </c:pt>
                <c:pt idx="307">
                  <c:v>838.25</c:v>
                </c:pt>
                <c:pt idx="308">
                  <c:v>838.5</c:v>
                </c:pt>
                <c:pt idx="309">
                  <c:v>838.75</c:v>
                </c:pt>
                <c:pt idx="310">
                  <c:v>839</c:v>
                </c:pt>
                <c:pt idx="311">
                  <c:v>839.25</c:v>
                </c:pt>
                <c:pt idx="312">
                  <c:v>839.5</c:v>
                </c:pt>
                <c:pt idx="313">
                  <c:v>839.75</c:v>
                </c:pt>
                <c:pt idx="314">
                  <c:v>840</c:v>
                </c:pt>
                <c:pt idx="315">
                  <c:v>840.25</c:v>
                </c:pt>
                <c:pt idx="316">
                  <c:v>840.5</c:v>
                </c:pt>
                <c:pt idx="317">
                  <c:v>840.75</c:v>
                </c:pt>
                <c:pt idx="318">
                  <c:v>841</c:v>
                </c:pt>
                <c:pt idx="319">
                  <c:v>841.25</c:v>
                </c:pt>
                <c:pt idx="320">
                  <c:v>841.5</c:v>
                </c:pt>
                <c:pt idx="321">
                  <c:v>841.75</c:v>
                </c:pt>
                <c:pt idx="322">
                  <c:v>842</c:v>
                </c:pt>
                <c:pt idx="323">
                  <c:v>842.25</c:v>
                </c:pt>
                <c:pt idx="324">
                  <c:v>842.5</c:v>
                </c:pt>
                <c:pt idx="325">
                  <c:v>842.75</c:v>
                </c:pt>
                <c:pt idx="326">
                  <c:v>843</c:v>
                </c:pt>
                <c:pt idx="327">
                  <c:v>843.25</c:v>
                </c:pt>
                <c:pt idx="328">
                  <c:v>843.5</c:v>
                </c:pt>
                <c:pt idx="329">
                  <c:v>843.75</c:v>
                </c:pt>
                <c:pt idx="330">
                  <c:v>844</c:v>
                </c:pt>
                <c:pt idx="331">
                  <c:v>844.25</c:v>
                </c:pt>
                <c:pt idx="332">
                  <c:v>844.5</c:v>
                </c:pt>
                <c:pt idx="333">
                  <c:v>844.75</c:v>
                </c:pt>
                <c:pt idx="334">
                  <c:v>845</c:v>
                </c:pt>
                <c:pt idx="335">
                  <c:v>845.25</c:v>
                </c:pt>
                <c:pt idx="336">
                  <c:v>845.5</c:v>
                </c:pt>
                <c:pt idx="337">
                  <c:v>845.75</c:v>
                </c:pt>
                <c:pt idx="338">
                  <c:v>846</c:v>
                </c:pt>
                <c:pt idx="339">
                  <c:v>846.25</c:v>
                </c:pt>
                <c:pt idx="340">
                  <c:v>846.5</c:v>
                </c:pt>
                <c:pt idx="341">
                  <c:v>846.75</c:v>
                </c:pt>
                <c:pt idx="342">
                  <c:v>847</c:v>
                </c:pt>
                <c:pt idx="343">
                  <c:v>847.25</c:v>
                </c:pt>
                <c:pt idx="344">
                  <c:v>847.5</c:v>
                </c:pt>
                <c:pt idx="345">
                  <c:v>847.75</c:v>
                </c:pt>
                <c:pt idx="346">
                  <c:v>848</c:v>
                </c:pt>
                <c:pt idx="347">
                  <c:v>848.25</c:v>
                </c:pt>
                <c:pt idx="348">
                  <c:v>848.5</c:v>
                </c:pt>
                <c:pt idx="349">
                  <c:v>848.75</c:v>
                </c:pt>
                <c:pt idx="350">
                  <c:v>849</c:v>
                </c:pt>
                <c:pt idx="351">
                  <c:v>849.25</c:v>
                </c:pt>
                <c:pt idx="352">
                  <c:v>849.5</c:v>
                </c:pt>
                <c:pt idx="353">
                  <c:v>849.75</c:v>
                </c:pt>
                <c:pt idx="354">
                  <c:v>850</c:v>
                </c:pt>
                <c:pt idx="355">
                  <c:v>850.25</c:v>
                </c:pt>
                <c:pt idx="356">
                  <c:v>850.5</c:v>
                </c:pt>
                <c:pt idx="357">
                  <c:v>850.75</c:v>
                </c:pt>
                <c:pt idx="358">
                  <c:v>851</c:v>
                </c:pt>
                <c:pt idx="359">
                  <c:v>851.25</c:v>
                </c:pt>
                <c:pt idx="360">
                  <c:v>851.5</c:v>
                </c:pt>
                <c:pt idx="361">
                  <c:v>851.75</c:v>
                </c:pt>
                <c:pt idx="362">
                  <c:v>852</c:v>
                </c:pt>
                <c:pt idx="363">
                  <c:v>852.25</c:v>
                </c:pt>
                <c:pt idx="364">
                  <c:v>852.5</c:v>
                </c:pt>
                <c:pt idx="365">
                  <c:v>852.75</c:v>
                </c:pt>
                <c:pt idx="366">
                  <c:v>853</c:v>
                </c:pt>
                <c:pt idx="367">
                  <c:v>853.25</c:v>
                </c:pt>
                <c:pt idx="368">
                  <c:v>853.5</c:v>
                </c:pt>
                <c:pt idx="369">
                  <c:v>853.75</c:v>
                </c:pt>
                <c:pt idx="370">
                  <c:v>854</c:v>
                </c:pt>
                <c:pt idx="371">
                  <c:v>854.25</c:v>
                </c:pt>
                <c:pt idx="372">
                  <c:v>854.5</c:v>
                </c:pt>
                <c:pt idx="373">
                  <c:v>854.75</c:v>
                </c:pt>
                <c:pt idx="374">
                  <c:v>855</c:v>
                </c:pt>
                <c:pt idx="375">
                  <c:v>855.25</c:v>
                </c:pt>
                <c:pt idx="376">
                  <c:v>855.5</c:v>
                </c:pt>
                <c:pt idx="377">
                  <c:v>855.75</c:v>
                </c:pt>
                <c:pt idx="378">
                  <c:v>856</c:v>
                </c:pt>
                <c:pt idx="379">
                  <c:v>856.25</c:v>
                </c:pt>
                <c:pt idx="380">
                  <c:v>856.5</c:v>
                </c:pt>
                <c:pt idx="381">
                  <c:v>856.75</c:v>
                </c:pt>
                <c:pt idx="382">
                  <c:v>857</c:v>
                </c:pt>
                <c:pt idx="383">
                  <c:v>857.25</c:v>
                </c:pt>
                <c:pt idx="384">
                  <c:v>857.5</c:v>
                </c:pt>
                <c:pt idx="385">
                  <c:v>857.75</c:v>
                </c:pt>
                <c:pt idx="386">
                  <c:v>858</c:v>
                </c:pt>
                <c:pt idx="387">
                  <c:v>858.25</c:v>
                </c:pt>
                <c:pt idx="388">
                  <c:v>858.5</c:v>
                </c:pt>
                <c:pt idx="389">
                  <c:v>858.75</c:v>
                </c:pt>
                <c:pt idx="390">
                  <c:v>859</c:v>
                </c:pt>
                <c:pt idx="391">
                  <c:v>859.25</c:v>
                </c:pt>
                <c:pt idx="392">
                  <c:v>859.5</c:v>
                </c:pt>
                <c:pt idx="393">
                  <c:v>859.75</c:v>
                </c:pt>
                <c:pt idx="394">
                  <c:v>860</c:v>
                </c:pt>
                <c:pt idx="395">
                  <c:v>860.25</c:v>
                </c:pt>
                <c:pt idx="396">
                  <c:v>860.5</c:v>
                </c:pt>
                <c:pt idx="397">
                  <c:v>860.75</c:v>
                </c:pt>
                <c:pt idx="398">
                  <c:v>861</c:v>
                </c:pt>
                <c:pt idx="399">
                  <c:v>861.25</c:v>
                </c:pt>
                <c:pt idx="400">
                  <c:v>861.5</c:v>
                </c:pt>
                <c:pt idx="401">
                  <c:v>861.75</c:v>
                </c:pt>
                <c:pt idx="402">
                  <c:v>862</c:v>
                </c:pt>
                <c:pt idx="403">
                  <c:v>862.25</c:v>
                </c:pt>
                <c:pt idx="404">
                  <c:v>862.5</c:v>
                </c:pt>
                <c:pt idx="405">
                  <c:v>862.75</c:v>
                </c:pt>
                <c:pt idx="406">
                  <c:v>863</c:v>
                </c:pt>
                <c:pt idx="407">
                  <c:v>863.25</c:v>
                </c:pt>
                <c:pt idx="408">
                  <c:v>863.5</c:v>
                </c:pt>
                <c:pt idx="409">
                  <c:v>863.75</c:v>
                </c:pt>
                <c:pt idx="410">
                  <c:v>864</c:v>
                </c:pt>
                <c:pt idx="411">
                  <c:v>864.25</c:v>
                </c:pt>
                <c:pt idx="412">
                  <c:v>864.5</c:v>
                </c:pt>
                <c:pt idx="413">
                  <c:v>864.75</c:v>
                </c:pt>
                <c:pt idx="414">
                  <c:v>865</c:v>
                </c:pt>
                <c:pt idx="415">
                  <c:v>865.25</c:v>
                </c:pt>
                <c:pt idx="416">
                  <c:v>865.5</c:v>
                </c:pt>
                <c:pt idx="417">
                  <c:v>865.75</c:v>
                </c:pt>
                <c:pt idx="418">
                  <c:v>866</c:v>
                </c:pt>
                <c:pt idx="419">
                  <c:v>866.25</c:v>
                </c:pt>
                <c:pt idx="420">
                  <c:v>866.5</c:v>
                </c:pt>
                <c:pt idx="421">
                  <c:v>866.75</c:v>
                </c:pt>
                <c:pt idx="422">
                  <c:v>867</c:v>
                </c:pt>
                <c:pt idx="423">
                  <c:v>867.25</c:v>
                </c:pt>
                <c:pt idx="424">
                  <c:v>867.5</c:v>
                </c:pt>
                <c:pt idx="425">
                  <c:v>867.75</c:v>
                </c:pt>
                <c:pt idx="426">
                  <c:v>868</c:v>
                </c:pt>
                <c:pt idx="427">
                  <c:v>868.25</c:v>
                </c:pt>
                <c:pt idx="428">
                  <c:v>868.5</c:v>
                </c:pt>
                <c:pt idx="429">
                  <c:v>868.75</c:v>
                </c:pt>
                <c:pt idx="430">
                  <c:v>869</c:v>
                </c:pt>
                <c:pt idx="431">
                  <c:v>869.25</c:v>
                </c:pt>
                <c:pt idx="432">
                  <c:v>869.5</c:v>
                </c:pt>
                <c:pt idx="433">
                  <c:v>869.75</c:v>
                </c:pt>
                <c:pt idx="434">
                  <c:v>870</c:v>
                </c:pt>
                <c:pt idx="435">
                  <c:v>870.25</c:v>
                </c:pt>
                <c:pt idx="436">
                  <c:v>870.5</c:v>
                </c:pt>
                <c:pt idx="437">
                  <c:v>870.75</c:v>
                </c:pt>
                <c:pt idx="438">
                  <c:v>871</c:v>
                </c:pt>
                <c:pt idx="439">
                  <c:v>871.25</c:v>
                </c:pt>
                <c:pt idx="440">
                  <c:v>871.5</c:v>
                </c:pt>
                <c:pt idx="441">
                  <c:v>871.75</c:v>
                </c:pt>
                <c:pt idx="442">
                  <c:v>872</c:v>
                </c:pt>
                <c:pt idx="443">
                  <c:v>872.25</c:v>
                </c:pt>
                <c:pt idx="444">
                  <c:v>872.5</c:v>
                </c:pt>
                <c:pt idx="445">
                  <c:v>872.75</c:v>
                </c:pt>
                <c:pt idx="446">
                  <c:v>873</c:v>
                </c:pt>
                <c:pt idx="447">
                  <c:v>873.25</c:v>
                </c:pt>
                <c:pt idx="448">
                  <c:v>873.5</c:v>
                </c:pt>
                <c:pt idx="449">
                  <c:v>873.75</c:v>
                </c:pt>
                <c:pt idx="450">
                  <c:v>874</c:v>
                </c:pt>
                <c:pt idx="451">
                  <c:v>874.25</c:v>
                </c:pt>
                <c:pt idx="452">
                  <c:v>874.5</c:v>
                </c:pt>
                <c:pt idx="453">
                  <c:v>874.75</c:v>
                </c:pt>
                <c:pt idx="454">
                  <c:v>875</c:v>
                </c:pt>
                <c:pt idx="455">
                  <c:v>875.25</c:v>
                </c:pt>
                <c:pt idx="456">
                  <c:v>875.5</c:v>
                </c:pt>
                <c:pt idx="457">
                  <c:v>875.75</c:v>
                </c:pt>
                <c:pt idx="458">
                  <c:v>876</c:v>
                </c:pt>
                <c:pt idx="459">
                  <c:v>876.25</c:v>
                </c:pt>
                <c:pt idx="460">
                  <c:v>876.5</c:v>
                </c:pt>
                <c:pt idx="461">
                  <c:v>876.75</c:v>
                </c:pt>
                <c:pt idx="462">
                  <c:v>877</c:v>
                </c:pt>
                <c:pt idx="463">
                  <c:v>877.25</c:v>
                </c:pt>
                <c:pt idx="464">
                  <c:v>877.5</c:v>
                </c:pt>
                <c:pt idx="465">
                  <c:v>877.75</c:v>
                </c:pt>
                <c:pt idx="466">
                  <c:v>878</c:v>
                </c:pt>
                <c:pt idx="467">
                  <c:v>878.25</c:v>
                </c:pt>
                <c:pt idx="468">
                  <c:v>878.5</c:v>
                </c:pt>
                <c:pt idx="469">
                  <c:v>878.75</c:v>
                </c:pt>
                <c:pt idx="470">
                  <c:v>879</c:v>
                </c:pt>
                <c:pt idx="471">
                  <c:v>879.25</c:v>
                </c:pt>
                <c:pt idx="472">
                  <c:v>879.5</c:v>
                </c:pt>
                <c:pt idx="473">
                  <c:v>879.75</c:v>
                </c:pt>
                <c:pt idx="474">
                  <c:v>880</c:v>
                </c:pt>
                <c:pt idx="475">
                  <c:v>880.25</c:v>
                </c:pt>
                <c:pt idx="476">
                  <c:v>880.5</c:v>
                </c:pt>
                <c:pt idx="477">
                  <c:v>880.75</c:v>
                </c:pt>
                <c:pt idx="478">
                  <c:v>881</c:v>
                </c:pt>
                <c:pt idx="479">
                  <c:v>881.25</c:v>
                </c:pt>
                <c:pt idx="480">
                  <c:v>881.5</c:v>
                </c:pt>
                <c:pt idx="481">
                  <c:v>881.75</c:v>
                </c:pt>
                <c:pt idx="482">
                  <c:v>882</c:v>
                </c:pt>
                <c:pt idx="483">
                  <c:v>882.25</c:v>
                </c:pt>
                <c:pt idx="484">
                  <c:v>882.5</c:v>
                </c:pt>
                <c:pt idx="485">
                  <c:v>882.75</c:v>
                </c:pt>
                <c:pt idx="486">
                  <c:v>883</c:v>
                </c:pt>
                <c:pt idx="487">
                  <c:v>883.25</c:v>
                </c:pt>
                <c:pt idx="488">
                  <c:v>883.5</c:v>
                </c:pt>
                <c:pt idx="489">
                  <c:v>883.75</c:v>
                </c:pt>
                <c:pt idx="490">
                  <c:v>884</c:v>
                </c:pt>
                <c:pt idx="491">
                  <c:v>884.25</c:v>
                </c:pt>
                <c:pt idx="492">
                  <c:v>884.5</c:v>
                </c:pt>
                <c:pt idx="493">
                  <c:v>884.75</c:v>
                </c:pt>
                <c:pt idx="494">
                  <c:v>885</c:v>
                </c:pt>
                <c:pt idx="495">
                  <c:v>885.25</c:v>
                </c:pt>
                <c:pt idx="496">
                  <c:v>885.5</c:v>
                </c:pt>
                <c:pt idx="497">
                  <c:v>885.75</c:v>
                </c:pt>
                <c:pt idx="498">
                  <c:v>886</c:v>
                </c:pt>
                <c:pt idx="499">
                  <c:v>886.25</c:v>
                </c:pt>
                <c:pt idx="500">
                  <c:v>886.5</c:v>
                </c:pt>
              </c:numCache>
            </c:numRef>
          </c:cat>
          <c:val>
            <c:numRef>
              <c:f>'Ch7'!$C$37:$C$537</c:f>
              <c:numCache>
                <c:formatCode>General</c:formatCode>
                <c:ptCount val="501"/>
                <c:pt idx="0">
                  <c:v>4.9031774052674788E-8</c:v>
                </c:pt>
                <c:pt idx="1">
                  <c:v>5.4786352130919535E-8</c:v>
                </c:pt>
                <c:pt idx="2">
                  <c:v>6.1188188753901144E-8</c:v>
                </c:pt>
                <c:pt idx="3">
                  <c:v>6.8306690911712838E-8</c:v>
                </c:pt>
                <c:pt idx="4">
                  <c:v>7.6218312873707598E-8</c:v>
                </c:pt>
                <c:pt idx="5">
                  <c:v>8.5007227422093489E-8</c:v>
                </c:pt>
                <c:pt idx="6">
                  <c:v>9.4766056251343006E-8</c:v>
                </c:pt>
                <c:pt idx="7">
                  <c:v>1.0559666425744775E-7</c:v>
                </c:pt>
                <c:pt idx="8">
                  <c:v>1.1761102276982793E-7</c:v>
                </c:pt>
                <c:pt idx="9">
                  <c:v>1.3093214712572386E-7</c:v>
                </c:pt>
                <c:pt idx="10">
                  <c:v>1.4569511435283337E-7</c:v>
                </c:pt>
                <c:pt idx="11">
                  <c:v>1.6204816711129954E-7</c:v>
                </c:pt>
                <c:pt idx="12">
                  <c:v>1.801539104514656E-7</c:v>
                </c:pt>
                <c:pt idx="13">
                  <c:v>2.0019060836962382E-7</c:v>
                </c:pt>
                <c:pt idx="14">
                  <c:v>2.2235358759068379E-7</c:v>
                </c:pt>
                <c:pt idx="15">
                  <c:v>2.4685675647470846E-7</c:v>
                </c:pt>
                <c:pt idx="16">
                  <c:v>2.7393424743402949E-7</c:v>
                </c:pt>
                <c:pt idx="17">
                  <c:v>3.0384219175925249E-7</c:v>
                </c:pt>
                <c:pt idx="18">
                  <c:v>3.3686063628636018E-7</c:v>
                </c:pt>
                <c:pt idx="19">
                  <c:v>3.7329561189319455E-7</c:v>
                </c:pt>
                <c:pt idx="20">
                  <c:v>4.1348136439201663E-7</c:v>
                </c:pt>
                <c:pt idx="21">
                  <c:v>4.5778275898552152E-7</c:v>
                </c:pt>
                <c:pt idx="22">
                  <c:v>5.0659787007635986E-7</c:v>
                </c:pt>
                <c:pt idx="23">
                  <c:v>5.6036076886458088E-7</c:v>
                </c:pt>
                <c:pt idx="24">
                  <c:v>6.1954452183315631E-7</c:v>
                </c:pt>
                <c:pt idx="25">
                  <c:v>6.8466441390789381E-7</c:v>
                </c:pt>
                <c:pt idx="26">
                  <c:v>7.5628141078434729E-7</c:v>
                </c:pt>
                <c:pt idx="27">
                  <c:v>8.3500587563926125E-7</c:v>
                </c:pt>
                <c:pt idx="28">
                  <c:v>9.215015561868845E-7</c:v>
                </c:pt>
                <c:pt idx="29">
                  <c:v>1.0164898587997731E-6</c:v>
                </c:pt>
                <c:pt idx="30">
                  <c:v>1.1207544271874718E-6</c:v>
                </c:pt>
                <c:pt idx="31">
                  <c:v>1.2351460439136676E-6</c:v>
                </c:pt>
                <c:pt idx="32">
                  <c:v>1.3605878738301144E-6</c:v>
                </c:pt>
                <c:pt idx="33">
                  <c:v>1.498081069312092E-6</c:v>
                </c:pt>
                <c:pt idx="34">
                  <c:v>1.6487107579927264E-6</c:v>
                </c:pt>
                <c:pt idx="35">
                  <c:v>1.8136524345087969E-6</c:v>
                </c:pt>
                <c:pt idx="36">
                  <c:v>1.9941787785859187E-6</c:v>
                </c:pt>
                <c:pt idx="37">
                  <c:v>2.1916669226027306E-6</c:v>
                </c:pt>
                <c:pt idx="38">
                  <c:v>2.4076061925772983E-6</c:v>
                </c:pt>
                <c:pt idx="39">
                  <c:v>2.6436063473111417E-6</c:v>
                </c:pt>
                <c:pt idx="40">
                  <c:v>2.9014063412018279E-6</c:v>
                </c:pt>
                <c:pt idx="41">
                  <c:v>3.1828836369886738E-6</c:v>
                </c:pt>
                <c:pt idx="42">
                  <c:v>3.4900640954237042E-6</c:v>
                </c:pt>
                <c:pt idx="43">
                  <c:v>3.8251324695539544E-6</c:v>
                </c:pt>
                <c:pt idx="44">
                  <c:v>4.1904435319567349E-6</c:v>
                </c:pt>
                <c:pt idx="45">
                  <c:v>4.5885338638797309E-6</c:v>
                </c:pt>
                <c:pt idx="46">
                  <c:v>5.0221343357946451E-6</c:v>
                </c:pt>
                <c:pt idx="47">
                  <c:v>5.4941833093710235E-6</c:v>
                </c:pt>
                <c:pt idx="48">
                  <c:v>6.0078405913058872E-6</c:v>
                </c:pt>
                <c:pt idx="49">
                  <c:v>6.5665021697979561E-6</c:v>
                </c:pt>
                <c:pt idx="50">
                  <c:v>7.1738157647238683E-6</c:v>
                </c:pt>
                <c:pt idx="51">
                  <c:v>7.8336972227469216E-6</c:v>
                </c:pt>
                <c:pt idx="52">
                  <c:v>8.5503477886598906E-6</c:v>
                </c:pt>
                <c:pt idx="53">
                  <c:v>9.3282722842195661E-6</c:v>
                </c:pt>
                <c:pt idx="54">
                  <c:v>1.0172298225562633E-5</c:v>
                </c:pt>
                <c:pt idx="55">
                  <c:v>1.1087595909990977E-5</c:v>
                </c:pt>
                <c:pt idx="56">
                  <c:v>1.2079699502465715E-5</c:v>
                </c:pt>
                <c:pt idx="57">
                  <c:v>1.31545291515431E-5</c:v>
                </c:pt>
                <c:pt idx="58">
                  <c:v>1.4318414163712748E-5</c:v>
                </c:pt>
                <c:pt idx="59">
                  <c:v>1.5578117264141501E-5</c:v>
                </c:pt>
                <c:pt idx="60">
                  <c:v>1.6940859970679829E-5</c:v>
                </c:pt>
                <c:pt idx="61">
                  <c:v>1.8414349106633569E-5</c:v>
                </c:pt>
                <c:pt idx="62">
                  <c:v>2.0006804476233918E-5</c:v>
                </c:pt>
                <c:pt idx="63">
                  <c:v>2.172698772493753E-5</c:v>
                </c:pt>
                <c:pt idx="64">
                  <c:v>2.3584232404646488E-5</c:v>
                </c:pt>
                <c:pt idx="65">
                  <c:v>2.558847526164004E-5</c:v>
                </c:pt>
                <c:pt idx="66">
                  <c:v>2.7750288762447043E-5</c:v>
                </c:pt>
                <c:pt idx="67">
                  <c:v>3.0080914870043472E-5</c:v>
                </c:pt>
                <c:pt idx="68">
                  <c:v>3.2592300079628669E-5</c:v>
                </c:pt>
                <c:pt idx="69">
                  <c:v>3.5297131719796899E-5</c:v>
                </c:pt>
                <c:pt idx="70">
                  <c:v>3.820887552117651E-5</c:v>
                </c:pt>
                <c:pt idx="71">
                  <c:v>4.1341814450536367E-5</c:v>
                </c:pt>
                <c:pt idx="72">
                  <c:v>4.4711088803960651E-5</c:v>
                </c:pt>
                <c:pt idx="73">
                  <c:v>4.8332737547949347E-5</c:v>
                </c:pt>
                <c:pt idx="74">
                  <c:v>5.222374089221061E-5</c:v>
                </c:pt>
                <c:pt idx="75">
                  <c:v>5.6402064072467777E-5</c:v>
                </c:pt>
                <c:pt idx="76">
                  <c:v>6.088670231579373E-5</c:v>
                </c:pt>
                <c:pt idx="77">
                  <c:v>6.5697726954815807E-5</c:v>
                </c:pt>
                <c:pt idx="78">
                  <c:v>7.0856332650593554E-5</c:v>
                </c:pt>
                <c:pt idx="79">
                  <c:v>7.6384885677062932E-5</c:v>
                </c:pt>
                <c:pt idx="80">
                  <c:v>8.2306973212658283E-5</c:v>
                </c:pt>
                <c:pt idx="81">
                  <c:v>8.8647453577082936E-5</c:v>
                </c:pt>
                <c:pt idx="82">
                  <c:v>9.5432507343181156E-5</c:v>
                </c:pt>
                <c:pt idx="83">
                  <c:v>1.0268968924550733E-4</c:v>
                </c:pt>
                <c:pt idx="84">
                  <c:v>1.1044798079845888E-4</c:v>
                </c:pt>
                <c:pt idx="85">
                  <c:v>1.1873784352779609E-4</c:v>
                </c:pt>
                <c:pt idx="86">
                  <c:v>1.2759127270997809E-4</c:v>
                </c:pt>
                <c:pt idx="87">
                  <c:v>1.3704185150406357E-4</c:v>
                </c:pt>
                <c:pt idx="88">
                  <c:v>1.4712480535092502E-4</c:v>
                </c:pt>
                <c:pt idx="89">
                  <c:v>1.5787705650428097E-4</c:v>
                </c:pt>
                <c:pt idx="90">
                  <c:v>1.6933727854753311E-4</c:v>
                </c:pt>
                <c:pt idx="91">
                  <c:v>1.8154595073967665E-4</c:v>
                </c:pt>
                <c:pt idx="92">
                  <c:v>1.9454541202262017E-4</c:v>
                </c:pt>
                <c:pt idx="93">
                  <c:v>2.0837991451118333E-4</c:v>
                </c:pt>
                <c:pt idx="94">
                  <c:v>2.2309567627582457E-4</c:v>
                </c:pt>
                <c:pt idx="95">
                  <c:v>2.3874093321687116E-4</c:v>
                </c:pt>
                <c:pt idx="96">
                  <c:v>2.5536598981768812E-4</c:v>
                </c:pt>
                <c:pt idx="97">
                  <c:v>2.7302326855288799E-4</c:v>
                </c:pt>
                <c:pt idx="98">
                  <c:v>2.9176735771642041E-4</c:v>
                </c:pt>
                <c:pt idx="99">
                  <c:v>3.116550574231836E-4</c:v>
                </c:pt>
                <c:pt idx="100">
                  <c:v>3.3274542352681319E-4</c:v>
                </c:pt>
                <c:pt idx="101">
                  <c:v>3.5509980918546895E-4</c:v>
                </c:pt>
                <c:pt idx="102">
                  <c:v>3.7878190379695141E-4</c:v>
                </c:pt>
                <c:pt idx="103">
                  <c:v>4.0385776901427075E-4</c:v>
                </c:pt>
                <c:pt idx="104">
                  <c:v>4.3039587154303991E-4</c:v>
                </c:pt>
                <c:pt idx="105">
                  <c:v>4.5846711241274925E-4</c:v>
                </c:pt>
                <c:pt idx="106">
                  <c:v>4.8814485240524381E-4</c:v>
                </c:pt>
                <c:pt idx="107">
                  <c:v>5.1950493331559685E-4</c:v>
                </c:pt>
                <c:pt idx="108">
                  <c:v>5.5262569471314427E-4</c:v>
                </c:pt>
                <c:pt idx="109">
                  <c:v>5.8758798586379672E-4</c:v>
                </c:pt>
                <c:pt idx="110">
                  <c:v>6.244751724689497E-4</c:v>
                </c:pt>
                <c:pt idx="111">
                  <c:v>6.6337313787144026E-4</c:v>
                </c:pt>
                <c:pt idx="112">
                  <c:v>7.0437027837517562E-4</c:v>
                </c:pt>
                <c:pt idx="113">
                  <c:v>7.4755749232227706E-4</c:v>
                </c:pt>
                <c:pt idx="114">
                  <c:v>7.9302816257002448E-4</c:v>
                </c:pt>
                <c:pt idx="115">
                  <c:v>8.4087813200957047E-4</c:v>
                </c:pt>
                <c:pt idx="116">
                  <c:v>8.912056717693931E-4</c:v>
                </c:pt>
                <c:pt idx="117">
                  <c:v>9.4411144174891249E-4</c:v>
                </c:pt>
                <c:pt idx="118">
                  <c:v>9.996984431315829E-4</c:v>
                </c:pt>
                <c:pt idx="119">
                  <c:v>1.0580719625322929E-3</c:v>
                </c:pt>
                <c:pt idx="120">
                  <c:v>1.1193395074409827E-3</c:v>
                </c:pt>
                <c:pt idx="121">
                  <c:v>1.1836107326332575E-3</c:v>
                </c:pt>
                <c:pt idx="122">
                  <c:v>1.2509973572292965E-3</c:v>
                </c:pt>
                <c:pt idx="123">
                  <c:v>1.3216130720948112E-3</c:v>
                </c:pt>
                <c:pt idx="124">
                  <c:v>1.3955734372920556E-3</c:v>
                </c:pt>
                <c:pt idx="125">
                  <c:v>1.472995769305128E-3</c:v>
                </c:pt>
                <c:pt idx="126">
                  <c:v>1.5539990177819091E-3</c:v>
                </c:pt>
                <c:pt idx="127">
                  <c:v>1.6387036315552198E-3</c:v>
                </c:pt>
                <c:pt idx="128">
                  <c:v>1.727231413727906E-3</c:v>
                </c:pt>
                <c:pt idx="129">
                  <c:v>1.8197053656308475E-3</c:v>
                </c:pt>
                <c:pt idx="130">
                  <c:v>1.9162495194891152E-3</c:v>
                </c:pt>
                <c:pt idx="131">
                  <c:v>2.0169887596598783E-3</c:v>
                </c:pt>
                <c:pt idx="132">
                  <c:v>2.1220486323360417E-3</c:v>
                </c:pt>
                <c:pt idx="133">
                  <c:v>2.2315551436420029E-3</c:v>
                </c:pt>
                <c:pt idx="134">
                  <c:v>2.3456345460822988E-3</c:v>
                </c:pt>
                <c:pt idx="135">
                  <c:v>2.4644131133403123E-3</c:v>
                </c:pt>
                <c:pt idx="136">
                  <c:v>2.58801690346247E-3</c:v>
                </c:pt>
                <c:pt idx="137">
                  <c:v>2.7165715105034109E-3</c:v>
                </c:pt>
                <c:pt idx="138">
                  <c:v>2.8502018047496056E-3</c:v>
                </c:pt>
                <c:pt idx="139">
                  <c:v>2.989031661682298E-3</c:v>
                </c:pt>
                <c:pt idx="140">
                  <c:v>3.1331836798858806E-3</c:v>
                </c:pt>
                <c:pt idx="141">
                  <c:v>3.2827788881543765E-3</c:v>
                </c:pt>
                <c:pt idx="142">
                  <c:v>3.437936442096644E-3</c:v>
                </c:pt>
                <c:pt idx="143">
                  <c:v>3.5987733105899908E-3</c:v>
                </c:pt>
                <c:pt idx="144">
                  <c:v>3.7654039524821878E-3</c:v>
                </c:pt>
                <c:pt idx="145">
                  <c:v>3.9379399839928435E-3</c:v>
                </c:pt>
                <c:pt idx="146">
                  <c:v>4.1164898373169979E-3</c:v>
                </c:pt>
                <c:pt idx="147">
                  <c:v>4.3011584109860163E-3</c:v>
                </c:pt>
                <c:pt idx="148">
                  <c:v>4.492046712593639E-3</c:v>
                </c:pt>
                <c:pt idx="149">
                  <c:v>4.6892514945477476E-3</c:v>
                </c:pt>
                <c:pt idx="150">
                  <c:v>4.8928648835612288E-3</c:v>
                </c:pt>
                <c:pt idx="151">
                  <c:v>5.1029740046475425E-3</c:v>
                </c:pt>
                <c:pt idx="152">
                  <c:v>5.3196606004386124E-3</c:v>
                </c:pt>
                <c:pt idx="153">
                  <c:v>5.5430006466936207E-3</c:v>
                </c:pt>
                <c:pt idx="154">
                  <c:v>5.7730639649172704E-3</c:v>
                </c:pt>
                <c:pt idx="155">
                  <c:v>6.0099138330548859E-3</c:v>
                </c:pt>
                <c:pt idx="156">
                  <c:v>6.2536065952787127E-3</c:v>
                </c:pt>
                <c:pt idx="157">
                  <c:v>6.504191271925276E-3</c:v>
                </c:pt>
                <c:pt idx="158">
                  <c:v>6.7617091706867133E-3</c:v>
                </c:pt>
                <c:pt idx="159">
                  <c:v>7.0261935001999674E-3</c:v>
                </c:pt>
                <c:pt idx="160">
                  <c:v>7.2976689872159429E-3</c:v>
                </c:pt>
                <c:pt idx="161">
                  <c:v>7.5761514985660007E-3</c:v>
                </c:pt>
                <c:pt idx="162">
                  <c:v>7.8616476691754488E-3</c:v>
                </c:pt>
                <c:pt idx="163">
                  <c:v>8.1541545374022948E-3</c:v>
                </c:pt>
                <c:pt idx="164">
                  <c:v>8.4536591890047794E-3</c:v>
                </c:pt>
                <c:pt idx="165">
                  <c:v>8.760138411062178E-3</c:v>
                </c:pt>
                <c:pt idx="166">
                  <c:v>9.0735583571904879E-3</c:v>
                </c:pt>
                <c:pt idx="167">
                  <c:v>9.3938742254071669E-3</c:v>
                </c:pt>
                <c:pt idx="168">
                  <c:v>9.7210299500070964E-3</c:v>
                </c:pt>
                <c:pt idx="169">
                  <c:v>1.0054957908815118E-2</c:v>
                </c:pt>
                <c:pt idx="170">
                  <c:v>1.039557864717878E-2</c:v>
                </c:pt>
                <c:pt idx="171">
                  <c:v>1.0742800620057856E-2</c:v>
                </c:pt>
                <c:pt idx="172">
                  <c:v>1.1096519953555074E-2</c:v>
                </c:pt>
                <c:pt idx="173">
                  <c:v>1.1456620227214597E-2</c:v>
                </c:pt>
                <c:pt idx="174">
                  <c:v>1.1822972278391781E-2</c:v>
                </c:pt>
                <c:pt idx="175">
                  <c:v>1.2195434029968555E-2</c:v>
                </c:pt>
                <c:pt idx="176">
                  <c:v>1.257385034265439E-2</c:v>
                </c:pt>
                <c:pt idx="177">
                  <c:v>1.295805289307223E-2</c:v>
                </c:pt>
                <c:pt idx="178">
                  <c:v>1.3347860078782858E-2</c:v>
                </c:pt>
                <c:pt idx="179">
                  <c:v>1.3743076951349012E-2</c:v>
                </c:pt>
                <c:pt idx="180">
                  <c:v>1.4143495178483194E-2</c:v>
                </c:pt>
                <c:pt idx="181">
                  <c:v>1.4548893036259693E-2</c:v>
                </c:pt>
                <c:pt idx="182">
                  <c:v>1.495903543230254E-2</c:v>
                </c:pt>
                <c:pt idx="183">
                  <c:v>1.5373673960786939E-2</c:v>
                </c:pt>
                <c:pt idx="184">
                  <c:v>1.5792546990012046E-2</c:v>
                </c:pt>
                <c:pt idx="185">
                  <c:v>1.6215379783218416E-2</c:v>
                </c:pt>
                <c:pt idx="186">
                  <c:v>1.6641884653233827E-2</c:v>
                </c:pt>
                <c:pt idx="187">
                  <c:v>1.7071761151437079E-2</c:v>
                </c:pt>
                <c:pt idx="188">
                  <c:v>1.750469629143063E-2</c:v>
                </c:pt>
                <c:pt idx="189">
                  <c:v>1.7940364807710447E-2</c:v>
                </c:pt>
                <c:pt idx="190">
                  <c:v>1.8378429449514778E-2</c:v>
                </c:pt>
                <c:pt idx="191">
                  <c:v>1.88185413099239E-2</c:v>
                </c:pt>
                <c:pt idx="192">
                  <c:v>1.9260340190169711E-2</c:v>
                </c:pt>
                <c:pt idx="193">
                  <c:v>1.970345499899874E-2</c:v>
                </c:pt>
                <c:pt idx="194">
                  <c:v>2.0147504186813998E-2</c:v>
                </c:pt>
                <c:pt idx="195">
                  <c:v>2.059209621420173E-2</c:v>
                </c:pt>
                <c:pt idx="196">
                  <c:v>2.1036830054327972E-2</c:v>
                </c:pt>
                <c:pt idx="197">
                  <c:v>2.1481295728568193E-2</c:v>
                </c:pt>
                <c:pt idx="198">
                  <c:v>2.1925074874610678E-2</c:v>
                </c:pt>
                <c:pt idx="199">
                  <c:v>2.2367741346152728E-2</c:v>
                </c:pt>
                <c:pt idx="200">
                  <c:v>2.2808861843186905E-2</c:v>
                </c:pt>
                <c:pt idx="201">
                  <c:v>2.3247996571754349E-2</c:v>
                </c:pt>
                <c:pt idx="202">
                  <c:v>2.3684699931923677E-2</c:v>
                </c:pt>
                <c:pt idx="203">
                  <c:v>2.4118521232637385E-2</c:v>
                </c:pt>
                <c:pt idx="204">
                  <c:v>2.4549005431954176E-2</c:v>
                </c:pt>
                <c:pt idx="205">
                  <c:v>2.4975693901105114E-2</c:v>
                </c:pt>
                <c:pt idx="206">
                  <c:v>2.5398125210675009E-2</c:v>
                </c:pt>
                <c:pt idx="207">
                  <c:v>2.5815835937117976E-2</c:v>
                </c:pt>
                <c:pt idx="208">
                  <c:v>2.6228361487718902E-2</c:v>
                </c:pt>
                <c:pt idx="209">
                  <c:v>2.6635236942020066E-2</c:v>
                </c:pt>
                <c:pt idx="210">
                  <c:v>2.7035997907645958E-2</c:v>
                </c:pt>
                <c:pt idx="211">
                  <c:v>2.7430181388379181E-2</c:v>
                </c:pt>
                <c:pt idx="212">
                  <c:v>2.7817326662266648E-2</c:v>
                </c:pt>
                <c:pt idx="213">
                  <c:v>2.8196976167469152E-2</c:v>
                </c:pt>
                <c:pt idx="214">
                  <c:v>2.8568676393508116E-2</c:v>
                </c:pt>
                <c:pt idx="215">
                  <c:v>2.8931978775512558E-2</c:v>
                </c:pt>
                <c:pt idx="216">
                  <c:v>2.928644058902595E-2</c:v>
                </c:pt>
                <c:pt idx="217">
                  <c:v>2.963162584289851E-2</c:v>
                </c:pt>
                <c:pt idx="218">
                  <c:v>2.9967106167764233E-2</c:v>
                </c:pt>
                <c:pt idx="219">
                  <c:v>3.0292461697585406E-2</c:v>
                </c:pt>
                <c:pt idx="220">
                  <c:v>3.0607281941739197E-2</c:v>
                </c:pt>
                <c:pt idx="221">
                  <c:v>3.0911166645122549E-2</c:v>
                </c:pt>
                <c:pt idx="222">
                  <c:v>3.1203726633762332E-2</c:v>
                </c:pt>
                <c:pt idx="223">
                  <c:v>3.1484584643437646E-2</c:v>
                </c:pt>
                <c:pt idx="224">
                  <c:v>3.1753376128851048E-2</c:v>
                </c:pt>
                <c:pt idx="225">
                  <c:v>3.2009750050924213E-2</c:v>
                </c:pt>
                <c:pt idx="226">
                  <c:v>3.2253369639841843E-2</c:v>
                </c:pt>
                <c:pt idx="227">
                  <c:v>3.2483913131525259E-2</c:v>
                </c:pt>
                <c:pt idx="228">
                  <c:v>3.2701074475283247E-2</c:v>
                </c:pt>
                <c:pt idx="229">
                  <c:v>3.2904564010463752E-2</c:v>
                </c:pt>
                <c:pt idx="230">
                  <c:v>3.3094109110013176E-2</c:v>
                </c:pt>
                <c:pt idx="231">
                  <c:v>3.3269454788943019E-2</c:v>
                </c:pt>
                <c:pt idx="232">
                  <c:v>3.343036427580335E-2</c:v>
                </c:pt>
                <c:pt idx="233">
                  <c:v>3.3576619545370952E-2</c:v>
                </c:pt>
                <c:pt idx="234">
                  <c:v>3.3708021810874615E-2</c:v>
                </c:pt>
                <c:pt idx="235">
                  <c:v>3.3824391974202429E-2</c:v>
                </c:pt>
                <c:pt idx="236">
                  <c:v>3.3925571032663741E-2</c:v>
                </c:pt>
                <c:pt idx="237">
                  <c:v>3.4011420441012942E-2</c:v>
                </c:pt>
                <c:pt idx="238">
                  <c:v>3.4081822427581003E-2</c:v>
                </c:pt>
                <c:pt idx="239">
                  <c:v>3.4136680263505317E-2</c:v>
                </c:pt>
                <c:pt idx="240">
                  <c:v>3.417591848419619E-2</c:v>
                </c:pt>
                <c:pt idx="241">
                  <c:v>3.4199483062330185E-2</c:v>
                </c:pt>
                <c:pt idx="242">
                  <c:v>3.4207341531815399E-2</c:v>
                </c:pt>
                <c:pt idx="243">
                  <c:v>3.4199483062330185E-2</c:v>
                </c:pt>
                <c:pt idx="244">
                  <c:v>3.417591848419619E-2</c:v>
                </c:pt>
                <c:pt idx="245">
                  <c:v>3.4136680263505317E-2</c:v>
                </c:pt>
                <c:pt idx="246">
                  <c:v>3.4081822427581003E-2</c:v>
                </c:pt>
                <c:pt idx="247">
                  <c:v>3.4011420441012942E-2</c:v>
                </c:pt>
                <c:pt idx="248">
                  <c:v>3.3925571032663741E-2</c:v>
                </c:pt>
                <c:pt idx="249">
                  <c:v>3.3824391974202429E-2</c:v>
                </c:pt>
                <c:pt idx="250">
                  <c:v>3.3708021810874615E-2</c:v>
                </c:pt>
                <c:pt idx="251">
                  <c:v>3.3576619545370952E-2</c:v>
                </c:pt>
                <c:pt idx="252">
                  <c:v>3.343036427580335E-2</c:v>
                </c:pt>
                <c:pt idx="253">
                  <c:v>3.3269454788943019E-2</c:v>
                </c:pt>
                <c:pt idx="254">
                  <c:v>3.3094109110013176E-2</c:v>
                </c:pt>
                <c:pt idx="255">
                  <c:v>3.2904564010463752E-2</c:v>
                </c:pt>
                <c:pt idx="256">
                  <c:v>3.2701074475283247E-2</c:v>
                </c:pt>
                <c:pt idx="257">
                  <c:v>3.2483913131525259E-2</c:v>
                </c:pt>
                <c:pt idx="258">
                  <c:v>3.2253369639841843E-2</c:v>
                </c:pt>
                <c:pt idx="259">
                  <c:v>3.2009750050924213E-2</c:v>
                </c:pt>
                <c:pt idx="260">
                  <c:v>3.1753376128851048E-2</c:v>
                </c:pt>
                <c:pt idx="261">
                  <c:v>3.1484584643437646E-2</c:v>
                </c:pt>
                <c:pt idx="262">
                  <c:v>3.1203726633762332E-2</c:v>
                </c:pt>
                <c:pt idx="263">
                  <c:v>3.0911166645122549E-2</c:v>
                </c:pt>
                <c:pt idx="264">
                  <c:v>3.0607281941739197E-2</c:v>
                </c:pt>
                <c:pt idx="265">
                  <c:v>3.0292461697585406E-2</c:v>
                </c:pt>
                <c:pt idx="266">
                  <c:v>2.9967106167764233E-2</c:v>
                </c:pt>
                <c:pt idx="267">
                  <c:v>2.963162584289851E-2</c:v>
                </c:pt>
                <c:pt idx="268">
                  <c:v>2.928644058902595E-2</c:v>
                </c:pt>
                <c:pt idx="269">
                  <c:v>2.8931978775512558E-2</c:v>
                </c:pt>
                <c:pt idx="270">
                  <c:v>2.8568676393508116E-2</c:v>
                </c:pt>
                <c:pt idx="271">
                  <c:v>2.8196976167469152E-2</c:v>
                </c:pt>
                <c:pt idx="272">
                  <c:v>2.7817326662266648E-2</c:v>
                </c:pt>
                <c:pt idx="273">
                  <c:v>2.7430181388379181E-2</c:v>
                </c:pt>
                <c:pt idx="274">
                  <c:v>2.7035997907645958E-2</c:v>
                </c:pt>
                <c:pt idx="275">
                  <c:v>2.6635236942020066E-2</c:v>
                </c:pt>
                <c:pt idx="276">
                  <c:v>2.6228361487718902E-2</c:v>
                </c:pt>
                <c:pt idx="277">
                  <c:v>2.5815835937117976E-2</c:v>
                </c:pt>
                <c:pt idx="278">
                  <c:v>2.5398125210675009E-2</c:v>
                </c:pt>
                <c:pt idx="279">
                  <c:v>2.4975693901105114E-2</c:v>
                </c:pt>
                <c:pt idx="280">
                  <c:v>2.4549005431954176E-2</c:v>
                </c:pt>
                <c:pt idx="281">
                  <c:v>2.4118521232637385E-2</c:v>
                </c:pt>
                <c:pt idx="282">
                  <c:v>2.3684699931923677E-2</c:v>
                </c:pt>
                <c:pt idx="283">
                  <c:v>2.3247996571754349E-2</c:v>
                </c:pt>
                <c:pt idx="284">
                  <c:v>2.2808861843186905E-2</c:v>
                </c:pt>
                <c:pt idx="285">
                  <c:v>2.2367741346152728E-2</c:v>
                </c:pt>
                <c:pt idx="286">
                  <c:v>2.1925074874610678E-2</c:v>
                </c:pt>
                <c:pt idx="287">
                  <c:v>2.1481295728568193E-2</c:v>
                </c:pt>
                <c:pt idx="288">
                  <c:v>2.1036830054327972E-2</c:v>
                </c:pt>
                <c:pt idx="289">
                  <c:v>2.059209621420173E-2</c:v>
                </c:pt>
                <c:pt idx="290">
                  <c:v>2.0147504186813998E-2</c:v>
                </c:pt>
                <c:pt idx="291">
                  <c:v>1.970345499899874E-2</c:v>
                </c:pt>
                <c:pt idx="292">
                  <c:v>1.9260340190169711E-2</c:v>
                </c:pt>
                <c:pt idx="293">
                  <c:v>1.88185413099239E-2</c:v>
                </c:pt>
                <c:pt idx="294">
                  <c:v>1.8378429449514778E-2</c:v>
                </c:pt>
                <c:pt idx="295">
                  <c:v>1.7940364807710447E-2</c:v>
                </c:pt>
                <c:pt idx="296">
                  <c:v>1.750469629143063E-2</c:v>
                </c:pt>
                <c:pt idx="297">
                  <c:v>1.7071761151437079E-2</c:v>
                </c:pt>
                <c:pt idx="298">
                  <c:v>1.6641884653233827E-2</c:v>
                </c:pt>
                <c:pt idx="299">
                  <c:v>1.6215379783218416E-2</c:v>
                </c:pt>
                <c:pt idx="300">
                  <c:v>1.5792546990012046E-2</c:v>
                </c:pt>
                <c:pt idx="301">
                  <c:v>1.5373673960786939E-2</c:v>
                </c:pt>
                <c:pt idx="302">
                  <c:v>1.495903543230254E-2</c:v>
                </c:pt>
                <c:pt idx="303">
                  <c:v>1.4548893036259693E-2</c:v>
                </c:pt>
                <c:pt idx="304">
                  <c:v>1.4143495178483194E-2</c:v>
                </c:pt>
                <c:pt idx="305">
                  <c:v>1.3743076951349012E-2</c:v>
                </c:pt>
                <c:pt idx="306">
                  <c:v>1.3347860078782858E-2</c:v>
                </c:pt>
                <c:pt idx="307">
                  <c:v>1.295805289307223E-2</c:v>
                </c:pt>
                <c:pt idx="308">
                  <c:v>1.257385034265439E-2</c:v>
                </c:pt>
                <c:pt idx="309">
                  <c:v>1.2195434029968555E-2</c:v>
                </c:pt>
                <c:pt idx="310">
                  <c:v>1.1822972278391781E-2</c:v>
                </c:pt>
                <c:pt idx="311">
                  <c:v>1.1456620227214597E-2</c:v>
                </c:pt>
                <c:pt idx="312">
                  <c:v>1.1096519953555074E-2</c:v>
                </c:pt>
                <c:pt idx="313">
                  <c:v>1.0742800620057856E-2</c:v>
                </c:pt>
                <c:pt idx="314">
                  <c:v>1.039557864717878E-2</c:v>
                </c:pt>
                <c:pt idx="315">
                  <c:v>1.0054957908815118E-2</c:v>
                </c:pt>
                <c:pt idx="316">
                  <c:v>9.7210299500070964E-3</c:v>
                </c:pt>
                <c:pt idx="317">
                  <c:v>9.3938742254071669E-3</c:v>
                </c:pt>
                <c:pt idx="318">
                  <c:v>9.0735583571904879E-3</c:v>
                </c:pt>
                <c:pt idx="319">
                  <c:v>8.760138411062178E-3</c:v>
                </c:pt>
                <c:pt idx="320">
                  <c:v>8.4536591890047794E-3</c:v>
                </c:pt>
                <c:pt idx="321">
                  <c:v>8.1541545374022948E-3</c:v>
                </c:pt>
                <c:pt idx="322">
                  <c:v>7.8616476691754488E-3</c:v>
                </c:pt>
                <c:pt idx="323">
                  <c:v>7.5761514985660007E-3</c:v>
                </c:pt>
                <c:pt idx="324">
                  <c:v>7.2976689872159429E-3</c:v>
                </c:pt>
                <c:pt idx="325">
                  <c:v>7.0261935001999674E-3</c:v>
                </c:pt>
                <c:pt idx="326">
                  <c:v>6.7617091706867133E-3</c:v>
                </c:pt>
                <c:pt idx="327">
                  <c:v>6.504191271925276E-3</c:v>
                </c:pt>
                <c:pt idx="328">
                  <c:v>6.2536065952787127E-3</c:v>
                </c:pt>
                <c:pt idx="329">
                  <c:v>6.0099138330548859E-3</c:v>
                </c:pt>
                <c:pt idx="330">
                  <c:v>5.7730639649172704E-3</c:v>
                </c:pt>
                <c:pt idx="331">
                  <c:v>5.5430006466936207E-3</c:v>
                </c:pt>
                <c:pt idx="332">
                  <c:v>5.3196606004386124E-3</c:v>
                </c:pt>
                <c:pt idx="333">
                  <c:v>5.1029740046475425E-3</c:v>
                </c:pt>
                <c:pt idx="334">
                  <c:v>4.8928648835612288E-3</c:v>
                </c:pt>
                <c:pt idx="335">
                  <c:v>4.6892514945477476E-3</c:v>
                </c:pt>
                <c:pt idx="336">
                  <c:v>4.492046712593639E-3</c:v>
                </c:pt>
                <c:pt idx="337">
                  <c:v>4.3011584109860163E-3</c:v>
                </c:pt>
                <c:pt idx="338">
                  <c:v>4.1164898373169979E-3</c:v>
                </c:pt>
                <c:pt idx="339">
                  <c:v>3.9379399839928435E-3</c:v>
                </c:pt>
                <c:pt idx="340">
                  <c:v>3.7654039524821878E-3</c:v>
                </c:pt>
                <c:pt idx="341">
                  <c:v>3.5987733105899908E-3</c:v>
                </c:pt>
                <c:pt idx="342">
                  <c:v>3.437936442096644E-3</c:v>
                </c:pt>
                <c:pt idx="343">
                  <c:v>3.2827788881543765E-3</c:v>
                </c:pt>
                <c:pt idx="344">
                  <c:v>3.1331836798858806E-3</c:v>
                </c:pt>
                <c:pt idx="345">
                  <c:v>2.989031661682298E-3</c:v>
                </c:pt>
                <c:pt idx="346">
                  <c:v>2.8502018047496056E-3</c:v>
                </c:pt>
                <c:pt idx="347">
                  <c:v>2.7165715105034109E-3</c:v>
                </c:pt>
                <c:pt idx="348">
                  <c:v>2.58801690346247E-3</c:v>
                </c:pt>
                <c:pt idx="349">
                  <c:v>2.4644131133403123E-3</c:v>
                </c:pt>
                <c:pt idx="350">
                  <c:v>2.3456345460822988E-3</c:v>
                </c:pt>
                <c:pt idx="351">
                  <c:v>2.2315551436420029E-3</c:v>
                </c:pt>
                <c:pt idx="352">
                  <c:v>2.1220486323360417E-3</c:v>
                </c:pt>
                <c:pt idx="353">
                  <c:v>2.0169887596598783E-3</c:v>
                </c:pt>
                <c:pt idx="354">
                  <c:v>1.9162495194891152E-3</c:v>
                </c:pt>
                <c:pt idx="355">
                  <c:v>1.8197053656308475E-3</c:v>
                </c:pt>
                <c:pt idx="356">
                  <c:v>1.727231413727906E-3</c:v>
                </c:pt>
                <c:pt idx="357">
                  <c:v>1.6387036315552198E-3</c:v>
                </c:pt>
                <c:pt idx="358">
                  <c:v>1.5539990177819091E-3</c:v>
                </c:pt>
                <c:pt idx="359">
                  <c:v>1.472995769305128E-3</c:v>
                </c:pt>
                <c:pt idx="360">
                  <c:v>1.3955734372920556E-3</c:v>
                </c:pt>
                <c:pt idx="361">
                  <c:v>1.3216130720948112E-3</c:v>
                </c:pt>
                <c:pt idx="362">
                  <c:v>1.2509973572292965E-3</c:v>
                </c:pt>
                <c:pt idx="363">
                  <c:v>1.1836107326332575E-3</c:v>
                </c:pt>
                <c:pt idx="364">
                  <c:v>1.1193395074409827E-3</c:v>
                </c:pt>
                <c:pt idx="365">
                  <c:v>1.0580719625322929E-3</c:v>
                </c:pt>
                <c:pt idx="366">
                  <c:v>9.996984431315829E-4</c:v>
                </c:pt>
                <c:pt idx="367">
                  <c:v>9.4411144174891249E-4</c:v>
                </c:pt>
                <c:pt idx="368">
                  <c:v>8.912056717693931E-4</c:v>
                </c:pt>
                <c:pt idx="369">
                  <c:v>8.4087813200957047E-4</c:v>
                </c:pt>
                <c:pt idx="370">
                  <c:v>7.9302816257002448E-4</c:v>
                </c:pt>
                <c:pt idx="371">
                  <c:v>7.4755749232227706E-4</c:v>
                </c:pt>
                <c:pt idx="372">
                  <c:v>7.0437027837517562E-4</c:v>
                </c:pt>
                <c:pt idx="373">
                  <c:v>6.6337313787144026E-4</c:v>
                </c:pt>
                <c:pt idx="374">
                  <c:v>6.244751724689497E-4</c:v>
                </c:pt>
                <c:pt idx="375">
                  <c:v>5.8758798586379672E-4</c:v>
                </c:pt>
                <c:pt idx="376">
                  <c:v>5.5262569471314427E-4</c:v>
                </c:pt>
                <c:pt idx="377">
                  <c:v>5.1950493331559685E-4</c:v>
                </c:pt>
                <c:pt idx="378">
                  <c:v>4.8814485240524381E-4</c:v>
                </c:pt>
                <c:pt idx="379">
                  <c:v>4.5846711241274925E-4</c:v>
                </c:pt>
                <c:pt idx="380">
                  <c:v>4.3039587154303991E-4</c:v>
                </c:pt>
                <c:pt idx="381">
                  <c:v>4.0385776901427075E-4</c:v>
                </c:pt>
                <c:pt idx="382">
                  <c:v>3.7878190379695141E-4</c:v>
                </c:pt>
                <c:pt idx="383">
                  <c:v>3.5509980918546895E-4</c:v>
                </c:pt>
                <c:pt idx="384">
                  <c:v>3.3274542352681319E-4</c:v>
                </c:pt>
                <c:pt idx="385">
                  <c:v>3.116550574231836E-4</c:v>
                </c:pt>
                <c:pt idx="386">
                  <c:v>2.9176735771642041E-4</c:v>
                </c:pt>
                <c:pt idx="387">
                  <c:v>2.7302326855288799E-4</c:v>
                </c:pt>
                <c:pt idx="388">
                  <c:v>2.5536598981768812E-4</c:v>
                </c:pt>
                <c:pt idx="389">
                  <c:v>2.3874093321687116E-4</c:v>
                </c:pt>
                <c:pt idx="390">
                  <c:v>2.2309567627582457E-4</c:v>
                </c:pt>
                <c:pt idx="391">
                  <c:v>2.0837991451118333E-4</c:v>
                </c:pt>
                <c:pt idx="392">
                  <c:v>1.9454541202262017E-4</c:v>
                </c:pt>
                <c:pt idx="393">
                  <c:v>1.8154595073967665E-4</c:v>
                </c:pt>
                <c:pt idx="394">
                  <c:v>1.6933727854753311E-4</c:v>
                </c:pt>
                <c:pt idx="395">
                  <c:v>1.5787705650428097E-4</c:v>
                </c:pt>
                <c:pt idx="396">
                  <c:v>1.4712480535092502E-4</c:v>
                </c:pt>
                <c:pt idx="397">
                  <c:v>1.3704185150406357E-4</c:v>
                </c:pt>
                <c:pt idx="398">
                  <c:v>1.2759127270997809E-4</c:v>
                </c:pt>
                <c:pt idx="399">
                  <c:v>1.1873784352779609E-4</c:v>
                </c:pt>
                <c:pt idx="400">
                  <c:v>1.1044798079845888E-4</c:v>
                </c:pt>
                <c:pt idx="401">
                  <c:v>1.0268968924550733E-4</c:v>
                </c:pt>
                <c:pt idx="402">
                  <c:v>9.5432507343181156E-5</c:v>
                </c:pt>
                <c:pt idx="403">
                  <c:v>8.8647453577082936E-5</c:v>
                </c:pt>
                <c:pt idx="404">
                  <c:v>8.2306973212658283E-5</c:v>
                </c:pt>
                <c:pt idx="405">
                  <c:v>7.6384885677062932E-5</c:v>
                </c:pt>
                <c:pt idx="406">
                  <c:v>7.0856332650593554E-5</c:v>
                </c:pt>
                <c:pt idx="407">
                  <c:v>6.5697726954815807E-5</c:v>
                </c:pt>
                <c:pt idx="408">
                  <c:v>6.088670231579373E-5</c:v>
                </c:pt>
                <c:pt idx="409">
                  <c:v>5.6402064072467777E-5</c:v>
                </c:pt>
                <c:pt idx="410">
                  <c:v>5.222374089221061E-5</c:v>
                </c:pt>
                <c:pt idx="411">
                  <c:v>4.8332737547949347E-5</c:v>
                </c:pt>
                <c:pt idx="412">
                  <c:v>4.4711088803960651E-5</c:v>
                </c:pt>
                <c:pt idx="413">
                  <c:v>4.1341814450536367E-5</c:v>
                </c:pt>
                <c:pt idx="414">
                  <c:v>3.820887552117651E-5</c:v>
                </c:pt>
                <c:pt idx="415">
                  <c:v>3.5297131719796899E-5</c:v>
                </c:pt>
                <c:pt idx="416">
                  <c:v>3.2592300079628669E-5</c:v>
                </c:pt>
                <c:pt idx="417">
                  <c:v>3.0080914870043472E-5</c:v>
                </c:pt>
                <c:pt idx="418">
                  <c:v>2.7750288762447043E-5</c:v>
                </c:pt>
                <c:pt idx="419">
                  <c:v>2.558847526164004E-5</c:v>
                </c:pt>
                <c:pt idx="420">
                  <c:v>2.3584232404646488E-5</c:v>
                </c:pt>
                <c:pt idx="421">
                  <c:v>2.172698772493753E-5</c:v>
                </c:pt>
                <c:pt idx="422">
                  <c:v>2.0006804476233918E-5</c:v>
                </c:pt>
                <c:pt idx="423">
                  <c:v>1.8414349106633569E-5</c:v>
                </c:pt>
                <c:pt idx="424">
                  <c:v>1.6940859970679829E-5</c:v>
                </c:pt>
                <c:pt idx="425">
                  <c:v>1.5578117264141501E-5</c:v>
                </c:pt>
                <c:pt idx="426">
                  <c:v>1.4318414163712748E-5</c:v>
                </c:pt>
                <c:pt idx="427">
                  <c:v>1.31545291515431E-5</c:v>
                </c:pt>
                <c:pt idx="428">
                  <c:v>1.2079699502465715E-5</c:v>
                </c:pt>
                <c:pt idx="429">
                  <c:v>1.1087595909990977E-5</c:v>
                </c:pt>
                <c:pt idx="430">
                  <c:v>1.0172298225562633E-5</c:v>
                </c:pt>
                <c:pt idx="431">
                  <c:v>9.3282722842195661E-6</c:v>
                </c:pt>
                <c:pt idx="432">
                  <c:v>8.5503477886598906E-6</c:v>
                </c:pt>
                <c:pt idx="433">
                  <c:v>7.8336972227469216E-6</c:v>
                </c:pt>
                <c:pt idx="434">
                  <c:v>7.1738157647238683E-6</c:v>
                </c:pt>
                <c:pt idx="435">
                  <c:v>6.5665021697979561E-6</c:v>
                </c:pt>
                <c:pt idx="436">
                  <c:v>6.0078405913058872E-6</c:v>
                </c:pt>
                <c:pt idx="437">
                  <c:v>5.4941833093710235E-6</c:v>
                </c:pt>
                <c:pt idx="438">
                  <c:v>5.0221343357946451E-6</c:v>
                </c:pt>
                <c:pt idx="439">
                  <c:v>4.5885338638797309E-6</c:v>
                </c:pt>
                <c:pt idx="440">
                  <c:v>4.1904435319567349E-6</c:v>
                </c:pt>
                <c:pt idx="441">
                  <c:v>3.8251324695539544E-6</c:v>
                </c:pt>
                <c:pt idx="442">
                  <c:v>3.4900640954237042E-6</c:v>
                </c:pt>
                <c:pt idx="443">
                  <c:v>3.1828836369886738E-6</c:v>
                </c:pt>
                <c:pt idx="444">
                  <c:v>2.9014063412018279E-6</c:v>
                </c:pt>
                <c:pt idx="445">
                  <c:v>2.6436063473111417E-6</c:v>
                </c:pt>
                <c:pt idx="446">
                  <c:v>2.4076061925772983E-6</c:v>
                </c:pt>
                <c:pt idx="447">
                  <c:v>2.1916669226027306E-6</c:v>
                </c:pt>
                <c:pt idx="448">
                  <c:v>1.9941787785859187E-6</c:v>
                </c:pt>
                <c:pt idx="449">
                  <c:v>1.8136524345087969E-6</c:v>
                </c:pt>
                <c:pt idx="450">
                  <c:v>1.6487107579927264E-6</c:v>
                </c:pt>
                <c:pt idx="451">
                  <c:v>1.498081069312092E-6</c:v>
                </c:pt>
                <c:pt idx="452">
                  <c:v>1.3605878738301144E-6</c:v>
                </c:pt>
                <c:pt idx="453">
                  <c:v>1.2351460439136676E-6</c:v>
                </c:pt>
                <c:pt idx="454">
                  <c:v>1.1207544271874718E-6</c:v>
                </c:pt>
                <c:pt idx="455">
                  <c:v>1.0164898587997731E-6</c:v>
                </c:pt>
                <c:pt idx="456">
                  <c:v>9.215015561868845E-7</c:v>
                </c:pt>
                <c:pt idx="457">
                  <c:v>8.3500587563926125E-7</c:v>
                </c:pt>
                <c:pt idx="458">
                  <c:v>7.5628141078434729E-7</c:v>
                </c:pt>
                <c:pt idx="459">
                  <c:v>6.8466441390789381E-7</c:v>
                </c:pt>
                <c:pt idx="460">
                  <c:v>6.1954452183315631E-7</c:v>
                </c:pt>
                <c:pt idx="461">
                  <c:v>5.6036076886458088E-7</c:v>
                </c:pt>
                <c:pt idx="462">
                  <c:v>5.0659787007635986E-7</c:v>
                </c:pt>
                <c:pt idx="463">
                  <c:v>4.5778275898552152E-7</c:v>
                </c:pt>
                <c:pt idx="464">
                  <c:v>4.1348136439201663E-7</c:v>
                </c:pt>
                <c:pt idx="465">
                  <c:v>3.7329561189319455E-7</c:v>
                </c:pt>
                <c:pt idx="466">
                  <c:v>3.3686063628636018E-7</c:v>
                </c:pt>
                <c:pt idx="467">
                  <c:v>3.0384219175925249E-7</c:v>
                </c:pt>
                <c:pt idx="468">
                  <c:v>2.7393424743402949E-7</c:v>
                </c:pt>
                <c:pt idx="469">
                  <c:v>2.4685675647470846E-7</c:v>
                </c:pt>
                <c:pt idx="470">
                  <c:v>2.2235358759068379E-7</c:v>
                </c:pt>
                <c:pt idx="471">
                  <c:v>2.0019060836962382E-7</c:v>
                </c:pt>
                <c:pt idx="472">
                  <c:v>1.801539104514656E-7</c:v>
                </c:pt>
                <c:pt idx="473">
                  <c:v>1.6204816711129954E-7</c:v>
                </c:pt>
                <c:pt idx="474">
                  <c:v>1.4569511435283337E-7</c:v>
                </c:pt>
                <c:pt idx="475">
                  <c:v>1.3093214712572386E-7</c:v>
                </c:pt>
                <c:pt idx="476">
                  <c:v>1.1761102276982793E-7</c:v>
                </c:pt>
                <c:pt idx="477">
                  <c:v>1.0559666425744775E-7</c:v>
                </c:pt>
                <c:pt idx="478">
                  <c:v>9.4766056251343006E-8</c:v>
                </c:pt>
                <c:pt idx="479">
                  <c:v>8.5007227422093489E-8</c:v>
                </c:pt>
                <c:pt idx="480">
                  <c:v>7.6218312873707598E-8</c:v>
                </c:pt>
                <c:pt idx="481">
                  <c:v>6.8306690911712838E-8</c:v>
                </c:pt>
                <c:pt idx="482">
                  <c:v>6.1188188753901144E-8</c:v>
                </c:pt>
                <c:pt idx="483">
                  <c:v>5.4786352130919535E-8</c:v>
                </c:pt>
                <c:pt idx="484">
                  <c:v>4.9031774052674788E-8</c:v>
                </c:pt>
                <c:pt idx="485">
                  <c:v>4.3861478327590838E-8</c:v>
                </c:pt>
                <c:pt idx="486">
                  <c:v>3.921835371577613E-8</c:v>
                </c:pt>
                <c:pt idx="487">
                  <c:v>3.5050634874766662E-8</c:v>
                </c:pt>
                <c:pt idx="488">
                  <c:v>3.1311426518298347E-8</c:v>
                </c:pt>
                <c:pt idx="489">
                  <c:v>2.7958267455221007E-8</c:v>
                </c:pt>
                <c:pt idx="490">
                  <c:v>2.495273140779477E-8</c:v>
                </c:pt>
                <c:pt idx="491">
                  <c:v>2.2260061726850435E-8</c:v>
                </c:pt>
                <c:pt idx="492">
                  <c:v>1.9848837326281547E-8</c:v>
                </c:pt>
                <c:pt idx="493">
                  <c:v>1.769066735167406E-8</c:v>
                </c:pt>
                <c:pt idx="494">
                  <c:v>1.5759912278171491E-8</c:v>
                </c:pt>
                <c:pt idx="495">
                  <c:v>1.4033429301528857E-8</c:v>
                </c:pt>
                <c:pt idx="496">
                  <c:v>1.2490340044281594E-8</c:v>
                </c:pt>
                <c:pt idx="497">
                  <c:v>1.1111818746629421E-8</c:v>
                </c:pt>
                <c:pt idx="498">
                  <c:v>9.880899249544342E-9</c:v>
                </c:pt>
                <c:pt idx="499">
                  <c:v>8.7822992062859373E-9</c:v>
                </c:pt>
                <c:pt idx="500">
                  <c:v>7.8022600784643903E-9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FBA-9B24-793BD0561AB0}"/>
            </c:ext>
          </c:extLst>
        </c:ser>
        <c:ser>
          <c:idx val="0"/>
          <c:order val="1"/>
          <c:tx>
            <c:strRef>
              <c:f>'Ch7'!$D$36</c:f>
              <c:strCache>
                <c:ptCount val="1"/>
                <c:pt idx="0">
                  <c:v>P($799&lt;=Xbar&lt;=$845)</c:v>
                </c:pt>
              </c:strCache>
            </c:strRef>
          </c:tx>
          <c:spPr>
            <a:ln w="25400">
              <a:noFill/>
            </a:ln>
          </c:spPr>
          <c:cat>
            <c:numRef>
              <c:f>'Ch7'!$B$37:$B$537</c:f>
              <c:numCache>
                <c:formatCode>"$"#,##0.00_);[Red]\("$"#,##0.00\)</c:formatCode>
                <c:ptCount val="501"/>
                <c:pt idx="0">
                  <c:v>761.5</c:v>
                </c:pt>
                <c:pt idx="1">
                  <c:v>761.75</c:v>
                </c:pt>
                <c:pt idx="2">
                  <c:v>762</c:v>
                </c:pt>
                <c:pt idx="3">
                  <c:v>762.25</c:v>
                </c:pt>
                <c:pt idx="4">
                  <c:v>762.5</c:v>
                </c:pt>
                <c:pt idx="5">
                  <c:v>762.75</c:v>
                </c:pt>
                <c:pt idx="6">
                  <c:v>763</c:v>
                </c:pt>
                <c:pt idx="7">
                  <c:v>763.25</c:v>
                </c:pt>
                <c:pt idx="8">
                  <c:v>763.5</c:v>
                </c:pt>
                <c:pt idx="9">
                  <c:v>763.75</c:v>
                </c:pt>
                <c:pt idx="10">
                  <c:v>764</c:v>
                </c:pt>
                <c:pt idx="11">
                  <c:v>764.25</c:v>
                </c:pt>
                <c:pt idx="12">
                  <c:v>764.5</c:v>
                </c:pt>
                <c:pt idx="13">
                  <c:v>764.75</c:v>
                </c:pt>
                <c:pt idx="14">
                  <c:v>765</c:v>
                </c:pt>
                <c:pt idx="15">
                  <c:v>765.25</c:v>
                </c:pt>
                <c:pt idx="16">
                  <c:v>765.5</c:v>
                </c:pt>
                <c:pt idx="17">
                  <c:v>765.75</c:v>
                </c:pt>
                <c:pt idx="18">
                  <c:v>766</c:v>
                </c:pt>
                <c:pt idx="19">
                  <c:v>766.25</c:v>
                </c:pt>
                <c:pt idx="20">
                  <c:v>766.5</c:v>
                </c:pt>
                <c:pt idx="21">
                  <c:v>766.75</c:v>
                </c:pt>
                <c:pt idx="22">
                  <c:v>767</c:v>
                </c:pt>
                <c:pt idx="23">
                  <c:v>767.25</c:v>
                </c:pt>
                <c:pt idx="24">
                  <c:v>767.5</c:v>
                </c:pt>
                <c:pt idx="25">
                  <c:v>767.75</c:v>
                </c:pt>
                <c:pt idx="26">
                  <c:v>768</c:v>
                </c:pt>
                <c:pt idx="27">
                  <c:v>768.25</c:v>
                </c:pt>
                <c:pt idx="28">
                  <c:v>768.5</c:v>
                </c:pt>
                <c:pt idx="29">
                  <c:v>768.75</c:v>
                </c:pt>
                <c:pt idx="30">
                  <c:v>769</c:v>
                </c:pt>
                <c:pt idx="31">
                  <c:v>769.25</c:v>
                </c:pt>
                <c:pt idx="32">
                  <c:v>769.5</c:v>
                </c:pt>
                <c:pt idx="33">
                  <c:v>769.75</c:v>
                </c:pt>
                <c:pt idx="34">
                  <c:v>770</c:v>
                </c:pt>
                <c:pt idx="35">
                  <c:v>770.25</c:v>
                </c:pt>
                <c:pt idx="36">
                  <c:v>770.5</c:v>
                </c:pt>
                <c:pt idx="37">
                  <c:v>770.75</c:v>
                </c:pt>
                <c:pt idx="38">
                  <c:v>771</c:v>
                </c:pt>
                <c:pt idx="39">
                  <c:v>771.25</c:v>
                </c:pt>
                <c:pt idx="40">
                  <c:v>771.5</c:v>
                </c:pt>
                <c:pt idx="41">
                  <c:v>771.75</c:v>
                </c:pt>
                <c:pt idx="42">
                  <c:v>772</c:v>
                </c:pt>
                <c:pt idx="43">
                  <c:v>772.25</c:v>
                </c:pt>
                <c:pt idx="44">
                  <c:v>772.5</c:v>
                </c:pt>
                <c:pt idx="45">
                  <c:v>772.75</c:v>
                </c:pt>
                <c:pt idx="46">
                  <c:v>773</c:v>
                </c:pt>
                <c:pt idx="47">
                  <c:v>773.25</c:v>
                </c:pt>
                <c:pt idx="48">
                  <c:v>773.5</c:v>
                </c:pt>
                <c:pt idx="49">
                  <c:v>773.75</c:v>
                </c:pt>
                <c:pt idx="50">
                  <c:v>774</c:v>
                </c:pt>
                <c:pt idx="51">
                  <c:v>774.25</c:v>
                </c:pt>
                <c:pt idx="52">
                  <c:v>774.5</c:v>
                </c:pt>
                <c:pt idx="53">
                  <c:v>774.75</c:v>
                </c:pt>
                <c:pt idx="54">
                  <c:v>775</c:v>
                </c:pt>
                <c:pt idx="55">
                  <c:v>775.25</c:v>
                </c:pt>
                <c:pt idx="56">
                  <c:v>775.5</c:v>
                </c:pt>
                <c:pt idx="57">
                  <c:v>775.75</c:v>
                </c:pt>
                <c:pt idx="58">
                  <c:v>776</c:v>
                </c:pt>
                <c:pt idx="59">
                  <c:v>776.25</c:v>
                </c:pt>
                <c:pt idx="60">
                  <c:v>776.5</c:v>
                </c:pt>
                <c:pt idx="61">
                  <c:v>776.75</c:v>
                </c:pt>
                <c:pt idx="62">
                  <c:v>777</c:v>
                </c:pt>
                <c:pt idx="63">
                  <c:v>777.25</c:v>
                </c:pt>
                <c:pt idx="64">
                  <c:v>777.5</c:v>
                </c:pt>
                <c:pt idx="65">
                  <c:v>777.75</c:v>
                </c:pt>
                <c:pt idx="66">
                  <c:v>778</c:v>
                </c:pt>
                <c:pt idx="67">
                  <c:v>778.25</c:v>
                </c:pt>
                <c:pt idx="68">
                  <c:v>778.5</c:v>
                </c:pt>
                <c:pt idx="69">
                  <c:v>778.75</c:v>
                </c:pt>
                <c:pt idx="70">
                  <c:v>779</c:v>
                </c:pt>
                <c:pt idx="71">
                  <c:v>779.25</c:v>
                </c:pt>
                <c:pt idx="72">
                  <c:v>779.5</c:v>
                </c:pt>
                <c:pt idx="73">
                  <c:v>779.75</c:v>
                </c:pt>
                <c:pt idx="74">
                  <c:v>780</c:v>
                </c:pt>
                <c:pt idx="75">
                  <c:v>780.25</c:v>
                </c:pt>
                <c:pt idx="76">
                  <c:v>780.5</c:v>
                </c:pt>
                <c:pt idx="77">
                  <c:v>780.75</c:v>
                </c:pt>
                <c:pt idx="78">
                  <c:v>781</c:v>
                </c:pt>
                <c:pt idx="79">
                  <c:v>781.25</c:v>
                </c:pt>
                <c:pt idx="80">
                  <c:v>781.5</c:v>
                </c:pt>
                <c:pt idx="81">
                  <c:v>781.75</c:v>
                </c:pt>
                <c:pt idx="82">
                  <c:v>782</c:v>
                </c:pt>
                <c:pt idx="83">
                  <c:v>782.25</c:v>
                </c:pt>
                <c:pt idx="84">
                  <c:v>782.5</c:v>
                </c:pt>
                <c:pt idx="85">
                  <c:v>782.75</c:v>
                </c:pt>
                <c:pt idx="86">
                  <c:v>783</c:v>
                </c:pt>
                <c:pt idx="87">
                  <c:v>783.25</c:v>
                </c:pt>
                <c:pt idx="88">
                  <c:v>783.5</c:v>
                </c:pt>
                <c:pt idx="89">
                  <c:v>783.75</c:v>
                </c:pt>
                <c:pt idx="90">
                  <c:v>784</c:v>
                </c:pt>
                <c:pt idx="91">
                  <c:v>784.25</c:v>
                </c:pt>
                <c:pt idx="92">
                  <c:v>784.5</c:v>
                </c:pt>
                <c:pt idx="93">
                  <c:v>784.75</c:v>
                </c:pt>
                <c:pt idx="94">
                  <c:v>785</c:v>
                </c:pt>
                <c:pt idx="95">
                  <c:v>785.25</c:v>
                </c:pt>
                <c:pt idx="96">
                  <c:v>785.5</c:v>
                </c:pt>
                <c:pt idx="97">
                  <c:v>785.75</c:v>
                </c:pt>
                <c:pt idx="98">
                  <c:v>786</c:v>
                </c:pt>
                <c:pt idx="99">
                  <c:v>786.25</c:v>
                </c:pt>
                <c:pt idx="100">
                  <c:v>786.5</c:v>
                </c:pt>
                <c:pt idx="101">
                  <c:v>786.75</c:v>
                </c:pt>
                <c:pt idx="102">
                  <c:v>787</c:v>
                </c:pt>
                <c:pt idx="103">
                  <c:v>787.25</c:v>
                </c:pt>
                <c:pt idx="104">
                  <c:v>787.5</c:v>
                </c:pt>
                <c:pt idx="105">
                  <c:v>787.75</c:v>
                </c:pt>
                <c:pt idx="106">
                  <c:v>788</c:v>
                </c:pt>
                <c:pt idx="107">
                  <c:v>788.25</c:v>
                </c:pt>
                <c:pt idx="108">
                  <c:v>788.5</c:v>
                </c:pt>
                <c:pt idx="109">
                  <c:v>788.75</c:v>
                </c:pt>
                <c:pt idx="110">
                  <c:v>789</c:v>
                </c:pt>
                <c:pt idx="111">
                  <c:v>789.25</c:v>
                </c:pt>
                <c:pt idx="112">
                  <c:v>789.5</c:v>
                </c:pt>
                <c:pt idx="113">
                  <c:v>789.75</c:v>
                </c:pt>
                <c:pt idx="114">
                  <c:v>790</c:v>
                </c:pt>
                <c:pt idx="115">
                  <c:v>790.25</c:v>
                </c:pt>
                <c:pt idx="116">
                  <c:v>790.5</c:v>
                </c:pt>
                <c:pt idx="117">
                  <c:v>790.75</c:v>
                </c:pt>
                <c:pt idx="118">
                  <c:v>791</c:v>
                </c:pt>
                <c:pt idx="119">
                  <c:v>791.25</c:v>
                </c:pt>
                <c:pt idx="120">
                  <c:v>791.5</c:v>
                </c:pt>
                <c:pt idx="121">
                  <c:v>791.75</c:v>
                </c:pt>
                <c:pt idx="122">
                  <c:v>792</c:v>
                </c:pt>
                <c:pt idx="123">
                  <c:v>792.25</c:v>
                </c:pt>
                <c:pt idx="124">
                  <c:v>792.5</c:v>
                </c:pt>
                <c:pt idx="125">
                  <c:v>792.75</c:v>
                </c:pt>
                <c:pt idx="126">
                  <c:v>793</c:v>
                </c:pt>
                <c:pt idx="127">
                  <c:v>793.25</c:v>
                </c:pt>
                <c:pt idx="128">
                  <c:v>793.5</c:v>
                </c:pt>
                <c:pt idx="129">
                  <c:v>793.75</c:v>
                </c:pt>
                <c:pt idx="130">
                  <c:v>794</c:v>
                </c:pt>
                <c:pt idx="131">
                  <c:v>794.25</c:v>
                </c:pt>
                <c:pt idx="132">
                  <c:v>794.5</c:v>
                </c:pt>
                <c:pt idx="133">
                  <c:v>794.75</c:v>
                </c:pt>
                <c:pt idx="134">
                  <c:v>795</c:v>
                </c:pt>
                <c:pt idx="135">
                  <c:v>795.25</c:v>
                </c:pt>
                <c:pt idx="136">
                  <c:v>795.5</c:v>
                </c:pt>
                <c:pt idx="137">
                  <c:v>795.75</c:v>
                </c:pt>
                <c:pt idx="138">
                  <c:v>796</c:v>
                </c:pt>
                <c:pt idx="139">
                  <c:v>796.25</c:v>
                </c:pt>
                <c:pt idx="140">
                  <c:v>796.5</c:v>
                </c:pt>
                <c:pt idx="141">
                  <c:v>796.75</c:v>
                </c:pt>
                <c:pt idx="142">
                  <c:v>797</c:v>
                </c:pt>
                <c:pt idx="143">
                  <c:v>797.25</c:v>
                </c:pt>
                <c:pt idx="144">
                  <c:v>797.5</c:v>
                </c:pt>
                <c:pt idx="145">
                  <c:v>797.75</c:v>
                </c:pt>
                <c:pt idx="146">
                  <c:v>798</c:v>
                </c:pt>
                <c:pt idx="147">
                  <c:v>798.25</c:v>
                </c:pt>
                <c:pt idx="148">
                  <c:v>798.5</c:v>
                </c:pt>
                <c:pt idx="149">
                  <c:v>798.75</c:v>
                </c:pt>
                <c:pt idx="150">
                  <c:v>799</c:v>
                </c:pt>
                <c:pt idx="151">
                  <c:v>799.25</c:v>
                </c:pt>
                <c:pt idx="152">
                  <c:v>799.5</c:v>
                </c:pt>
                <c:pt idx="153">
                  <c:v>799.75</c:v>
                </c:pt>
                <c:pt idx="154">
                  <c:v>800</c:v>
                </c:pt>
                <c:pt idx="155">
                  <c:v>800.25</c:v>
                </c:pt>
                <c:pt idx="156">
                  <c:v>800.5</c:v>
                </c:pt>
                <c:pt idx="157">
                  <c:v>800.75</c:v>
                </c:pt>
                <c:pt idx="158">
                  <c:v>801</c:v>
                </c:pt>
                <c:pt idx="159">
                  <c:v>801.25</c:v>
                </c:pt>
                <c:pt idx="160">
                  <c:v>801.5</c:v>
                </c:pt>
                <c:pt idx="161">
                  <c:v>801.75</c:v>
                </c:pt>
                <c:pt idx="162">
                  <c:v>802</c:v>
                </c:pt>
                <c:pt idx="163">
                  <c:v>802.25</c:v>
                </c:pt>
                <c:pt idx="164">
                  <c:v>802.5</c:v>
                </c:pt>
                <c:pt idx="165">
                  <c:v>802.75</c:v>
                </c:pt>
                <c:pt idx="166">
                  <c:v>803</c:v>
                </c:pt>
                <c:pt idx="167">
                  <c:v>803.25</c:v>
                </c:pt>
                <c:pt idx="168">
                  <c:v>803.5</c:v>
                </c:pt>
                <c:pt idx="169">
                  <c:v>803.75</c:v>
                </c:pt>
                <c:pt idx="170">
                  <c:v>804</c:v>
                </c:pt>
                <c:pt idx="171">
                  <c:v>804.25</c:v>
                </c:pt>
                <c:pt idx="172">
                  <c:v>804.5</c:v>
                </c:pt>
                <c:pt idx="173">
                  <c:v>804.75</c:v>
                </c:pt>
                <c:pt idx="174">
                  <c:v>805</c:v>
                </c:pt>
                <c:pt idx="175">
                  <c:v>805.25</c:v>
                </c:pt>
                <c:pt idx="176">
                  <c:v>805.5</c:v>
                </c:pt>
                <c:pt idx="177">
                  <c:v>805.75</c:v>
                </c:pt>
                <c:pt idx="178">
                  <c:v>806</c:v>
                </c:pt>
                <c:pt idx="179">
                  <c:v>806.25</c:v>
                </c:pt>
                <c:pt idx="180">
                  <c:v>806.5</c:v>
                </c:pt>
                <c:pt idx="181">
                  <c:v>806.75</c:v>
                </c:pt>
                <c:pt idx="182">
                  <c:v>807</c:v>
                </c:pt>
                <c:pt idx="183">
                  <c:v>807.25</c:v>
                </c:pt>
                <c:pt idx="184">
                  <c:v>807.5</c:v>
                </c:pt>
                <c:pt idx="185">
                  <c:v>807.75</c:v>
                </c:pt>
                <c:pt idx="186">
                  <c:v>808</c:v>
                </c:pt>
                <c:pt idx="187">
                  <c:v>808.25</c:v>
                </c:pt>
                <c:pt idx="188">
                  <c:v>808.5</c:v>
                </c:pt>
                <c:pt idx="189">
                  <c:v>808.75</c:v>
                </c:pt>
                <c:pt idx="190">
                  <c:v>809</c:v>
                </c:pt>
                <c:pt idx="191">
                  <c:v>809.25</c:v>
                </c:pt>
                <c:pt idx="192">
                  <c:v>809.5</c:v>
                </c:pt>
                <c:pt idx="193">
                  <c:v>809.75</c:v>
                </c:pt>
                <c:pt idx="194">
                  <c:v>810</c:v>
                </c:pt>
                <c:pt idx="195">
                  <c:v>810.25</c:v>
                </c:pt>
                <c:pt idx="196">
                  <c:v>810.5</c:v>
                </c:pt>
                <c:pt idx="197">
                  <c:v>810.75</c:v>
                </c:pt>
                <c:pt idx="198">
                  <c:v>811</c:v>
                </c:pt>
                <c:pt idx="199">
                  <c:v>811.25</c:v>
                </c:pt>
                <c:pt idx="200">
                  <c:v>811.5</c:v>
                </c:pt>
                <c:pt idx="201">
                  <c:v>811.75</c:v>
                </c:pt>
                <c:pt idx="202">
                  <c:v>812</c:v>
                </c:pt>
                <c:pt idx="203">
                  <c:v>812.25</c:v>
                </c:pt>
                <c:pt idx="204">
                  <c:v>812.5</c:v>
                </c:pt>
                <c:pt idx="205">
                  <c:v>812.75</c:v>
                </c:pt>
                <c:pt idx="206">
                  <c:v>813</c:v>
                </c:pt>
                <c:pt idx="207">
                  <c:v>813.25</c:v>
                </c:pt>
                <c:pt idx="208">
                  <c:v>813.5</c:v>
                </c:pt>
                <c:pt idx="209">
                  <c:v>813.75</c:v>
                </c:pt>
                <c:pt idx="210">
                  <c:v>814</c:v>
                </c:pt>
                <c:pt idx="211">
                  <c:v>814.25</c:v>
                </c:pt>
                <c:pt idx="212">
                  <c:v>814.5</c:v>
                </c:pt>
                <c:pt idx="213">
                  <c:v>814.75</c:v>
                </c:pt>
                <c:pt idx="214">
                  <c:v>815</c:v>
                </c:pt>
                <c:pt idx="215">
                  <c:v>815.25</c:v>
                </c:pt>
                <c:pt idx="216">
                  <c:v>815.5</c:v>
                </c:pt>
                <c:pt idx="217">
                  <c:v>815.75</c:v>
                </c:pt>
                <c:pt idx="218">
                  <c:v>816</c:v>
                </c:pt>
                <c:pt idx="219">
                  <c:v>816.25</c:v>
                </c:pt>
                <c:pt idx="220">
                  <c:v>816.5</c:v>
                </c:pt>
                <c:pt idx="221">
                  <c:v>816.75</c:v>
                </c:pt>
                <c:pt idx="222">
                  <c:v>817</c:v>
                </c:pt>
                <c:pt idx="223">
                  <c:v>817.25</c:v>
                </c:pt>
                <c:pt idx="224">
                  <c:v>817.5</c:v>
                </c:pt>
                <c:pt idx="225">
                  <c:v>817.75</c:v>
                </c:pt>
                <c:pt idx="226">
                  <c:v>818</c:v>
                </c:pt>
                <c:pt idx="227">
                  <c:v>818.25</c:v>
                </c:pt>
                <c:pt idx="228">
                  <c:v>818.5</c:v>
                </c:pt>
                <c:pt idx="229">
                  <c:v>818.75</c:v>
                </c:pt>
                <c:pt idx="230">
                  <c:v>819</c:v>
                </c:pt>
                <c:pt idx="231">
                  <c:v>819.25</c:v>
                </c:pt>
                <c:pt idx="232">
                  <c:v>819.5</c:v>
                </c:pt>
                <c:pt idx="233">
                  <c:v>819.75</c:v>
                </c:pt>
                <c:pt idx="234">
                  <c:v>820</c:v>
                </c:pt>
                <c:pt idx="235">
                  <c:v>820.25</c:v>
                </c:pt>
                <c:pt idx="236">
                  <c:v>820.5</c:v>
                </c:pt>
                <c:pt idx="237">
                  <c:v>820.75</c:v>
                </c:pt>
                <c:pt idx="238">
                  <c:v>821</c:v>
                </c:pt>
                <c:pt idx="239">
                  <c:v>821.25</c:v>
                </c:pt>
                <c:pt idx="240">
                  <c:v>821.5</c:v>
                </c:pt>
                <c:pt idx="241">
                  <c:v>821.75</c:v>
                </c:pt>
                <c:pt idx="242">
                  <c:v>822</c:v>
                </c:pt>
                <c:pt idx="243">
                  <c:v>822.25</c:v>
                </c:pt>
                <c:pt idx="244">
                  <c:v>822.5</c:v>
                </c:pt>
                <c:pt idx="245">
                  <c:v>822.75</c:v>
                </c:pt>
                <c:pt idx="246">
                  <c:v>823</c:v>
                </c:pt>
                <c:pt idx="247">
                  <c:v>823.25</c:v>
                </c:pt>
                <c:pt idx="248">
                  <c:v>823.5</c:v>
                </c:pt>
                <c:pt idx="249">
                  <c:v>823.75</c:v>
                </c:pt>
                <c:pt idx="250">
                  <c:v>824</c:v>
                </c:pt>
                <c:pt idx="251">
                  <c:v>824.25</c:v>
                </c:pt>
                <c:pt idx="252">
                  <c:v>824.5</c:v>
                </c:pt>
                <c:pt idx="253">
                  <c:v>824.75</c:v>
                </c:pt>
                <c:pt idx="254">
                  <c:v>825</c:v>
                </c:pt>
                <c:pt idx="255">
                  <c:v>825.25</c:v>
                </c:pt>
                <c:pt idx="256">
                  <c:v>825.5</c:v>
                </c:pt>
                <c:pt idx="257">
                  <c:v>825.75</c:v>
                </c:pt>
                <c:pt idx="258">
                  <c:v>826</c:v>
                </c:pt>
                <c:pt idx="259">
                  <c:v>826.25</c:v>
                </c:pt>
                <c:pt idx="260">
                  <c:v>826.5</c:v>
                </c:pt>
                <c:pt idx="261">
                  <c:v>826.75</c:v>
                </c:pt>
                <c:pt idx="262">
                  <c:v>827</c:v>
                </c:pt>
                <c:pt idx="263">
                  <c:v>827.25</c:v>
                </c:pt>
                <c:pt idx="264">
                  <c:v>827.5</c:v>
                </c:pt>
                <c:pt idx="265">
                  <c:v>827.75</c:v>
                </c:pt>
                <c:pt idx="266">
                  <c:v>828</c:v>
                </c:pt>
                <c:pt idx="267">
                  <c:v>828.25</c:v>
                </c:pt>
                <c:pt idx="268">
                  <c:v>828.5</c:v>
                </c:pt>
                <c:pt idx="269">
                  <c:v>828.75</c:v>
                </c:pt>
                <c:pt idx="270">
                  <c:v>829</c:v>
                </c:pt>
                <c:pt idx="271">
                  <c:v>829.25</c:v>
                </c:pt>
                <c:pt idx="272">
                  <c:v>829.5</c:v>
                </c:pt>
                <c:pt idx="273">
                  <c:v>829.75</c:v>
                </c:pt>
                <c:pt idx="274">
                  <c:v>830</c:v>
                </c:pt>
                <c:pt idx="275">
                  <c:v>830.25</c:v>
                </c:pt>
                <c:pt idx="276">
                  <c:v>830.5</c:v>
                </c:pt>
                <c:pt idx="277">
                  <c:v>830.75</c:v>
                </c:pt>
                <c:pt idx="278">
                  <c:v>831</c:v>
                </c:pt>
                <c:pt idx="279">
                  <c:v>831.25</c:v>
                </c:pt>
                <c:pt idx="280">
                  <c:v>831.5</c:v>
                </c:pt>
                <c:pt idx="281">
                  <c:v>831.75</c:v>
                </c:pt>
                <c:pt idx="282">
                  <c:v>832</c:v>
                </c:pt>
                <c:pt idx="283">
                  <c:v>832.25</c:v>
                </c:pt>
                <c:pt idx="284">
                  <c:v>832.5</c:v>
                </c:pt>
                <c:pt idx="285">
                  <c:v>832.75</c:v>
                </c:pt>
                <c:pt idx="286">
                  <c:v>833</c:v>
                </c:pt>
                <c:pt idx="287">
                  <c:v>833.25</c:v>
                </c:pt>
                <c:pt idx="288">
                  <c:v>833.5</c:v>
                </c:pt>
                <c:pt idx="289">
                  <c:v>833.75</c:v>
                </c:pt>
                <c:pt idx="290">
                  <c:v>834</c:v>
                </c:pt>
                <c:pt idx="291">
                  <c:v>834.25</c:v>
                </c:pt>
                <c:pt idx="292">
                  <c:v>834.5</c:v>
                </c:pt>
                <c:pt idx="293">
                  <c:v>834.75</c:v>
                </c:pt>
                <c:pt idx="294">
                  <c:v>835</c:v>
                </c:pt>
                <c:pt idx="295">
                  <c:v>835.25</c:v>
                </c:pt>
                <c:pt idx="296">
                  <c:v>835.5</c:v>
                </c:pt>
                <c:pt idx="297">
                  <c:v>835.75</c:v>
                </c:pt>
                <c:pt idx="298">
                  <c:v>836</c:v>
                </c:pt>
                <c:pt idx="299">
                  <c:v>836.25</c:v>
                </c:pt>
                <c:pt idx="300">
                  <c:v>836.5</c:v>
                </c:pt>
                <c:pt idx="301">
                  <c:v>836.75</c:v>
                </c:pt>
                <c:pt idx="302">
                  <c:v>837</c:v>
                </c:pt>
                <c:pt idx="303">
                  <c:v>837.25</c:v>
                </c:pt>
                <c:pt idx="304">
                  <c:v>837.5</c:v>
                </c:pt>
                <c:pt idx="305">
                  <c:v>837.75</c:v>
                </c:pt>
                <c:pt idx="306">
                  <c:v>838</c:v>
                </c:pt>
                <c:pt idx="307">
                  <c:v>838.25</c:v>
                </c:pt>
                <c:pt idx="308">
                  <c:v>838.5</c:v>
                </c:pt>
                <c:pt idx="309">
                  <c:v>838.75</c:v>
                </c:pt>
                <c:pt idx="310">
                  <c:v>839</c:v>
                </c:pt>
                <c:pt idx="311">
                  <c:v>839.25</c:v>
                </c:pt>
                <c:pt idx="312">
                  <c:v>839.5</c:v>
                </c:pt>
                <c:pt idx="313">
                  <c:v>839.75</c:v>
                </c:pt>
                <c:pt idx="314">
                  <c:v>840</c:v>
                </c:pt>
                <c:pt idx="315">
                  <c:v>840.25</c:v>
                </c:pt>
                <c:pt idx="316">
                  <c:v>840.5</c:v>
                </c:pt>
                <c:pt idx="317">
                  <c:v>840.75</c:v>
                </c:pt>
                <c:pt idx="318">
                  <c:v>841</c:v>
                </c:pt>
                <c:pt idx="319">
                  <c:v>841.25</c:v>
                </c:pt>
                <c:pt idx="320">
                  <c:v>841.5</c:v>
                </c:pt>
                <c:pt idx="321">
                  <c:v>841.75</c:v>
                </c:pt>
                <c:pt idx="322">
                  <c:v>842</c:v>
                </c:pt>
                <c:pt idx="323">
                  <c:v>842.25</c:v>
                </c:pt>
                <c:pt idx="324">
                  <c:v>842.5</c:v>
                </c:pt>
                <c:pt idx="325">
                  <c:v>842.75</c:v>
                </c:pt>
                <c:pt idx="326">
                  <c:v>843</c:v>
                </c:pt>
                <c:pt idx="327">
                  <c:v>843.25</c:v>
                </c:pt>
                <c:pt idx="328">
                  <c:v>843.5</c:v>
                </c:pt>
                <c:pt idx="329">
                  <c:v>843.75</c:v>
                </c:pt>
                <c:pt idx="330">
                  <c:v>844</c:v>
                </c:pt>
                <c:pt idx="331">
                  <c:v>844.25</c:v>
                </c:pt>
                <c:pt idx="332">
                  <c:v>844.5</c:v>
                </c:pt>
                <c:pt idx="333">
                  <c:v>844.75</c:v>
                </c:pt>
                <c:pt idx="334">
                  <c:v>845</c:v>
                </c:pt>
                <c:pt idx="335">
                  <c:v>845.25</c:v>
                </c:pt>
                <c:pt idx="336">
                  <c:v>845.5</c:v>
                </c:pt>
                <c:pt idx="337">
                  <c:v>845.75</c:v>
                </c:pt>
                <c:pt idx="338">
                  <c:v>846</c:v>
                </c:pt>
                <c:pt idx="339">
                  <c:v>846.25</c:v>
                </c:pt>
                <c:pt idx="340">
                  <c:v>846.5</c:v>
                </c:pt>
                <c:pt idx="341">
                  <c:v>846.75</c:v>
                </c:pt>
                <c:pt idx="342">
                  <c:v>847</c:v>
                </c:pt>
                <c:pt idx="343">
                  <c:v>847.25</c:v>
                </c:pt>
                <c:pt idx="344">
                  <c:v>847.5</c:v>
                </c:pt>
                <c:pt idx="345">
                  <c:v>847.75</c:v>
                </c:pt>
                <c:pt idx="346">
                  <c:v>848</c:v>
                </c:pt>
                <c:pt idx="347">
                  <c:v>848.25</c:v>
                </c:pt>
                <c:pt idx="348">
                  <c:v>848.5</c:v>
                </c:pt>
                <c:pt idx="349">
                  <c:v>848.75</c:v>
                </c:pt>
                <c:pt idx="350">
                  <c:v>849</c:v>
                </c:pt>
                <c:pt idx="351">
                  <c:v>849.25</c:v>
                </c:pt>
                <c:pt idx="352">
                  <c:v>849.5</c:v>
                </c:pt>
                <c:pt idx="353">
                  <c:v>849.75</c:v>
                </c:pt>
                <c:pt idx="354">
                  <c:v>850</c:v>
                </c:pt>
                <c:pt idx="355">
                  <c:v>850.25</c:v>
                </c:pt>
                <c:pt idx="356">
                  <c:v>850.5</c:v>
                </c:pt>
                <c:pt idx="357">
                  <c:v>850.75</c:v>
                </c:pt>
                <c:pt idx="358">
                  <c:v>851</c:v>
                </c:pt>
                <c:pt idx="359">
                  <c:v>851.25</c:v>
                </c:pt>
                <c:pt idx="360">
                  <c:v>851.5</c:v>
                </c:pt>
                <c:pt idx="361">
                  <c:v>851.75</c:v>
                </c:pt>
                <c:pt idx="362">
                  <c:v>852</c:v>
                </c:pt>
                <c:pt idx="363">
                  <c:v>852.25</c:v>
                </c:pt>
                <c:pt idx="364">
                  <c:v>852.5</c:v>
                </c:pt>
                <c:pt idx="365">
                  <c:v>852.75</c:v>
                </c:pt>
                <c:pt idx="366">
                  <c:v>853</c:v>
                </c:pt>
                <c:pt idx="367">
                  <c:v>853.25</c:v>
                </c:pt>
                <c:pt idx="368">
                  <c:v>853.5</c:v>
                </c:pt>
                <c:pt idx="369">
                  <c:v>853.75</c:v>
                </c:pt>
                <c:pt idx="370">
                  <c:v>854</c:v>
                </c:pt>
                <c:pt idx="371">
                  <c:v>854.25</c:v>
                </c:pt>
                <c:pt idx="372">
                  <c:v>854.5</c:v>
                </c:pt>
                <c:pt idx="373">
                  <c:v>854.75</c:v>
                </c:pt>
                <c:pt idx="374">
                  <c:v>855</c:v>
                </c:pt>
                <c:pt idx="375">
                  <c:v>855.25</c:v>
                </c:pt>
                <c:pt idx="376">
                  <c:v>855.5</c:v>
                </c:pt>
                <c:pt idx="377">
                  <c:v>855.75</c:v>
                </c:pt>
                <c:pt idx="378">
                  <c:v>856</c:v>
                </c:pt>
                <c:pt idx="379">
                  <c:v>856.25</c:v>
                </c:pt>
                <c:pt idx="380">
                  <c:v>856.5</c:v>
                </c:pt>
                <c:pt idx="381">
                  <c:v>856.75</c:v>
                </c:pt>
                <c:pt idx="382">
                  <c:v>857</c:v>
                </c:pt>
                <c:pt idx="383">
                  <c:v>857.25</c:v>
                </c:pt>
                <c:pt idx="384">
                  <c:v>857.5</c:v>
                </c:pt>
                <c:pt idx="385">
                  <c:v>857.75</c:v>
                </c:pt>
                <c:pt idx="386">
                  <c:v>858</c:v>
                </c:pt>
                <c:pt idx="387">
                  <c:v>858.25</c:v>
                </c:pt>
                <c:pt idx="388">
                  <c:v>858.5</c:v>
                </c:pt>
                <c:pt idx="389">
                  <c:v>858.75</c:v>
                </c:pt>
                <c:pt idx="390">
                  <c:v>859</c:v>
                </c:pt>
                <c:pt idx="391">
                  <c:v>859.25</c:v>
                </c:pt>
                <c:pt idx="392">
                  <c:v>859.5</c:v>
                </c:pt>
                <c:pt idx="393">
                  <c:v>859.75</c:v>
                </c:pt>
                <c:pt idx="394">
                  <c:v>860</c:v>
                </c:pt>
                <c:pt idx="395">
                  <c:v>860.25</c:v>
                </c:pt>
                <c:pt idx="396">
                  <c:v>860.5</c:v>
                </c:pt>
                <c:pt idx="397">
                  <c:v>860.75</c:v>
                </c:pt>
                <c:pt idx="398">
                  <c:v>861</c:v>
                </c:pt>
                <c:pt idx="399">
                  <c:v>861.25</c:v>
                </c:pt>
                <c:pt idx="400">
                  <c:v>861.5</c:v>
                </c:pt>
                <c:pt idx="401">
                  <c:v>861.75</c:v>
                </c:pt>
                <c:pt idx="402">
                  <c:v>862</c:v>
                </c:pt>
                <c:pt idx="403">
                  <c:v>862.25</c:v>
                </c:pt>
                <c:pt idx="404">
                  <c:v>862.5</c:v>
                </c:pt>
                <c:pt idx="405">
                  <c:v>862.75</c:v>
                </c:pt>
                <c:pt idx="406">
                  <c:v>863</c:v>
                </c:pt>
                <c:pt idx="407">
                  <c:v>863.25</c:v>
                </c:pt>
                <c:pt idx="408">
                  <c:v>863.5</c:v>
                </c:pt>
                <c:pt idx="409">
                  <c:v>863.75</c:v>
                </c:pt>
                <c:pt idx="410">
                  <c:v>864</c:v>
                </c:pt>
                <c:pt idx="411">
                  <c:v>864.25</c:v>
                </c:pt>
                <c:pt idx="412">
                  <c:v>864.5</c:v>
                </c:pt>
                <c:pt idx="413">
                  <c:v>864.75</c:v>
                </c:pt>
                <c:pt idx="414">
                  <c:v>865</c:v>
                </c:pt>
                <c:pt idx="415">
                  <c:v>865.25</c:v>
                </c:pt>
                <c:pt idx="416">
                  <c:v>865.5</c:v>
                </c:pt>
                <c:pt idx="417">
                  <c:v>865.75</c:v>
                </c:pt>
                <c:pt idx="418">
                  <c:v>866</c:v>
                </c:pt>
                <c:pt idx="419">
                  <c:v>866.25</c:v>
                </c:pt>
                <c:pt idx="420">
                  <c:v>866.5</c:v>
                </c:pt>
                <c:pt idx="421">
                  <c:v>866.75</c:v>
                </c:pt>
                <c:pt idx="422">
                  <c:v>867</c:v>
                </c:pt>
                <c:pt idx="423">
                  <c:v>867.25</c:v>
                </c:pt>
                <c:pt idx="424">
                  <c:v>867.5</c:v>
                </c:pt>
                <c:pt idx="425">
                  <c:v>867.75</c:v>
                </c:pt>
                <c:pt idx="426">
                  <c:v>868</c:v>
                </c:pt>
                <c:pt idx="427">
                  <c:v>868.25</c:v>
                </c:pt>
                <c:pt idx="428">
                  <c:v>868.5</c:v>
                </c:pt>
                <c:pt idx="429">
                  <c:v>868.75</c:v>
                </c:pt>
                <c:pt idx="430">
                  <c:v>869</c:v>
                </c:pt>
                <c:pt idx="431">
                  <c:v>869.25</c:v>
                </c:pt>
                <c:pt idx="432">
                  <c:v>869.5</c:v>
                </c:pt>
                <c:pt idx="433">
                  <c:v>869.75</c:v>
                </c:pt>
                <c:pt idx="434">
                  <c:v>870</c:v>
                </c:pt>
                <c:pt idx="435">
                  <c:v>870.25</c:v>
                </c:pt>
                <c:pt idx="436">
                  <c:v>870.5</c:v>
                </c:pt>
                <c:pt idx="437">
                  <c:v>870.75</c:v>
                </c:pt>
                <c:pt idx="438">
                  <c:v>871</c:v>
                </c:pt>
                <c:pt idx="439">
                  <c:v>871.25</c:v>
                </c:pt>
                <c:pt idx="440">
                  <c:v>871.5</c:v>
                </c:pt>
                <c:pt idx="441">
                  <c:v>871.75</c:v>
                </c:pt>
                <c:pt idx="442">
                  <c:v>872</c:v>
                </c:pt>
                <c:pt idx="443">
                  <c:v>872.25</c:v>
                </c:pt>
                <c:pt idx="444">
                  <c:v>872.5</c:v>
                </c:pt>
                <c:pt idx="445">
                  <c:v>872.75</c:v>
                </c:pt>
                <c:pt idx="446">
                  <c:v>873</c:v>
                </c:pt>
                <c:pt idx="447">
                  <c:v>873.25</c:v>
                </c:pt>
                <c:pt idx="448">
                  <c:v>873.5</c:v>
                </c:pt>
                <c:pt idx="449">
                  <c:v>873.75</c:v>
                </c:pt>
                <c:pt idx="450">
                  <c:v>874</c:v>
                </c:pt>
                <c:pt idx="451">
                  <c:v>874.25</c:v>
                </c:pt>
                <c:pt idx="452">
                  <c:v>874.5</c:v>
                </c:pt>
                <c:pt idx="453">
                  <c:v>874.75</c:v>
                </c:pt>
                <c:pt idx="454">
                  <c:v>875</c:v>
                </c:pt>
                <c:pt idx="455">
                  <c:v>875.25</c:v>
                </c:pt>
                <c:pt idx="456">
                  <c:v>875.5</c:v>
                </c:pt>
                <c:pt idx="457">
                  <c:v>875.75</c:v>
                </c:pt>
                <c:pt idx="458">
                  <c:v>876</c:v>
                </c:pt>
                <c:pt idx="459">
                  <c:v>876.25</c:v>
                </c:pt>
                <c:pt idx="460">
                  <c:v>876.5</c:v>
                </c:pt>
                <c:pt idx="461">
                  <c:v>876.75</c:v>
                </c:pt>
                <c:pt idx="462">
                  <c:v>877</c:v>
                </c:pt>
                <c:pt idx="463">
                  <c:v>877.25</c:v>
                </c:pt>
                <c:pt idx="464">
                  <c:v>877.5</c:v>
                </c:pt>
                <c:pt idx="465">
                  <c:v>877.75</c:v>
                </c:pt>
                <c:pt idx="466">
                  <c:v>878</c:v>
                </c:pt>
                <c:pt idx="467">
                  <c:v>878.25</c:v>
                </c:pt>
                <c:pt idx="468">
                  <c:v>878.5</c:v>
                </c:pt>
                <c:pt idx="469">
                  <c:v>878.75</c:v>
                </c:pt>
                <c:pt idx="470">
                  <c:v>879</c:v>
                </c:pt>
                <c:pt idx="471">
                  <c:v>879.25</c:v>
                </c:pt>
                <c:pt idx="472">
                  <c:v>879.5</c:v>
                </c:pt>
                <c:pt idx="473">
                  <c:v>879.75</c:v>
                </c:pt>
                <c:pt idx="474">
                  <c:v>880</c:v>
                </c:pt>
                <c:pt idx="475">
                  <c:v>880.25</c:v>
                </c:pt>
                <c:pt idx="476">
                  <c:v>880.5</c:v>
                </c:pt>
                <c:pt idx="477">
                  <c:v>880.75</c:v>
                </c:pt>
                <c:pt idx="478">
                  <c:v>881</c:v>
                </c:pt>
                <c:pt idx="479">
                  <c:v>881.25</c:v>
                </c:pt>
                <c:pt idx="480">
                  <c:v>881.5</c:v>
                </c:pt>
                <c:pt idx="481">
                  <c:v>881.75</c:v>
                </c:pt>
                <c:pt idx="482">
                  <c:v>882</c:v>
                </c:pt>
                <c:pt idx="483">
                  <c:v>882.25</c:v>
                </c:pt>
                <c:pt idx="484">
                  <c:v>882.5</c:v>
                </c:pt>
                <c:pt idx="485">
                  <c:v>882.75</c:v>
                </c:pt>
                <c:pt idx="486">
                  <c:v>883</c:v>
                </c:pt>
                <c:pt idx="487">
                  <c:v>883.25</c:v>
                </c:pt>
                <c:pt idx="488">
                  <c:v>883.5</c:v>
                </c:pt>
                <c:pt idx="489">
                  <c:v>883.75</c:v>
                </c:pt>
                <c:pt idx="490">
                  <c:v>884</c:v>
                </c:pt>
                <c:pt idx="491">
                  <c:v>884.25</c:v>
                </c:pt>
                <c:pt idx="492">
                  <c:v>884.5</c:v>
                </c:pt>
                <c:pt idx="493">
                  <c:v>884.75</c:v>
                </c:pt>
                <c:pt idx="494">
                  <c:v>885</c:v>
                </c:pt>
                <c:pt idx="495">
                  <c:v>885.25</c:v>
                </c:pt>
                <c:pt idx="496">
                  <c:v>885.5</c:v>
                </c:pt>
                <c:pt idx="497">
                  <c:v>885.75</c:v>
                </c:pt>
                <c:pt idx="498">
                  <c:v>886</c:v>
                </c:pt>
                <c:pt idx="499">
                  <c:v>886.25</c:v>
                </c:pt>
                <c:pt idx="500">
                  <c:v>886.5</c:v>
                </c:pt>
              </c:numCache>
            </c:numRef>
          </c:cat>
          <c:val>
            <c:numRef>
              <c:f>'Ch7'!$D$37:$D$537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4.6892514945477476E-3</c:v>
                </c:pt>
                <c:pt idx="150">
                  <c:v>4.8928648835612288E-3</c:v>
                </c:pt>
                <c:pt idx="151">
                  <c:v>5.1029740046475425E-3</c:v>
                </c:pt>
                <c:pt idx="152">
                  <c:v>5.3196606004386124E-3</c:v>
                </c:pt>
                <c:pt idx="153">
                  <c:v>5.5430006466936207E-3</c:v>
                </c:pt>
                <c:pt idx="154">
                  <c:v>5.7730639649172704E-3</c:v>
                </c:pt>
                <c:pt idx="155">
                  <c:v>6.0099138330548859E-3</c:v>
                </c:pt>
                <c:pt idx="156">
                  <c:v>6.2536065952787127E-3</c:v>
                </c:pt>
                <c:pt idx="157">
                  <c:v>6.504191271925276E-3</c:v>
                </c:pt>
                <c:pt idx="158">
                  <c:v>6.7617091706867133E-3</c:v>
                </c:pt>
                <c:pt idx="159">
                  <c:v>7.0261935001999674E-3</c:v>
                </c:pt>
                <c:pt idx="160">
                  <c:v>7.2976689872159429E-3</c:v>
                </c:pt>
                <c:pt idx="161">
                  <c:v>7.5761514985660007E-3</c:v>
                </c:pt>
                <c:pt idx="162">
                  <c:v>7.8616476691754488E-3</c:v>
                </c:pt>
                <c:pt idx="163">
                  <c:v>8.1541545374022948E-3</c:v>
                </c:pt>
                <c:pt idx="164">
                  <c:v>8.4536591890047794E-3</c:v>
                </c:pt>
                <c:pt idx="165">
                  <c:v>8.760138411062178E-3</c:v>
                </c:pt>
                <c:pt idx="166">
                  <c:v>9.0735583571904879E-3</c:v>
                </c:pt>
                <c:pt idx="167">
                  <c:v>9.3938742254071669E-3</c:v>
                </c:pt>
                <c:pt idx="168">
                  <c:v>9.7210299500070964E-3</c:v>
                </c:pt>
                <c:pt idx="169">
                  <c:v>1.0054957908815118E-2</c:v>
                </c:pt>
                <c:pt idx="170">
                  <c:v>1.039557864717878E-2</c:v>
                </c:pt>
                <c:pt idx="171">
                  <c:v>1.0742800620057856E-2</c:v>
                </c:pt>
                <c:pt idx="172">
                  <c:v>1.1096519953555074E-2</c:v>
                </c:pt>
                <c:pt idx="173">
                  <c:v>1.1456620227214597E-2</c:v>
                </c:pt>
                <c:pt idx="174">
                  <c:v>1.1822972278391781E-2</c:v>
                </c:pt>
                <c:pt idx="175">
                  <c:v>1.2195434029968555E-2</c:v>
                </c:pt>
                <c:pt idx="176">
                  <c:v>1.257385034265439E-2</c:v>
                </c:pt>
                <c:pt idx="177">
                  <c:v>1.295805289307223E-2</c:v>
                </c:pt>
                <c:pt idx="178">
                  <c:v>1.3347860078782858E-2</c:v>
                </c:pt>
                <c:pt idx="179">
                  <c:v>1.3743076951349012E-2</c:v>
                </c:pt>
                <c:pt idx="180">
                  <c:v>1.4143495178483194E-2</c:v>
                </c:pt>
                <c:pt idx="181">
                  <c:v>1.4548893036259693E-2</c:v>
                </c:pt>
                <c:pt idx="182">
                  <c:v>1.495903543230254E-2</c:v>
                </c:pt>
                <c:pt idx="183">
                  <c:v>1.5373673960786939E-2</c:v>
                </c:pt>
                <c:pt idx="184">
                  <c:v>1.5792546990012046E-2</c:v>
                </c:pt>
                <c:pt idx="185">
                  <c:v>1.6215379783218416E-2</c:v>
                </c:pt>
                <c:pt idx="186">
                  <c:v>1.6641884653233827E-2</c:v>
                </c:pt>
                <c:pt idx="187">
                  <c:v>1.7071761151437079E-2</c:v>
                </c:pt>
                <c:pt idx="188">
                  <c:v>1.750469629143063E-2</c:v>
                </c:pt>
                <c:pt idx="189">
                  <c:v>1.7940364807710447E-2</c:v>
                </c:pt>
                <c:pt idx="190">
                  <c:v>1.8378429449514778E-2</c:v>
                </c:pt>
                <c:pt idx="191">
                  <c:v>1.88185413099239E-2</c:v>
                </c:pt>
                <c:pt idx="192">
                  <c:v>1.9260340190169711E-2</c:v>
                </c:pt>
                <c:pt idx="193">
                  <c:v>1.970345499899874E-2</c:v>
                </c:pt>
                <c:pt idx="194">
                  <c:v>2.0147504186813998E-2</c:v>
                </c:pt>
                <c:pt idx="195">
                  <c:v>2.059209621420173E-2</c:v>
                </c:pt>
                <c:pt idx="196">
                  <c:v>2.1036830054327972E-2</c:v>
                </c:pt>
                <c:pt idx="197">
                  <c:v>2.1481295728568193E-2</c:v>
                </c:pt>
                <c:pt idx="198">
                  <c:v>2.1925074874610678E-2</c:v>
                </c:pt>
                <c:pt idx="199">
                  <c:v>2.2367741346152728E-2</c:v>
                </c:pt>
                <c:pt idx="200">
                  <c:v>2.2808861843186905E-2</c:v>
                </c:pt>
                <c:pt idx="201">
                  <c:v>2.3247996571754349E-2</c:v>
                </c:pt>
                <c:pt idx="202">
                  <c:v>2.3684699931923677E-2</c:v>
                </c:pt>
                <c:pt idx="203">
                  <c:v>2.4118521232637385E-2</c:v>
                </c:pt>
                <c:pt idx="204">
                  <c:v>2.4549005431954176E-2</c:v>
                </c:pt>
                <c:pt idx="205">
                  <c:v>2.4975693901105114E-2</c:v>
                </c:pt>
                <c:pt idx="206">
                  <c:v>2.5398125210675009E-2</c:v>
                </c:pt>
                <c:pt idx="207">
                  <c:v>2.5815835937117976E-2</c:v>
                </c:pt>
                <c:pt idx="208">
                  <c:v>2.6228361487718902E-2</c:v>
                </c:pt>
                <c:pt idx="209">
                  <c:v>2.6635236942020066E-2</c:v>
                </c:pt>
                <c:pt idx="210">
                  <c:v>2.7035997907645958E-2</c:v>
                </c:pt>
                <c:pt idx="211">
                  <c:v>2.7430181388379181E-2</c:v>
                </c:pt>
                <c:pt idx="212">
                  <c:v>2.7817326662266648E-2</c:v>
                </c:pt>
                <c:pt idx="213">
                  <c:v>2.8196976167469152E-2</c:v>
                </c:pt>
                <c:pt idx="214">
                  <c:v>2.8568676393508116E-2</c:v>
                </c:pt>
                <c:pt idx="215">
                  <c:v>2.8931978775512558E-2</c:v>
                </c:pt>
                <c:pt idx="216">
                  <c:v>2.928644058902595E-2</c:v>
                </c:pt>
                <c:pt idx="217">
                  <c:v>2.963162584289851E-2</c:v>
                </c:pt>
                <c:pt idx="218">
                  <c:v>2.9967106167764233E-2</c:v>
                </c:pt>
                <c:pt idx="219">
                  <c:v>3.0292461697585406E-2</c:v>
                </c:pt>
                <c:pt idx="220">
                  <c:v>3.0607281941739197E-2</c:v>
                </c:pt>
                <c:pt idx="221">
                  <c:v>3.0911166645122549E-2</c:v>
                </c:pt>
                <c:pt idx="222">
                  <c:v>3.1203726633762332E-2</c:v>
                </c:pt>
                <c:pt idx="223">
                  <c:v>3.1484584643437646E-2</c:v>
                </c:pt>
                <c:pt idx="224">
                  <c:v>3.1753376128851048E-2</c:v>
                </c:pt>
                <c:pt idx="225">
                  <c:v>3.2009750050924213E-2</c:v>
                </c:pt>
                <c:pt idx="226">
                  <c:v>3.2253369639841843E-2</c:v>
                </c:pt>
                <c:pt idx="227">
                  <c:v>3.2483913131525259E-2</c:v>
                </c:pt>
                <c:pt idx="228">
                  <c:v>3.2701074475283247E-2</c:v>
                </c:pt>
                <c:pt idx="229">
                  <c:v>3.2904564010463752E-2</c:v>
                </c:pt>
                <c:pt idx="230">
                  <c:v>3.3094109110013176E-2</c:v>
                </c:pt>
                <c:pt idx="231">
                  <c:v>3.3269454788943019E-2</c:v>
                </c:pt>
                <c:pt idx="232">
                  <c:v>3.343036427580335E-2</c:v>
                </c:pt>
                <c:pt idx="233">
                  <c:v>3.3576619545370952E-2</c:v>
                </c:pt>
                <c:pt idx="234">
                  <c:v>3.3708021810874615E-2</c:v>
                </c:pt>
                <c:pt idx="235">
                  <c:v>3.3824391974202429E-2</c:v>
                </c:pt>
                <c:pt idx="236">
                  <c:v>3.3925571032663741E-2</c:v>
                </c:pt>
                <c:pt idx="237">
                  <c:v>3.4011420441012942E-2</c:v>
                </c:pt>
                <c:pt idx="238">
                  <c:v>3.4081822427581003E-2</c:v>
                </c:pt>
                <c:pt idx="239">
                  <c:v>3.4136680263505317E-2</c:v>
                </c:pt>
                <c:pt idx="240">
                  <c:v>3.417591848419619E-2</c:v>
                </c:pt>
                <c:pt idx="241">
                  <c:v>3.4199483062330185E-2</c:v>
                </c:pt>
                <c:pt idx="242">
                  <c:v>3.4207341531815399E-2</c:v>
                </c:pt>
                <c:pt idx="243">
                  <c:v>3.4199483062330185E-2</c:v>
                </c:pt>
                <c:pt idx="244">
                  <c:v>3.417591848419619E-2</c:v>
                </c:pt>
                <c:pt idx="245">
                  <c:v>3.4136680263505317E-2</c:v>
                </c:pt>
                <c:pt idx="246">
                  <c:v>3.4081822427581003E-2</c:v>
                </c:pt>
                <c:pt idx="247">
                  <c:v>3.4011420441012942E-2</c:v>
                </c:pt>
                <c:pt idx="248">
                  <c:v>3.3925571032663741E-2</c:v>
                </c:pt>
                <c:pt idx="249">
                  <c:v>3.3824391974202429E-2</c:v>
                </c:pt>
                <c:pt idx="250">
                  <c:v>3.3708021810874615E-2</c:v>
                </c:pt>
                <c:pt idx="251">
                  <c:v>3.3576619545370952E-2</c:v>
                </c:pt>
                <c:pt idx="252">
                  <c:v>3.343036427580335E-2</c:v>
                </c:pt>
                <c:pt idx="253">
                  <c:v>3.3269454788943019E-2</c:v>
                </c:pt>
                <c:pt idx="254">
                  <c:v>3.3094109110013176E-2</c:v>
                </c:pt>
                <c:pt idx="255">
                  <c:v>3.2904564010463752E-2</c:v>
                </c:pt>
                <c:pt idx="256">
                  <c:v>3.2701074475283247E-2</c:v>
                </c:pt>
                <c:pt idx="257">
                  <c:v>3.2483913131525259E-2</c:v>
                </c:pt>
                <c:pt idx="258">
                  <c:v>3.2253369639841843E-2</c:v>
                </c:pt>
                <c:pt idx="259">
                  <c:v>3.2009750050924213E-2</c:v>
                </c:pt>
                <c:pt idx="260">
                  <c:v>3.1753376128851048E-2</c:v>
                </c:pt>
                <c:pt idx="261">
                  <c:v>3.1484584643437646E-2</c:v>
                </c:pt>
                <c:pt idx="262">
                  <c:v>3.1203726633762332E-2</c:v>
                </c:pt>
                <c:pt idx="263">
                  <c:v>3.0911166645122549E-2</c:v>
                </c:pt>
                <c:pt idx="264">
                  <c:v>3.0607281941739197E-2</c:v>
                </c:pt>
                <c:pt idx="265">
                  <c:v>3.0292461697585406E-2</c:v>
                </c:pt>
                <c:pt idx="266">
                  <c:v>2.9967106167764233E-2</c:v>
                </c:pt>
                <c:pt idx="267">
                  <c:v>2.963162584289851E-2</c:v>
                </c:pt>
                <c:pt idx="268">
                  <c:v>2.928644058902595E-2</c:v>
                </c:pt>
                <c:pt idx="269">
                  <c:v>2.8931978775512558E-2</c:v>
                </c:pt>
                <c:pt idx="270">
                  <c:v>2.8568676393508116E-2</c:v>
                </c:pt>
                <c:pt idx="271">
                  <c:v>2.8196976167469152E-2</c:v>
                </c:pt>
                <c:pt idx="272">
                  <c:v>2.7817326662266648E-2</c:v>
                </c:pt>
                <c:pt idx="273">
                  <c:v>2.7430181388379181E-2</c:v>
                </c:pt>
                <c:pt idx="274">
                  <c:v>2.7035997907645958E-2</c:v>
                </c:pt>
                <c:pt idx="275">
                  <c:v>2.6635236942020066E-2</c:v>
                </c:pt>
                <c:pt idx="276">
                  <c:v>2.6228361487718902E-2</c:v>
                </c:pt>
                <c:pt idx="277">
                  <c:v>2.5815835937117976E-2</c:v>
                </c:pt>
                <c:pt idx="278">
                  <c:v>2.5398125210675009E-2</c:v>
                </c:pt>
                <c:pt idx="279">
                  <c:v>2.4975693901105114E-2</c:v>
                </c:pt>
                <c:pt idx="280">
                  <c:v>2.4549005431954176E-2</c:v>
                </c:pt>
                <c:pt idx="281">
                  <c:v>2.4118521232637385E-2</c:v>
                </c:pt>
                <c:pt idx="282">
                  <c:v>2.3684699931923677E-2</c:v>
                </c:pt>
                <c:pt idx="283">
                  <c:v>2.3247996571754349E-2</c:v>
                </c:pt>
                <c:pt idx="284">
                  <c:v>2.2808861843186905E-2</c:v>
                </c:pt>
                <c:pt idx="285">
                  <c:v>2.2367741346152728E-2</c:v>
                </c:pt>
                <c:pt idx="286">
                  <c:v>2.1925074874610678E-2</c:v>
                </c:pt>
                <c:pt idx="287">
                  <c:v>2.1481295728568193E-2</c:v>
                </c:pt>
                <c:pt idx="288">
                  <c:v>2.1036830054327972E-2</c:v>
                </c:pt>
                <c:pt idx="289">
                  <c:v>2.059209621420173E-2</c:v>
                </c:pt>
                <c:pt idx="290">
                  <c:v>2.0147504186813998E-2</c:v>
                </c:pt>
                <c:pt idx="291">
                  <c:v>1.970345499899874E-2</c:v>
                </c:pt>
                <c:pt idx="292">
                  <c:v>1.9260340190169711E-2</c:v>
                </c:pt>
                <c:pt idx="293">
                  <c:v>1.88185413099239E-2</c:v>
                </c:pt>
                <c:pt idx="294">
                  <c:v>1.8378429449514778E-2</c:v>
                </c:pt>
                <c:pt idx="295">
                  <c:v>1.7940364807710447E-2</c:v>
                </c:pt>
                <c:pt idx="296">
                  <c:v>1.750469629143063E-2</c:v>
                </c:pt>
                <c:pt idx="297">
                  <c:v>1.7071761151437079E-2</c:v>
                </c:pt>
                <c:pt idx="298">
                  <c:v>1.6641884653233827E-2</c:v>
                </c:pt>
                <c:pt idx="299">
                  <c:v>1.6215379783218416E-2</c:v>
                </c:pt>
                <c:pt idx="300">
                  <c:v>1.5792546990012046E-2</c:v>
                </c:pt>
                <c:pt idx="301">
                  <c:v>1.5373673960786939E-2</c:v>
                </c:pt>
                <c:pt idx="302">
                  <c:v>1.495903543230254E-2</c:v>
                </c:pt>
                <c:pt idx="303">
                  <c:v>1.4548893036259693E-2</c:v>
                </c:pt>
                <c:pt idx="304">
                  <c:v>1.4143495178483194E-2</c:v>
                </c:pt>
                <c:pt idx="305">
                  <c:v>1.3743076951349012E-2</c:v>
                </c:pt>
                <c:pt idx="306">
                  <c:v>1.3347860078782858E-2</c:v>
                </c:pt>
                <c:pt idx="307">
                  <c:v>1.295805289307223E-2</c:v>
                </c:pt>
                <c:pt idx="308">
                  <c:v>1.257385034265439E-2</c:v>
                </c:pt>
                <c:pt idx="309">
                  <c:v>1.2195434029968555E-2</c:v>
                </c:pt>
                <c:pt idx="310">
                  <c:v>1.1822972278391781E-2</c:v>
                </c:pt>
                <c:pt idx="311">
                  <c:v>1.1456620227214597E-2</c:v>
                </c:pt>
                <c:pt idx="312">
                  <c:v>1.1096519953555074E-2</c:v>
                </c:pt>
                <c:pt idx="313">
                  <c:v>1.0742800620057856E-2</c:v>
                </c:pt>
                <c:pt idx="314">
                  <c:v>1.039557864717878E-2</c:v>
                </c:pt>
                <c:pt idx="315">
                  <c:v>1.0054957908815118E-2</c:v>
                </c:pt>
                <c:pt idx="316">
                  <c:v>9.7210299500070964E-3</c:v>
                </c:pt>
                <c:pt idx="317">
                  <c:v>9.3938742254071669E-3</c:v>
                </c:pt>
                <c:pt idx="318">
                  <c:v>9.0735583571904879E-3</c:v>
                </c:pt>
                <c:pt idx="319">
                  <c:v>8.760138411062178E-3</c:v>
                </c:pt>
                <c:pt idx="320">
                  <c:v>8.4536591890047794E-3</c:v>
                </c:pt>
                <c:pt idx="321">
                  <c:v>8.1541545374022948E-3</c:v>
                </c:pt>
                <c:pt idx="322">
                  <c:v>7.8616476691754488E-3</c:v>
                </c:pt>
                <c:pt idx="323">
                  <c:v>7.5761514985660007E-3</c:v>
                </c:pt>
                <c:pt idx="324">
                  <c:v>7.2976689872159429E-3</c:v>
                </c:pt>
                <c:pt idx="325">
                  <c:v>7.0261935001999674E-3</c:v>
                </c:pt>
                <c:pt idx="326">
                  <c:v>6.7617091706867133E-3</c:v>
                </c:pt>
                <c:pt idx="327">
                  <c:v>6.504191271925276E-3</c:v>
                </c:pt>
                <c:pt idx="328">
                  <c:v>6.2536065952787127E-3</c:v>
                </c:pt>
                <c:pt idx="329">
                  <c:v>6.0099138330548859E-3</c:v>
                </c:pt>
                <c:pt idx="330">
                  <c:v>5.7730639649172704E-3</c:v>
                </c:pt>
                <c:pt idx="331">
                  <c:v>5.5430006466936207E-3</c:v>
                </c:pt>
                <c:pt idx="332">
                  <c:v>5.3196606004386124E-3</c:v>
                </c:pt>
                <c:pt idx="333">
                  <c:v>5.1029740046475425E-3</c:v>
                </c:pt>
                <c:pt idx="334">
                  <c:v>4.8928648835612288E-3</c:v>
                </c:pt>
                <c:pt idx="335">
                  <c:v>4.6892514945477476E-3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A-4FBA-9B24-793BD056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609728"/>
        <c:axId val="814610288"/>
      </c:areaChart>
      <c:catAx>
        <c:axId val="814609728"/>
        <c:scaling>
          <c:orientation val="minMax"/>
        </c:scaling>
        <c:delete val="0"/>
        <c:axPos val="b"/>
        <c:numFmt formatCode="&quot;$&quot;#,##0_);[Red]\(&quot;$&quot;#,##0\)" sourceLinked="0"/>
        <c:majorTickMark val="out"/>
        <c:minorTickMark val="none"/>
        <c:tickLblPos val="nextTo"/>
        <c:crossAx val="814610288"/>
        <c:crosses val="autoZero"/>
        <c:auto val="1"/>
        <c:lblAlgn val="ctr"/>
        <c:lblOffset val="100"/>
        <c:tickLblSkip val="40"/>
        <c:noMultiLvlLbl val="0"/>
      </c:catAx>
      <c:valAx>
        <c:axId val="814610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14609728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SigmaKnown!$F$60</c:f>
              <c:strCache>
                <c:ptCount val="1"/>
                <c:pt idx="0">
                  <c:v>Frequency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SigmaKnown!$E$61:$E$73</c:f>
              <c:numCache>
                <c:formatCode>General</c:formatCode>
                <c:ptCount val="1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</c:numCache>
            </c:numRef>
          </c:cat>
          <c:val>
            <c:numRef>
              <c:f>SigmaKnown!$F$61:$F$73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9</c:v>
                </c:pt>
                <c:pt idx="5">
                  <c:v>13</c:v>
                </c:pt>
                <c:pt idx="6">
                  <c:v>23</c:v>
                </c:pt>
                <c:pt idx="7">
                  <c:v>70</c:v>
                </c:pt>
                <c:pt idx="8">
                  <c:v>75</c:v>
                </c:pt>
                <c:pt idx="9">
                  <c:v>57</c:v>
                </c:pt>
                <c:pt idx="10">
                  <c:v>39</c:v>
                </c:pt>
                <c:pt idx="11">
                  <c:v>8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E-4943-99A1-4103D3437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4650784"/>
        <c:axId val="859881296"/>
      </c:barChart>
      <c:catAx>
        <c:axId val="2846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9881296"/>
        <c:crosses val="autoZero"/>
        <c:auto val="1"/>
        <c:lblAlgn val="ctr"/>
        <c:lblOffset val="100"/>
        <c:noMultiLvlLbl val="0"/>
      </c:catAx>
      <c:valAx>
        <c:axId val="85988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65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'SigmaKnown (an)'!$F$60</c:f>
              <c:strCache>
                <c:ptCount val="1"/>
                <c:pt idx="0">
                  <c:v>Frequency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'SigmaKnown (an)'!$E$61:$E$73</c:f>
              <c:numCache>
                <c:formatCode>General</c:formatCode>
                <c:ptCount val="1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</c:numCache>
            </c:numRef>
          </c:cat>
          <c:val>
            <c:numRef>
              <c:f>'SigmaKnown (an)'!$F$61:$F$73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9</c:v>
                </c:pt>
                <c:pt idx="5">
                  <c:v>13</c:v>
                </c:pt>
                <c:pt idx="6">
                  <c:v>23</c:v>
                </c:pt>
                <c:pt idx="7">
                  <c:v>70</c:v>
                </c:pt>
                <c:pt idx="8">
                  <c:v>75</c:v>
                </c:pt>
                <c:pt idx="9">
                  <c:v>57</c:v>
                </c:pt>
                <c:pt idx="10">
                  <c:v>39</c:v>
                </c:pt>
                <c:pt idx="11">
                  <c:v>8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D-4190-9821-1535B675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4650784"/>
        <c:axId val="859881296"/>
      </c:barChart>
      <c:catAx>
        <c:axId val="2846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9881296"/>
        <c:crosses val="autoZero"/>
        <c:auto val="1"/>
        <c:lblAlgn val="ctr"/>
        <c:lblOffset val="100"/>
        <c:noMultiLvlLbl val="0"/>
      </c:catAx>
      <c:valAx>
        <c:axId val="85988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65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t!$B$6</c:f>
              <c:strCache>
                <c:ptCount val="1"/>
                <c:pt idx="0">
                  <c:v>n = 100
df = 99</c:v>
                </c:pt>
              </c:strCache>
            </c:strRef>
          </c:tx>
          <c:cat>
            <c:numRef>
              <c:f>t!$A$7:$A$607</c:f>
              <c:numCache>
                <c:formatCode>General</c:formatCode>
                <c:ptCount val="601"/>
                <c:pt idx="0">
                  <c:v>-3</c:v>
                </c:pt>
                <c:pt idx="1">
                  <c:v>-2.99</c:v>
                </c:pt>
                <c:pt idx="2">
                  <c:v>-2.98</c:v>
                </c:pt>
                <c:pt idx="3">
                  <c:v>-2.97</c:v>
                </c:pt>
                <c:pt idx="4">
                  <c:v>-2.96</c:v>
                </c:pt>
                <c:pt idx="5">
                  <c:v>-2.95</c:v>
                </c:pt>
                <c:pt idx="6">
                  <c:v>-2.94</c:v>
                </c:pt>
                <c:pt idx="7">
                  <c:v>-2.93</c:v>
                </c:pt>
                <c:pt idx="8">
                  <c:v>-2.92</c:v>
                </c:pt>
                <c:pt idx="9">
                  <c:v>-2.91</c:v>
                </c:pt>
                <c:pt idx="10">
                  <c:v>-2.9</c:v>
                </c:pt>
                <c:pt idx="11">
                  <c:v>-2.89</c:v>
                </c:pt>
                <c:pt idx="12">
                  <c:v>-2.88</c:v>
                </c:pt>
                <c:pt idx="13">
                  <c:v>-2.87</c:v>
                </c:pt>
                <c:pt idx="14">
                  <c:v>-2.86</c:v>
                </c:pt>
                <c:pt idx="15">
                  <c:v>-2.85</c:v>
                </c:pt>
                <c:pt idx="16">
                  <c:v>-2.84</c:v>
                </c:pt>
                <c:pt idx="17">
                  <c:v>-2.83</c:v>
                </c:pt>
                <c:pt idx="18">
                  <c:v>-2.82</c:v>
                </c:pt>
                <c:pt idx="19">
                  <c:v>-2.81</c:v>
                </c:pt>
                <c:pt idx="20">
                  <c:v>-2.8</c:v>
                </c:pt>
                <c:pt idx="21">
                  <c:v>-2.79</c:v>
                </c:pt>
                <c:pt idx="22">
                  <c:v>-2.78</c:v>
                </c:pt>
                <c:pt idx="23">
                  <c:v>-2.77</c:v>
                </c:pt>
                <c:pt idx="24">
                  <c:v>-2.76</c:v>
                </c:pt>
                <c:pt idx="25">
                  <c:v>-2.75</c:v>
                </c:pt>
                <c:pt idx="26">
                  <c:v>-2.74</c:v>
                </c:pt>
                <c:pt idx="27">
                  <c:v>-2.73</c:v>
                </c:pt>
                <c:pt idx="28">
                  <c:v>-2.7199999999999998</c:v>
                </c:pt>
                <c:pt idx="29">
                  <c:v>-2.71</c:v>
                </c:pt>
                <c:pt idx="30">
                  <c:v>-2.7</c:v>
                </c:pt>
                <c:pt idx="31">
                  <c:v>-2.69</c:v>
                </c:pt>
                <c:pt idx="32">
                  <c:v>-2.68</c:v>
                </c:pt>
                <c:pt idx="33">
                  <c:v>-2.67</c:v>
                </c:pt>
                <c:pt idx="34">
                  <c:v>-2.66</c:v>
                </c:pt>
                <c:pt idx="35">
                  <c:v>-2.65</c:v>
                </c:pt>
                <c:pt idx="36">
                  <c:v>-2.64</c:v>
                </c:pt>
                <c:pt idx="37">
                  <c:v>-2.63</c:v>
                </c:pt>
                <c:pt idx="38">
                  <c:v>-2.62</c:v>
                </c:pt>
                <c:pt idx="39">
                  <c:v>-2.61</c:v>
                </c:pt>
                <c:pt idx="40">
                  <c:v>-2.6</c:v>
                </c:pt>
                <c:pt idx="41">
                  <c:v>-2.59</c:v>
                </c:pt>
                <c:pt idx="42">
                  <c:v>-2.58</c:v>
                </c:pt>
                <c:pt idx="43">
                  <c:v>-2.57</c:v>
                </c:pt>
                <c:pt idx="44">
                  <c:v>-2.56</c:v>
                </c:pt>
                <c:pt idx="45">
                  <c:v>-2.5499999999999998</c:v>
                </c:pt>
                <c:pt idx="46">
                  <c:v>-2.54</c:v>
                </c:pt>
                <c:pt idx="47">
                  <c:v>-2.5299999999999998</c:v>
                </c:pt>
                <c:pt idx="48">
                  <c:v>-2.52</c:v>
                </c:pt>
                <c:pt idx="49">
                  <c:v>-2.5099999999999998</c:v>
                </c:pt>
                <c:pt idx="50">
                  <c:v>-2.5</c:v>
                </c:pt>
                <c:pt idx="51">
                  <c:v>-2.4900000000000002</c:v>
                </c:pt>
                <c:pt idx="52">
                  <c:v>-2.48</c:v>
                </c:pt>
                <c:pt idx="53">
                  <c:v>-2.4699999999999998</c:v>
                </c:pt>
                <c:pt idx="54">
                  <c:v>-2.46</c:v>
                </c:pt>
                <c:pt idx="55">
                  <c:v>-2.4500000000000002</c:v>
                </c:pt>
                <c:pt idx="56">
                  <c:v>-2.44</c:v>
                </c:pt>
                <c:pt idx="57">
                  <c:v>-2.4299999999999997</c:v>
                </c:pt>
                <c:pt idx="58">
                  <c:v>-2.42</c:v>
                </c:pt>
                <c:pt idx="59">
                  <c:v>-2.41</c:v>
                </c:pt>
                <c:pt idx="60">
                  <c:v>-2.4</c:v>
                </c:pt>
                <c:pt idx="61">
                  <c:v>-2.39</c:v>
                </c:pt>
                <c:pt idx="62">
                  <c:v>-2.38</c:v>
                </c:pt>
                <c:pt idx="63">
                  <c:v>-2.37</c:v>
                </c:pt>
                <c:pt idx="64">
                  <c:v>-2.36</c:v>
                </c:pt>
                <c:pt idx="65">
                  <c:v>-2.35</c:v>
                </c:pt>
                <c:pt idx="66">
                  <c:v>-2.34</c:v>
                </c:pt>
                <c:pt idx="67">
                  <c:v>-2.33</c:v>
                </c:pt>
                <c:pt idx="68">
                  <c:v>-2.3199999999999998</c:v>
                </c:pt>
                <c:pt idx="69">
                  <c:v>-2.31</c:v>
                </c:pt>
                <c:pt idx="70">
                  <c:v>-2.2999999999999998</c:v>
                </c:pt>
                <c:pt idx="71">
                  <c:v>-2.29</c:v>
                </c:pt>
                <c:pt idx="72">
                  <c:v>-2.2800000000000002</c:v>
                </c:pt>
                <c:pt idx="73">
                  <c:v>-2.27</c:v>
                </c:pt>
                <c:pt idx="74">
                  <c:v>-2.2599999999999998</c:v>
                </c:pt>
                <c:pt idx="75">
                  <c:v>-2.25</c:v>
                </c:pt>
                <c:pt idx="76">
                  <c:v>-2.2400000000000002</c:v>
                </c:pt>
                <c:pt idx="77">
                  <c:v>-2.23</c:v>
                </c:pt>
                <c:pt idx="78">
                  <c:v>-2.2199999999999998</c:v>
                </c:pt>
                <c:pt idx="79">
                  <c:v>-2.21</c:v>
                </c:pt>
                <c:pt idx="80">
                  <c:v>-2.2000000000000002</c:v>
                </c:pt>
                <c:pt idx="81">
                  <c:v>-2.19</c:v>
                </c:pt>
                <c:pt idx="82">
                  <c:v>-2.1799999999999997</c:v>
                </c:pt>
                <c:pt idx="83">
                  <c:v>-2.17</c:v>
                </c:pt>
                <c:pt idx="84">
                  <c:v>-2.16</c:v>
                </c:pt>
                <c:pt idx="85">
                  <c:v>-2.15</c:v>
                </c:pt>
                <c:pt idx="86">
                  <c:v>-2.14</c:v>
                </c:pt>
                <c:pt idx="87">
                  <c:v>-2.13</c:v>
                </c:pt>
                <c:pt idx="88">
                  <c:v>-2.12</c:v>
                </c:pt>
                <c:pt idx="89">
                  <c:v>-2.11</c:v>
                </c:pt>
                <c:pt idx="90">
                  <c:v>-2.1</c:v>
                </c:pt>
                <c:pt idx="91">
                  <c:v>-2.09</c:v>
                </c:pt>
                <c:pt idx="92">
                  <c:v>-2.08</c:v>
                </c:pt>
                <c:pt idx="93">
                  <c:v>-2.0699999999999998</c:v>
                </c:pt>
                <c:pt idx="94">
                  <c:v>-2.06</c:v>
                </c:pt>
                <c:pt idx="95">
                  <c:v>-2.0499999999999998</c:v>
                </c:pt>
                <c:pt idx="96">
                  <c:v>-2.04</c:v>
                </c:pt>
                <c:pt idx="97">
                  <c:v>-2.0300000000000002</c:v>
                </c:pt>
                <c:pt idx="98">
                  <c:v>-2.02</c:v>
                </c:pt>
                <c:pt idx="99">
                  <c:v>-2.0099999999999998</c:v>
                </c:pt>
                <c:pt idx="100">
                  <c:v>-2</c:v>
                </c:pt>
                <c:pt idx="101">
                  <c:v>-1.99</c:v>
                </c:pt>
                <c:pt idx="102">
                  <c:v>-1.98</c:v>
                </c:pt>
                <c:pt idx="103">
                  <c:v>-1.97</c:v>
                </c:pt>
                <c:pt idx="104">
                  <c:v>-1.96</c:v>
                </c:pt>
                <c:pt idx="105">
                  <c:v>-1.95</c:v>
                </c:pt>
                <c:pt idx="106">
                  <c:v>-1.94</c:v>
                </c:pt>
                <c:pt idx="107">
                  <c:v>-1.93</c:v>
                </c:pt>
                <c:pt idx="108">
                  <c:v>-1.92</c:v>
                </c:pt>
                <c:pt idx="109">
                  <c:v>-1.91</c:v>
                </c:pt>
                <c:pt idx="110">
                  <c:v>-1.9</c:v>
                </c:pt>
                <c:pt idx="111">
                  <c:v>-1.89</c:v>
                </c:pt>
                <c:pt idx="112">
                  <c:v>-1.88</c:v>
                </c:pt>
                <c:pt idx="113">
                  <c:v>-1.8699999999999999</c:v>
                </c:pt>
                <c:pt idx="114">
                  <c:v>-1.8599999999999999</c:v>
                </c:pt>
                <c:pt idx="115">
                  <c:v>-1.8499999999999999</c:v>
                </c:pt>
                <c:pt idx="116">
                  <c:v>-1.84</c:v>
                </c:pt>
                <c:pt idx="117">
                  <c:v>-1.83</c:v>
                </c:pt>
                <c:pt idx="118">
                  <c:v>-1.82</c:v>
                </c:pt>
                <c:pt idx="119">
                  <c:v>-1.81</c:v>
                </c:pt>
                <c:pt idx="120">
                  <c:v>-1.8</c:v>
                </c:pt>
                <c:pt idx="121">
                  <c:v>-1.79</c:v>
                </c:pt>
                <c:pt idx="122">
                  <c:v>-1.78</c:v>
                </c:pt>
                <c:pt idx="123">
                  <c:v>-1.77</c:v>
                </c:pt>
                <c:pt idx="124">
                  <c:v>-1.76</c:v>
                </c:pt>
                <c:pt idx="125">
                  <c:v>-1.75</c:v>
                </c:pt>
                <c:pt idx="126">
                  <c:v>-1.74</c:v>
                </c:pt>
                <c:pt idx="127">
                  <c:v>-1.73</c:v>
                </c:pt>
                <c:pt idx="128">
                  <c:v>-1.72</c:v>
                </c:pt>
                <c:pt idx="129">
                  <c:v>-1.71</c:v>
                </c:pt>
                <c:pt idx="130">
                  <c:v>-1.7</c:v>
                </c:pt>
                <c:pt idx="131">
                  <c:v>-1.69</c:v>
                </c:pt>
                <c:pt idx="132">
                  <c:v>-1.68</c:v>
                </c:pt>
                <c:pt idx="133">
                  <c:v>-1.67</c:v>
                </c:pt>
                <c:pt idx="134">
                  <c:v>-1.66</c:v>
                </c:pt>
                <c:pt idx="135">
                  <c:v>-1.65</c:v>
                </c:pt>
                <c:pt idx="136">
                  <c:v>-1.64</c:v>
                </c:pt>
                <c:pt idx="137">
                  <c:v>-1.63</c:v>
                </c:pt>
                <c:pt idx="138">
                  <c:v>-1.6199999999999999</c:v>
                </c:pt>
                <c:pt idx="139">
                  <c:v>-1.6099999999999999</c:v>
                </c:pt>
                <c:pt idx="140">
                  <c:v>-1.5999999999999999</c:v>
                </c:pt>
                <c:pt idx="141">
                  <c:v>-1.59</c:v>
                </c:pt>
                <c:pt idx="142">
                  <c:v>-1.58</c:v>
                </c:pt>
                <c:pt idx="143">
                  <c:v>-1.57</c:v>
                </c:pt>
                <c:pt idx="144">
                  <c:v>-1.56</c:v>
                </c:pt>
                <c:pt idx="145">
                  <c:v>-1.55</c:v>
                </c:pt>
                <c:pt idx="146">
                  <c:v>-1.54</c:v>
                </c:pt>
                <c:pt idx="147">
                  <c:v>-1.53</c:v>
                </c:pt>
                <c:pt idx="148">
                  <c:v>-1.52</c:v>
                </c:pt>
                <c:pt idx="149">
                  <c:v>-1.51</c:v>
                </c:pt>
                <c:pt idx="150">
                  <c:v>-1.5</c:v>
                </c:pt>
                <c:pt idx="151">
                  <c:v>-1.49</c:v>
                </c:pt>
                <c:pt idx="152">
                  <c:v>-1.48</c:v>
                </c:pt>
                <c:pt idx="153">
                  <c:v>-1.47</c:v>
                </c:pt>
                <c:pt idx="154">
                  <c:v>-1.46</c:v>
                </c:pt>
                <c:pt idx="155">
                  <c:v>-1.45</c:v>
                </c:pt>
                <c:pt idx="156">
                  <c:v>-1.44</c:v>
                </c:pt>
                <c:pt idx="157">
                  <c:v>-1.43</c:v>
                </c:pt>
                <c:pt idx="158">
                  <c:v>-1.42</c:v>
                </c:pt>
                <c:pt idx="159">
                  <c:v>-1.41</c:v>
                </c:pt>
                <c:pt idx="160">
                  <c:v>-1.4</c:v>
                </c:pt>
                <c:pt idx="161">
                  <c:v>-1.39</c:v>
                </c:pt>
                <c:pt idx="162">
                  <c:v>-1.38</c:v>
                </c:pt>
                <c:pt idx="163">
                  <c:v>-1.3699999999999999</c:v>
                </c:pt>
                <c:pt idx="164">
                  <c:v>-1.3599999999999999</c:v>
                </c:pt>
                <c:pt idx="165">
                  <c:v>-1.3499999999999999</c:v>
                </c:pt>
                <c:pt idx="166">
                  <c:v>-1.3399999999999999</c:v>
                </c:pt>
                <c:pt idx="167">
                  <c:v>-1.33</c:v>
                </c:pt>
                <c:pt idx="168">
                  <c:v>-1.32</c:v>
                </c:pt>
                <c:pt idx="169">
                  <c:v>-1.31</c:v>
                </c:pt>
                <c:pt idx="170">
                  <c:v>-1.3</c:v>
                </c:pt>
                <c:pt idx="171">
                  <c:v>-1.29</c:v>
                </c:pt>
                <c:pt idx="172">
                  <c:v>-1.28</c:v>
                </c:pt>
                <c:pt idx="173">
                  <c:v>-1.27</c:v>
                </c:pt>
                <c:pt idx="174">
                  <c:v>-1.26</c:v>
                </c:pt>
                <c:pt idx="175">
                  <c:v>-1.25</c:v>
                </c:pt>
                <c:pt idx="176">
                  <c:v>-1.24</c:v>
                </c:pt>
                <c:pt idx="177">
                  <c:v>-1.23</c:v>
                </c:pt>
                <c:pt idx="178">
                  <c:v>-1.22</c:v>
                </c:pt>
                <c:pt idx="179">
                  <c:v>-1.21</c:v>
                </c:pt>
                <c:pt idx="180">
                  <c:v>-1.2</c:v>
                </c:pt>
                <c:pt idx="181">
                  <c:v>-1.19</c:v>
                </c:pt>
                <c:pt idx="182">
                  <c:v>-1.18</c:v>
                </c:pt>
                <c:pt idx="183">
                  <c:v>-1.17</c:v>
                </c:pt>
                <c:pt idx="184">
                  <c:v>-1.1599999999999999</c:v>
                </c:pt>
                <c:pt idx="185">
                  <c:v>-1.1499999999999999</c:v>
                </c:pt>
                <c:pt idx="186">
                  <c:v>-1.1399999999999999</c:v>
                </c:pt>
                <c:pt idx="187">
                  <c:v>-1.1299999999999999</c:v>
                </c:pt>
                <c:pt idx="188">
                  <c:v>-1.1199999999999999</c:v>
                </c:pt>
                <c:pt idx="189">
                  <c:v>-1.1099999999999999</c:v>
                </c:pt>
                <c:pt idx="190">
                  <c:v>-1.0999999999999999</c:v>
                </c:pt>
                <c:pt idx="191">
                  <c:v>-1.0899999999999999</c:v>
                </c:pt>
                <c:pt idx="192">
                  <c:v>-1.08</c:v>
                </c:pt>
                <c:pt idx="193">
                  <c:v>-1.07</c:v>
                </c:pt>
                <c:pt idx="194">
                  <c:v>-1.06</c:v>
                </c:pt>
                <c:pt idx="195">
                  <c:v>-1.05</c:v>
                </c:pt>
                <c:pt idx="196">
                  <c:v>-1.04</c:v>
                </c:pt>
                <c:pt idx="197">
                  <c:v>-1.03</c:v>
                </c:pt>
                <c:pt idx="198">
                  <c:v>-1.02</c:v>
                </c:pt>
                <c:pt idx="199">
                  <c:v>-1.01</c:v>
                </c:pt>
                <c:pt idx="200">
                  <c:v>-1</c:v>
                </c:pt>
                <c:pt idx="201">
                  <c:v>-0.98999999999999977</c:v>
                </c:pt>
                <c:pt idx="202">
                  <c:v>-0.98</c:v>
                </c:pt>
                <c:pt idx="203">
                  <c:v>-0.96999999999999975</c:v>
                </c:pt>
                <c:pt idx="204">
                  <c:v>-0.96</c:v>
                </c:pt>
                <c:pt idx="205">
                  <c:v>-0.95000000000000018</c:v>
                </c:pt>
                <c:pt idx="206">
                  <c:v>-0.94</c:v>
                </c:pt>
                <c:pt idx="207">
                  <c:v>-0.93000000000000016</c:v>
                </c:pt>
                <c:pt idx="208">
                  <c:v>-0.91999999999999993</c:v>
                </c:pt>
                <c:pt idx="209">
                  <c:v>-0.91000000000000014</c:v>
                </c:pt>
                <c:pt idx="210">
                  <c:v>-0.89999999999999991</c:v>
                </c:pt>
                <c:pt idx="211">
                  <c:v>-0.89000000000000012</c:v>
                </c:pt>
                <c:pt idx="212">
                  <c:v>-0.87999999999999989</c:v>
                </c:pt>
                <c:pt idx="213">
                  <c:v>-0.87000000000000011</c:v>
                </c:pt>
                <c:pt idx="214">
                  <c:v>-0.85999999999999988</c:v>
                </c:pt>
                <c:pt idx="215">
                  <c:v>-0.85000000000000009</c:v>
                </c:pt>
                <c:pt idx="216">
                  <c:v>-0.83999999999999986</c:v>
                </c:pt>
                <c:pt idx="217">
                  <c:v>-0.83000000000000007</c:v>
                </c:pt>
                <c:pt idx="218">
                  <c:v>-0.81999999999999984</c:v>
                </c:pt>
                <c:pt idx="219">
                  <c:v>-0.81</c:v>
                </c:pt>
                <c:pt idx="220">
                  <c:v>-0.79999999999999982</c:v>
                </c:pt>
                <c:pt idx="221">
                  <c:v>-0.79</c:v>
                </c:pt>
                <c:pt idx="222">
                  <c:v>-0.7799999999999998</c:v>
                </c:pt>
                <c:pt idx="223">
                  <c:v>-0.77</c:v>
                </c:pt>
                <c:pt idx="224">
                  <c:v>-0.75999999999999979</c:v>
                </c:pt>
                <c:pt idx="225">
                  <c:v>-0.75</c:v>
                </c:pt>
                <c:pt idx="226">
                  <c:v>-0.73999999999999977</c:v>
                </c:pt>
                <c:pt idx="227">
                  <c:v>-0.73</c:v>
                </c:pt>
                <c:pt idx="228">
                  <c:v>-0.71999999999999975</c:v>
                </c:pt>
                <c:pt idx="229">
                  <c:v>-0.71</c:v>
                </c:pt>
                <c:pt idx="230">
                  <c:v>-0.69999999999999973</c:v>
                </c:pt>
                <c:pt idx="231">
                  <c:v>-0.69</c:v>
                </c:pt>
                <c:pt idx="232">
                  <c:v>-0.68000000000000016</c:v>
                </c:pt>
                <c:pt idx="233">
                  <c:v>-0.66999999999999993</c:v>
                </c:pt>
                <c:pt idx="234">
                  <c:v>-0.66000000000000014</c:v>
                </c:pt>
                <c:pt idx="235">
                  <c:v>-0.64999999999999991</c:v>
                </c:pt>
                <c:pt idx="236">
                  <c:v>-0.64000000000000012</c:v>
                </c:pt>
                <c:pt idx="237">
                  <c:v>-0.62999999999999989</c:v>
                </c:pt>
                <c:pt idx="238">
                  <c:v>-0.62000000000000011</c:v>
                </c:pt>
                <c:pt idx="239">
                  <c:v>-0.60999999999999988</c:v>
                </c:pt>
                <c:pt idx="240">
                  <c:v>-0.60000000000000009</c:v>
                </c:pt>
                <c:pt idx="241">
                  <c:v>-0.58999999999999986</c:v>
                </c:pt>
                <c:pt idx="242">
                  <c:v>-0.58000000000000007</c:v>
                </c:pt>
                <c:pt idx="243">
                  <c:v>-0.56999999999999984</c:v>
                </c:pt>
                <c:pt idx="244">
                  <c:v>-0.56000000000000005</c:v>
                </c:pt>
                <c:pt idx="245">
                  <c:v>-0.54999999999999982</c:v>
                </c:pt>
                <c:pt idx="246">
                  <c:v>-0.54</c:v>
                </c:pt>
                <c:pt idx="247">
                  <c:v>-0.5299999999999998</c:v>
                </c:pt>
                <c:pt idx="248">
                  <c:v>-0.52</c:v>
                </c:pt>
                <c:pt idx="249">
                  <c:v>-0.50999999999999979</c:v>
                </c:pt>
                <c:pt idx="250">
                  <c:v>-0.5</c:v>
                </c:pt>
                <c:pt idx="251">
                  <c:v>-0.48999999999999977</c:v>
                </c:pt>
                <c:pt idx="252">
                  <c:v>-0.48</c:v>
                </c:pt>
                <c:pt idx="253">
                  <c:v>-0.46999999999999975</c:v>
                </c:pt>
                <c:pt idx="254">
                  <c:v>-0.45999999999999996</c:v>
                </c:pt>
                <c:pt idx="255">
                  <c:v>-0.44999999999999973</c:v>
                </c:pt>
                <c:pt idx="256">
                  <c:v>-0.43999999999999995</c:v>
                </c:pt>
                <c:pt idx="257">
                  <c:v>-0.43000000000000016</c:v>
                </c:pt>
                <c:pt idx="258">
                  <c:v>-0.41999999999999993</c:v>
                </c:pt>
                <c:pt idx="259">
                  <c:v>-0.41000000000000014</c:v>
                </c:pt>
                <c:pt idx="260">
                  <c:v>-0.39999999999999991</c:v>
                </c:pt>
                <c:pt idx="261">
                  <c:v>-0.39000000000000012</c:v>
                </c:pt>
                <c:pt idx="262">
                  <c:v>-0.37999999999999989</c:v>
                </c:pt>
                <c:pt idx="263">
                  <c:v>-0.37000000000000011</c:v>
                </c:pt>
                <c:pt idx="264">
                  <c:v>-0.35999999999999988</c:v>
                </c:pt>
                <c:pt idx="265">
                  <c:v>-0.35000000000000009</c:v>
                </c:pt>
                <c:pt idx="266">
                  <c:v>-0.33999999999999986</c:v>
                </c:pt>
                <c:pt idx="267">
                  <c:v>-0.33000000000000007</c:v>
                </c:pt>
                <c:pt idx="268">
                  <c:v>-0.31999999999999984</c:v>
                </c:pt>
                <c:pt idx="269">
                  <c:v>-0.31000000000000005</c:v>
                </c:pt>
                <c:pt idx="270">
                  <c:v>-0.29999999999999982</c:v>
                </c:pt>
                <c:pt idx="271">
                  <c:v>-0.29000000000000004</c:v>
                </c:pt>
                <c:pt idx="272">
                  <c:v>-0.2799999999999998</c:v>
                </c:pt>
                <c:pt idx="273">
                  <c:v>-0.27</c:v>
                </c:pt>
                <c:pt idx="274">
                  <c:v>-0.25999999999999979</c:v>
                </c:pt>
                <c:pt idx="275">
                  <c:v>-0.25</c:v>
                </c:pt>
                <c:pt idx="276">
                  <c:v>-0.23999999999999977</c:v>
                </c:pt>
                <c:pt idx="277">
                  <c:v>-0.22999999999999998</c:v>
                </c:pt>
                <c:pt idx="278">
                  <c:v>-0.21999999999999975</c:v>
                </c:pt>
                <c:pt idx="279">
                  <c:v>-0.20999999999999996</c:v>
                </c:pt>
                <c:pt idx="280">
                  <c:v>-0.19999999999999973</c:v>
                </c:pt>
                <c:pt idx="281">
                  <c:v>-0.18999999999999995</c:v>
                </c:pt>
                <c:pt idx="282">
                  <c:v>-0.18000000000000016</c:v>
                </c:pt>
                <c:pt idx="283">
                  <c:v>-0.16999999999999993</c:v>
                </c:pt>
                <c:pt idx="284">
                  <c:v>-0.16000000000000014</c:v>
                </c:pt>
                <c:pt idx="285">
                  <c:v>-0.14999999999999991</c:v>
                </c:pt>
                <c:pt idx="286">
                  <c:v>-0.14000000000000012</c:v>
                </c:pt>
                <c:pt idx="287">
                  <c:v>-0.12999999999999989</c:v>
                </c:pt>
                <c:pt idx="288">
                  <c:v>-0.12000000000000011</c:v>
                </c:pt>
                <c:pt idx="289">
                  <c:v>-0.10999999999999988</c:v>
                </c:pt>
                <c:pt idx="290">
                  <c:v>-0.10000000000000009</c:v>
                </c:pt>
                <c:pt idx="291">
                  <c:v>-8.9999999999999858E-2</c:v>
                </c:pt>
                <c:pt idx="292">
                  <c:v>-8.0000000000000071E-2</c:v>
                </c:pt>
                <c:pt idx="293">
                  <c:v>-6.999999999999984E-2</c:v>
                </c:pt>
                <c:pt idx="294">
                  <c:v>-6.0000000000000053E-2</c:v>
                </c:pt>
                <c:pt idx="295">
                  <c:v>-4.9999999999999822E-2</c:v>
                </c:pt>
                <c:pt idx="296">
                  <c:v>-4.0000000000000036E-2</c:v>
                </c:pt>
                <c:pt idx="297">
                  <c:v>-2.9999999999999805E-2</c:v>
                </c:pt>
                <c:pt idx="298">
                  <c:v>-2.0000000000000018E-2</c:v>
                </c:pt>
                <c:pt idx="299">
                  <c:v>-9.9999999999997868E-3</c:v>
                </c:pt>
                <c:pt idx="300">
                  <c:v>0</c:v>
                </c:pt>
                <c:pt idx="301">
                  <c:v>1.0000000000000231E-2</c:v>
                </c:pt>
                <c:pt idx="302">
                  <c:v>2.0000000000000018E-2</c:v>
                </c:pt>
                <c:pt idx="303">
                  <c:v>3.0000000000000249E-2</c:v>
                </c:pt>
                <c:pt idx="304">
                  <c:v>4.0000000000000036E-2</c:v>
                </c:pt>
                <c:pt idx="305">
                  <c:v>5.0000000000000266E-2</c:v>
                </c:pt>
                <c:pt idx="306">
                  <c:v>6.0000000000000053E-2</c:v>
                </c:pt>
                <c:pt idx="307">
                  <c:v>7.0000000000000284E-2</c:v>
                </c:pt>
                <c:pt idx="308">
                  <c:v>8.0000000000000071E-2</c:v>
                </c:pt>
                <c:pt idx="309">
                  <c:v>8.9999999999999858E-2</c:v>
                </c:pt>
                <c:pt idx="310">
                  <c:v>0.10000000000000009</c:v>
                </c:pt>
                <c:pt idx="311">
                  <c:v>0.10999999999999988</c:v>
                </c:pt>
                <c:pt idx="312">
                  <c:v>0.12000000000000011</c:v>
                </c:pt>
                <c:pt idx="313">
                  <c:v>0.12999999999999989</c:v>
                </c:pt>
                <c:pt idx="314">
                  <c:v>0.14000000000000012</c:v>
                </c:pt>
                <c:pt idx="315">
                  <c:v>0.14999999999999991</c:v>
                </c:pt>
                <c:pt idx="316">
                  <c:v>0.16000000000000014</c:v>
                </c:pt>
                <c:pt idx="317">
                  <c:v>0.16999999999999993</c:v>
                </c:pt>
                <c:pt idx="318">
                  <c:v>0.18000000000000016</c:v>
                </c:pt>
                <c:pt idx="319">
                  <c:v>0.18999999999999995</c:v>
                </c:pt>
                <c:pt idx="320">
                  <c:v>0.20000000000000018</c:v>
                </c:pt>
                <c:pt idx="321">
                  <c:v>0.20999999999999996</c:v>
                </c:pt>
                <c:pt idx="322">
                  <c:v>0.2200000000000002</c:v>
                </c:pt>
                <c:pt idx="323">
                  <c:v>0.22999999999999998</c:v>
                </c:pt>
                <c:pt idx="324">
                  <c:v>0.24000000000000021</c:v>
                </c:pt>
                <c:pt idx="325">
                  <c:v>0.25</c:v>
                </c:pt>
                <c:pt idx="326">
                  <c:v>0.26000000000000023</c:v>
                </c:pt>
                <c:pt idx="327">
                  <c:v>0.27</c:v>
                </c:pt>
                <c:pt idx="328">
                  <c:v>0.28000000000000025</c:v>
                </c:pt>
                <c:pt idx="329">
                  <c:v>0.29000000000000004</c:v>
                </c:pt>
                <c:pt idx="330">
                  <c:v>0.30000000000000027</c:v>
                </c:pt>
                <c:pt idx="331">
                  <c:v>0.31000000000000005</c:v>
                </c:pt>
                <c:pt idx="332">
                  <c:v>0.32000000000000028</c:v>
                </c:pt>
                <c:pt idx="333">
                  <c:v>0.33000000000000007</c:v>
                </c:pt>
                <c:pt idx="334">
                  <c:v>0.33999999999999986</c:v>
                </c:pt>
                <c:pt idx="335">
                  <c:v>0.35000000000000009</c:v>
                </c:pt>
                <c:pt idx="336">
                  <c:v>0.35999999999999988</c:v>
                </c:pt>
                <c:pt idx="337">
                  <c:v>0.37000000000000011</c:v>
                </c:pt>
                <c:pt idx="338">
                  <c:v>0.37999999999999989</c:v>
                </c:pt>
                <c:pt idx="339">
                  <c:v>0.39000000000000012</c:v>
                </c:pt>
                <c:pt idx="340">
                  <c:v>0.39999999999999991</c:v>
                </c:pt>
                <c:pt idx="341">
                  <c:v>0.41000000000000014</c:v>
                </c:pt>
                <c:pt idx="342">
                  <c:v>0.41999999999999993</c:v>
                </c:pt>
                <c:pt idx="343">
                  <c:v>0.43000000000000016</c:v>
                </c:pt>
                <c:pt idx="344">
                  <c:v>0.43999999999999995</c:v>
                </c:pt>
                <c:pt idx="345">
                  <c:v>0.45000000000000018</c:v>
                </c:pt>
                <c:pt idx="346">
                  <c:v>0.45999999999999996</c:v>
                </c:pt>
                <c:pt idx="347">
                  <c:v>0.4700000000000002</c:v>
                </c:pt>
                <c:pt idx="348">
                  <c:v>0.48</c:v>
                </c:pt>
                <c:pt idx="349">
                  <c:v>0.49000000000000021</c:v>
                </c:pt>
                <c:pt idx="350">
                  <c:v>0.5</c:v>
                </c:pt>
                <c:pt idx="351">
                  <c:v>0.51000000000000023</c:v>
                </c:pt>
                <c:pt idx="352">
                  <c:v>0.52</c:v>
                </c:pt>
                <c:pt idx="353">
                  <c:v>0.53000000000000025</c:v>
                </c:pt>
                <c:pt idx="354">
                  <c:v>0.54</c:v>
                </c:pt>
                <c:pt idx="355">
                  <c:v>0.55000000000000027</c:v>
                </c:pt>
                <c:pt idx="356">
                  <c:v>0.56000000000000005</c:v>
                </c:pt>
                <c:pt idx="357">
                  <c:v>0.57000000000000028</c:v>
                </c:pt>
                <c:pt idx="358">
                  <c:v>0.58000000000000007</c:v>
                </c:pt>
                <c:pt idx="359">
                  <c:v>0.58999999999999986</c:v>
                </c:pt>
                <c:pt idx="360">
                  <c:v>0.60000000000000009</c:v>
                </c:pt>
                <c:pt idx="361">
                  <c:v>0.60999999999999988</c:v>
                </c:pt>
                <c:pt idx="362">
                  <c:v>0.62000000000000011</c:v>
                </c:pt>
                <c:pt idx="363">
                  <c:v>0.62999999999999989</c:v>
                </c:pt>
                <c:pt idx="364">
                  <c:v>0.64000000000000012</c:v>
                </c:pt>
                <c:pt idx="365">
                  <c:v>0.64999999999999991</c:v>
                </c:pt>
                <c:pt idx="366">
                  <c:v>0.66000000000000014</c:v>
                </c:pt>
                <c:pt idx="367">
                  <c:v>0.66999999999999993</c:v>
                </c:pt>
                <c:pt idx="368">
                  <c:v>0.68000000000000016</c:v>
                </c:pt>
                <c:pt idx="369">
                  <c:v>0.69</c:v>
                </c:pt>
                <c:pt idx="370">
                  <c:v>0.70000000000000018</c:v>
                </c:pt>
                <c:pt idx="371">
                  <c:v>0.71</c:v>
                </c:pt>
                <c:pt idx="372">
                  <c:v>0.7200000000000002</c:v>
                </c:pt>
                <c:pt idx="373">
                  <c:v>0.73</c:v>
                </c:pt>
                <c:pt idx="374">
                  <c:v>0.74000000000000021</c:v>
                </c:pt>
                <c:pt idx="375">
                  <c:v>0.75</c:v>
                </c:pt>
                <c:pt idx="376">
                  <c:v>0.76000000000000023</c:v>
                </c:pt>
                <c:pt idx="377">
                  <c:v>0.77</c:v>
                </c:pt>
                <c:pt idx="378">
                  <c:v>0.78000000000000025</c:v>
                </c:pt>
                <c:pt idx="379">
                  <c:v>0.79</c:v>
                </c:pt>
                <c:pt idx="380">
                  <c:v>0.80000000000000027</c:v>
                </c:pt>
                <c:pt idx="381">
                  <c:v>0.81</c:v>
                </c:pt>
                <c:pt idx="382">
                  <c:v>0.82000000000000028</c:v>
                </c:pt>
                <c:pt idx="383">
                  <c:v>0.83000000000000007</c:v>
                </c:pt>
                <c:pt idx="384">
                  <c:v>0.83999999999999986</c:v>
                </c:pt>
                <c:pt idx="385">
                  <c:v>0.85000000000000009</c:v>
                </c:pt>
                <c:pt idx="386">
                  <c:v>0.85999999999999988</c:v>
                </c:pt>
                <c:pt idx="387">
                  <c:v>0.87000000000000011</c:v>
                </c:pt>
                <c:pt idx="388">
                  <c:v>0.87999999999999989</c:v>
                </c:pt>
                <c:pt idx="389">
                  <c:v>0.89000000000000012</c:v>
                </c:pt>
                <c:pt idx="390">
                  <c:v>0.89999999999999991</c:v>
                </c:pt>
                <c:pt idx="391">
                  <c:v>0.91000000000000014</c:v>
                </c:pt>
                <c:pt idx="392">
                  <c:v>0.91999999999999993</c:v>
                </c:pt>
                <c:pt idx="393">
                  <c:v>0.93000000000000016</c:v>
                </c:pt>
                <c:pt idx="394">
                  <c:v>0.94</c:v>
                </c:pt>
                <c:pt idx="395">
                  <c:v>0.95000000000000018</c:v>
                </c:pt>
                <c:pt idx="396">
                  <c:v>0.96</c:v>
                </c:pt>
                <c:pt idx="397">
                  <c:v>0.9700000000000002</c:v>
                </c:pt>
                <c:pt idx="398">
                  <c:v>0.98</c:v>
                </c:pt>
                <c:pt idx="399">
                  <c:v>0.99000000000000021</c:v>
                </c:pt>
                <c:pt idx="400">
                  <c:v>1</c:v>
                </c:pt>
                <c:pt idx="401">
                  <c:v>1.0099999999999998</c:v>
                </c:pt>
                <c:pt idx="402">
                  <c:v>1.0200000000000005</c:v>
                </c:pt>
                <c:pt idx="403">
                  <c:v>1.0300000000000002</c:v>
                </c:pt>
                <c:pt idx="404">
                  <c:v>1.04</c:v>
                </c:pt>
                <c:pt idx="405">
                  <c:v>1.0499999999999998</c:v>
                </c:pt>
                <c:pt idx="406">
                  <c:v>1.0600000000000005</c:v>
                </c:pt>
                <c:pt idx="407">
                  <c:v>1.0700000000000003</c:v>
                </c:pt>
                <c:pt idx="408">
                  <c:v>1.08</c:v>
                </c:pt>
                <c:pt idx="409">
                  <c:v>1.0899999999999999</c:v>
                </c:pt>
                <c:pt idx="410">
                  <c:v>1.0999999999999996</c:v>
                </c:pt>
                <c:pt idx="411">
                  <c:v>1.1100000000000003</c:v>
                </c:pt>
                <c:pt idx="412">
                  <c:v>1.1200000000000001</c:v>
                </c:pt>
                <c:pt idx="413">
                  <c:v>1.1299999999999999</c:v>
                </c:pt>
                <c:pt idx="414">
                  <c:v>1.1399999999999997</c:v>
                </c:pt>
                <c:pt idx="415">
                  <c:v>1.1500000000000004</c:v>
                </c:pt>
                <c:pt idx="416">
                  <c:v>1.1600000000000001</c:v>
                </c:pt>
                <c:pt idx="417">
                  <c:v>1.17</c:v>
                </c:pt>
                <c:pt idx="418">
                  <c:v>1.1799999999999997</c:v>
                </c:pt>
                <c:pt idx="419">
                  <c:v>1.1900000000000004</c:v>
                </c:pt>
                <c:pt idx="420">
                  <c:v>1.2000000000000002</c:v>
                </c:pt>
                <c:pt idx="421">
                  <c:v>1.21</c:v>
                </c:pt>
                <c:pt idx="422">
                  <c:v>1.2199999999999998</c:v>
                </c:pt>
                <c:pt idx="423">
                  <c:v>1.2300000000000004</c:v>
                </c:pt>
                <c:pt idx="424">
                  <c:v>1.2400000000000002</c:v>
                </c:pt>
                <c:pt idx="425">
                  <c:v>1.25</c:v>
                </c:pt>
                <c:pt idx="426">
                  <c:v>1.2599999999999998</c:v>
                </c:pt>
                <c:pt idx="427">
                  <c:v>1.2700000000000005</c:v>
                </c:pt>
                <c:pt idx="428">
                  <c:v>1.2800000000000002</c:v>
                </c:pt>
                <c:pt idx="429">
                  <c:v>1.29</c:v>
                </c:pt>
                <c:pt idx="430">
                  <c:v>1.2999999999999998</c:v>
                </c:pt>
                <c:pt idx="431">
                  <c:v>1.3100000000000005</c:v>
                </c:pt>
                <c:pt idx="432">
                  <c:v>1.3200000000000003</c:v>
                </c:pt>
                <c:pt idx="433">
                  <c:v>1.33</c:v>
                </c:pt>
                <c:pt idx="434">
                  <c:v>1.3399999999999999</c:v>
                </c:pt>
                <c:pt idx="435">
                  <c:v>1.3500000000000005</c:v>
                </c:pt>
                <c:pt idx="436">
                  <c:v>1.3600000000000003</c:v>
                </c:pt>
                <c:pt idx="437">
                  <c:v>1.37</c:v>
                </c:pt>
                <c:pt idx="438">
                  <c:v>1.38</c:v>
                </c:pt>
                <c:pt idx="439">
                  <c:v>1.3899999999999997</c:v>
                </c:pt>
                <c:pt idx="440">
                  <c:v>1.4000000000000004</c:v>
                </c:pt>
                <c:pt idx="441">
                  <c:v>1.4100000000000001</c:v>
                </c:pt>
                <c:pt idx="442">
                  <c:v>1.42</c:v>
                </c:pt>
                <c:pt idx="443">
                  <c:v>1.4299999999999997</c:v>
                </c:pt>
                <c:pt idx="444">
                  <c:v>1.4400000000000004</c:v>
                </c:pt>
                <c:pt idx="445">
                  <c:v>1.4500000000000002</c:v>
                </c:pt>
                <c:pt idx="446">
                  <c:v>1.46</c:v>
                </c:pt>
                <c:pt idx="447">
                  <c:v>1.4699999999999998</c:v>
                </c:pt>
                <c:pt idx="448">
                  <c:v>1.4800000000000004</c:v>
                </c:pt>
                <c:pt idx="449">
                  <c:v>1.4900000000000002</c:v>
                </c:pt>
                <c:pt idx="450">
                  <c:v>1.5</c:v>
                </c:pt>
                <c:pt idx="451">
                  <c:v>1.5099999999999998</c:v>
                </c:pt>
                <c:pt idx="452">
                  <c:v>1.5200000000000005</c:v>
                </c:pt>
                <c:pt idx="453">
                  <c:v>1.5300000000000002</c:v>
                </c:pt>
                <c:pt idx="454">
                  <c:v>1.54</c:v>
                </c:pt>
                <c:pt idx="455">
                  <c:v>1.5499999999999998</c:v>
                </c:pt>
                <c:pt idx="456">
                  <c:v>1.5600000000000005</c:v>
                </c:pt>
                <c:pt idx="457">
                  <c:v>1.5700000000000003</c:v>
                </c:pt>
                <c:pt idx="458">
                  <c:v>1.58</c:v>
                </c:pt>
                <c:pt idx="459">
                  <c:v>1.5899999999999999</c:v>
                </c:pt>
                <c:pt idx="460">
                  <c:v>1.6000000000000005</c:v>
                </c:pt>
                <c:pt idx="461">
                  <c:v>1.6100000000000003</c:v>
                </c:pt>
                <c:pt idx="462">
                  <c:v>1.62</c:v>
                </c:pt>
                <c:pt idx="463">
                  <c:v>1.63</c:v>
                </c:pt>
                <c:pt idx="464">
                  <c:v>1.6399999999999997</c:v>
                </c:pt>
                <c:pt idx="465">
                  <c:v>1.6500000000000004</c:v>
                </c:pt>
                <c:pt idx="466">
                  <c:v>1.6600000000000001</c:v>
                </c:pt>
                <c:pt idx="467">
                  <c:v>1.67</c:v>
                </c:pt>
                <c:pt idx="468">
                  <c:v>1.6799999999999997</c:v>
                </c:pt>
                <c:pt idx="469">
                  <c:v>1.6900000000000004</c:v>
                </c:pt>
                <c:pt idx="470">
                  <c:v>1.7000000000000002</c:v>
                </c:pt>
                <c:pt idx="471">
                  <c:v>1.71</c:v>
                </c:pt>
                <c:pt idx="472">
                  <c:v>1.7199999999999998</c:v>
                </c:pt>
                <c:pt idx="473">
                  <c:v>1.7300000000000004</c:v>
                </c:pt>
                <c:pt idx="474">
                  <c:v>1.7400000000000002</c:v>
                </c:pt>
                <c:pt idx="475">
                  <c:v>1.75</c:v>
                </c:pt>
                <c:pt idx="476">
                  <c:v>1.7599999999999998</c:v>
                </c:pt>
                <c:pt idx="477">
                  <c:v>1.7700000000000005</c:v>
                </c:pt>
                <c:pt idx="478">
                  <c:v>1.7800000000000002</c:v>
                </c:pt>
                <c:pt idx="479">
                  <c:v>1.79</c:v>
                </c:pt>
                <c:pt idx="480">
                  <c:v>1.7999999999999998</c:v>
                </c:pt>
                <c:pt idx="481">
                  <c:v>1.8100000000000005</c:v>
                </c:pt>
                <c:pt idx="482">
                  <c:v>1.8200000000000003</c:v>
                </c:pt>
                <c:pt idx="483">
                  <c:v>1.83</c:v>
                </c:pt>
                <c:pt idx="484">
                  <c:v>1.8399999999999999</c:v>
                </c:pt>
                <c:pt idx="485">
                  <c:v>1.8500000000000005</c:v>
                </c:pt>
                <c:pt idx="486">
                  <c:v>1.8600000000000003</c:v>
                </c:pt>
                <c:pt idx="487">
                  <c:v>1.87</c:v>
                </c:pt>
                <c:pt idx="488">
                  <c:v>1.88</c:v>
                </c:pt>
                <c:pt idx="489">
                  <c:v>1.8899999999999997</c:v>
                </c:pt>
                <c:pt idx="490">
                  <c:v>1.9000000000000004</c:v>
                </c:pt>
                <c:pt idx="491">
                  <c:v>1.9100000000000001</c:v>
                </c:pt>
                <c:pt idx="492">
                  <c:v>1.92</c:v>
                </c:pt>
                <c:pt idx="493">
                  <c:v>1.9299999999999997</c:v>
                </c:pt>
                <c:pt idx="494">
                  <c:v>1.9400000000000004</c:v>
                </c:pt>
                <c:pt idx="495">
                  <c:v>1.9500000000000002</c:v>
                </c:pt>
                <c:pt idx="496">
                  <c:v>1.96</c:v>
                </c:pt>
                <c:pt idx="497">
                  <c:v>1.9699999999999998</c:v>
                </c:pt>
                <c:pt idx="498">
                  <c:v>1.9800000000000004</c:v>
                </c:pt>
                <c:pt idx="499">
                  <c:v>1.9900000000000002</c:v>
                </c:pt>
                <c:pt idx="500">
                  <c:v>2</c:v>
                </c:pt>
                <c:pt idx="501">
                  <c:v>2.0099999999999998</c:v>
                </c:pt>
                <c:pt idx="502">
                  <c:v>2.0200000000000005</c:v>
                </c:pt>
                <c:pt idx="503">
                  <c:v>2.0300000000000002</c:v>
                </c:pt>
                <c:pt idx="504">
                  <c:v>2.04</c:v>
                </c:pt>
                <c:pt idx="505">
                  <c:v>2.0499999999999998</c:v>
                </c:pt>
                <c:pt idx="506">
                  <c:v>2.0600000000000005</c:v>
                </c:pt>
                <c:pt idx="507">
                  <c:v>2.0700000000000003</c:v>
                </c:pt>
                <c:pt idx="508">
                  <c:v>2.08</c:v>
                </c:pt>
                <c:pt idx="509">
                  <c:v>2.09</c:v>
                </c:pt>
                <c:pt idx="510">
                  <c:v>2.1000000000000005</c:v>
                </c:pt>
                <c:pt idx="511">
                  <c:v>2.1100000000000003</c:v>
                </c:pt>
                <c:pt idx="512">
                  <c:v>2.12</c:v>
                </c:pt>
                <c:pt idx="513">
                  <c:v>2.13</c:v>
                </c:pt>
                <c:pt idx="514">
                  <c:v>2.1399999999999997</c:v>
                </c:pt>
                <c:pt idx="515">
                  <c:v>2.1500000000000004</c:v>
                </c:pt>
                <c:pt idx="516">
                  <c:v>2.16</c:v>
                </c:pt>
                <c:pt idx="517">
                  <c:v>2.17</c:v>
                </c:pt>
                <c:pt idx="518">
                  <c:v>2.1799999999999997</c:v>
                </c:pt>
                <c:pt idx="519">
                  <c:v>2.1900000000000004</c:v>
                </c:pt>
                <c:pt idx="520">
                  <c:v>2.2000000000000002</c:v>
                </c:pt>
                <c:pt idx="521">
                  <c:v>2.21</c:v>
                </c:pt>
                <c:pt idx="522">
                  <c:v>2.2199999999999998</c:v>
                </c:pt>
                <c:pt idx="523">
                  <c:v>2.2300000000000004</c:v>
                </c:pt>
                <c:pt idx="524">
                  <c:v>2.2400000000000002</c:v>
                </c:pt>
                <c:pt idx="525">
                  <c:v>2.25</c:v>
                </c:pt>
                <c:pt idx="526">
                  <c:v>2.2599999999999998</c:v>
                </c:pt>
                <c:pt idx="527">
                  <c:v>2.2700000000000005</c:v>
                </c:pt>
                <c:pt idx="528">
                  <c:v>2.2800000000000002</c:v>
                </c:pt>
                <c:pt idx="529">
                  <c:v>2.29</c:v>
                </c:pt>
                <c:pt idx="530">
                  <c:v>2.2999999999999998</c:v>
                </c:pt>
                <c:pt idx="531">
                  <c:v>2.3100000000000005</c:v>
                </c:pt>
                <c:pt idx="532">
                  <c:v>2.3200000000000003</c:v>
                </c:pt>
                <c:pt idx="533">
                  <c:v>2.33</c:v>
                </c:pt>
                <c:pt idx="534">
                  <c:v>2.34</c:v>
                </c:pt>
                <c:pt idx="535">
                  <c:v>2.3500000000000005</c:v>
                </c:pt>
                <c:pt idx="536">
                  <c:v>2.3600000000000003</c:v>
                </c:pt>
                <c:pt idx="537">
                  <c:v>2.37</c:v>
                </c:pt>
                <c:pt idx="538">
                  <c:v>2.38</c:v>
                </c:pt>
                <c:pt idx="539">
                  <c:v>2.3899999999999997</c:v>
                </c:pt>
                <c:pt idx="540">
                  <c:v>2.4000000000000004</c:v>
                </c:pt>
                <c:pt idx="541">
                  <c:v>2.41</c:v>
                </c:pt>
                <c:pt idx="542">
                  <c:v>2.42</c:v>
                </c:pt>
                <c:pt idx="543">
                  <c:v>2.4299999999999997</c:v>
                </c:pt>
                <c:pt idx="544">
                  <c:v>2.4400000000000004</c:v>
                </c:pt>
                <c:pt idx="545">
                  <c:v>2.4500000000000002</c:v>
                </c:pt>
                <c:pt idx="546">
                  <c:v>2.46</c:v>
                </c:pt>
                <c:pt idx="547">
                  <c:v>2.4699999999999998</c:v>
                </c:pt>
                <c:pt idx="548">
                  <c:v>2.4800000000000004</c:v>
                </c:pt>
                <c:pt idx="549">
                  <c:v>2.4900000000000002</c:v>
                </c:pt>
                <c:pt idx="550">
                  <c:v>2.5</c:v>
                </c:pt>
                <c:pt idx="551">
                  <c:v>2.5099999999999998</c:v>
                </c:pt>
                <c:pt idx="552">
                  <c:v>2.5200000000000005</c:v>
                </c:pt>
                <c:pt idx="553">
                  <c:v>2.5300000000000002</c:v>
                </c:pt>
                <c:pt idx="554">
                  <c:v>2.54</c:v>
                </c:pt>
                <c:pt idx="555">
                  <c:v>2.5499999999999998</c:v>
                </c:pt>
                <c:pt idx="556">
                  <c:v>2.5600000000000005</c:v>
                </c:pt>
                <c:pt idx="557">
                  <c:v>2.5700000000000003</c:v>
                </c:pt>
                <c:pt idx="558">
                  <c:v>2.58</c:v>
                </c:pt>
                <c:pt idx="559">
                  <c:v>2.59</c:v>
                </c:pt>
                <c:pt idx="560">
                  <c:v>2.6000000000000005</c:v>
                </c:pt>
                <c:pt idx="561">
                  <c:v>2.6100000000000003</c:v>
                </c:pt>
                <c:pt idx="562">
                  <c:v>2.62</c:v>
                </c:pt>
                <c:pt idx="563">
                  <c:v>2.63</c:v>
                </c:pt>
                <c:pt idx="564">
                  <c:v>2.6399999999999997</c:v>
                </c:pt>
                <c:pt idx="565">
                  <c:v>2.6500000000000004</c:v>
                </c:pt>
                <c:pt idx="566">
                  <c:v>2.66</c:v>
                </c:pt>
                <c:pt idx="567">
                  <c:v>2.67</c:v>
                </c:pt>
                <c:pt idx="568">
                  <c:v>2.6799999999999997</c:v>
                </c:pt>
                <c:pt idx="569">
                  <c:v>2.6900000000000004</c:v>
                </c:pt>
                <c:pt idx="570">
                  <c:v>2.7</c:v>
                </c:pt>
                <c:pt idx="571">
                  <c:v>2.71</c:v>
                </c:pt>
                <c:pt idx="572">
                  <c:v>2.7199999999999998</c:v>
                </c:pt>
                <c:pt idx="573">
                  <c:v>2.7300000000000004</c:v>
                </c:pt>
                <c:pt idx="574">
                  <c:v>2.74</c:v>
                </c:pt>
                <c:pt idx="575">
                  <c:v>2.75</c:v>
                </c:pt>
                <c:pt idx="576">
                  <c:v>2.76</c:v>
                </c:pt>
                <c:pt idx="577">
                  <c:v>2.7700000000000005</c:v>
                </c:pt>
                <c:pt idx="578">
                  <c:v>2.7800000000000002</c:v>
                </c:pt>
                <c:pt idx="579">
                  <c:v>2.79</c:v>
                </c:pt>
                <c:pt idx="580">
                  <c:v>2.8</c:v>
                </c:pt>
                <c:pt idx="581">
                  <c:v>2.8100000000000005</c:v>
                </c:pt>
                <c:pt idx="582">
                  <c:v>2.8200000000000003</c:v>
                </c:pt>
                <c:pt idx="583">
                  <c:v>2.83</c:v>
                </c:pt>
                <c:pt idx="584">
                  <c:v>2.84</c:v>
                </c:pt>
                <c:pt idx="585">
                  <c:v>2.8500000000000005</c:v>
                </c:pt>
                <c:pt idx="586">
                  <c:v>2.8600000000000003</c:v>
                </c:pt>
                <c:pt idx="587">
                  <c:v>2.87</c:v>
                </c:pt>
                <c:pt idx="588">
                  <c:v>2.88</c:v>
                </c:pt>
                <c:pt idx="589">
                  <c:v>2.8899999999999997</c:v>
                </c:pt>
                <c:pt idx="590">
                  <c:v>2.9000000000000004</c:v>
                </c:pt>
                <c:pt idx="591">
                  <c:v>2.91</c:v>
                </c:pt>
                <c:pt idx="592">
                  <c:v>2.92</c:v>
                </c:pt>
                <c:pt idx="593">
                  <c:v>2.9299999999999997</c:v>
                </c:pt>
                <c:pt idx="594">
                  <c:v>2.9400000000000004</c:v>
                </c:pt>
                <c:pt idx="595">
                  <c:v>2.95</c:v>
                </c:pt>
                <c:pt idx="596">
                  <c:v>2.96</c:v>
                </c:pt>
                <c:pt idx="597">
                  <c:v>2.9699999999999998</c:v>
                </c:pt>
                <c:pt idx="598">
                  <c:v>2.9800000000000004</c:v>
                </c:pt>
                <c:pt idx="599">
                  <c:v>2.99</c:v>
                </c:pt>
                <c:pt idx="600">
                  <c:v>3</c:v>
                </c:pt>
              </c:numCache>
            </c:numRef>
          </c:cat>
          <c:val>
            <c:numRef>
              <c:f>t!$B$7:$B$607</c:f>
              <c:numCache>
                <c:formatCode>General</c:formatCode>
                <c:ptCount val="601"/>
                <c:pt idx="0">
                  <c:v>5.1331663279579201E-3</c:v>
                </c:pt>
                <c:pt idx="1">
                  <c:v>5.2775494010302657E-3</c:v>
                </c:pt>
                <c:pt idx="2">
                  <c:v>5.4255742074162854E-3</c:v>
                </c:pt>
                <c:pt idx="3">
                  <c:v>5.5773189232070659E-3</c:v>
                </c:pt>
                <c:pt idx="4">
                  <c:v>5.7328629766360767E-3</c:v>
                </c:pt>
                <c:pt idx="5">
                  <c:v>5.8922870551451675E-3</c:v>
                </c:pt>
                <c:pt idx="6">
                  <c:v>6.0556731120515201E-3</c:v>
                </c:pt>
                <c:pt idx="7">
                  <c:v>6.2231043727989368E-3</c:v>
                </c:pt>
                <c:pt idx="8">
                  <c:v>6.3946653407768927E-3</c:v>
                </c:pt>
                <c:pt idx="9">
                  <c:v>6.5704418026902743E-3</c:v>
                </c:pt>
                <c:pt idx="10">
                  <c:v>6.7505208334630229E-3</c:v>
                </c:pt>
                <c:pt idx="11">
                  <c:v>6.9349908006578961E-3</c:v>
                </c:pt>
                <c:pt idx="12">
                  <c:v>7.123941368395191E-3</c:v>
                </c:pt>
                <c:pt idx="13">
                  <c:v>7.3174635007524748E-3</c:v>
                </c:pt>
                <c:pt idx="14">
                  <c:v>7.5156494646274555E-3</c:v>
                </c:pt>
                <c:pt idx="15">
                  <c:v>7.7185928320458678E-3</c:v>
                </c:pt>
                <c:pt idx="16">
                  <c:v>7.926388481896111E-3</c:v>
                </c:pt>
                <c:pt idx="17">
                  <c:v>8.1391326010721333E-3</c:v>
                </c:pt>
                <c:pt idx="18">
                  <c:v>8.3569226850060425E-3</c:v>
                </c:pt>
                <c:pt idx="19">
                  <c:v>8.5798575375715322E-3</c:v>
                </c:pt>
                <c:pt idx="20">
                  <c:v>8.8080372703395211E-3</c:v>
                </c:pt>
                <c:pt idx="21">
                  <c:v>9.0415633011666618E-3</c:v>
                </c:pt>
                <c:pt idx="22">
                  <c:v>9.2805383520979425E-3</c:v>
                </c:pt>
                <c:pt idx="23">
                  <c:v>9.5250664465637552E-3</c:v>
                </c:pt>
                <c:pt idx="24">
                  <c:v>9.7752529058527174E-3</c:v>
                </c:pt>
                <c:pt idx="25">
                  <c:v>1.0031204344840221E-2</c:v>
                </c:pt>
                <c:pt idx="26">
                  <c:v>1.0293028666953807E-2</c:v>
                </c:pt>
                <c:pt idx="27">
                  <c:v>1.0560835058355606E-2</c:v>
                </c:pt>
                <c:pt idx="28">
                  <c:v>1.0834733981322359E-2</c:v>
                </c:pt>
                <c:pt idx="29">
                  <c:v>1.1114837166803686E-2</c:v>
                </c:pt>
                <c:pt idx="30">
                  <c:v>1.1401257606138906E-2</c:v>
                </c:pt>
                <c:pt idx="31">
                  <c:v>1.1694109541912877E-2</c:v>
                </c:pt>
                <c:pt idx="32">
                  <c:v>1.1993508457931559E-2</c:v>
                </c:pt>
                <c:pt idx="33">
                  <c:v>1.2299571068297776E-2</c:v>
                </c:pt>
                <c:pt idx="34">
                  <c:v>1.2612415305567707E-2</c:v>
                </c:pt>
                <c:pt idx="35">
                  <c:v>1.2932160307969206E-2</c:v>
                </c:pt>
                <c:pt idx="36">
                  <c:v>1.325892640566222E-2</c:v>
                </c:pt>
                <c:pt idx="37">
                  <c:v>1.3592835106022836E-2</c:v>
                </c:pt>
                <c:pt idx="38">
                  <c:v>1.3934009077931596E-2</c:v>
                </c:pt>
                <c:pt idx="39">
                  <c:v>1.4282572135047756E-2</c:v>
                </c:pt>
                <c:pt idx="40">
                  <c:v>1.4638649218050371E-2</c:v>
                </c:pt>
                <c:pt idx="41">
                  <c:v>1.5002366375828512E-2</c:v>
                </c:pt>
                <c:pt idx="42">
                  <c:v>1.5373850745601833E-2</c:v>
                </c:pt>
                <c:pt idx="43">
                  <c:v>1.5753230531954109E-2</c:v>
                </c:pt>
                <c:pt idx="44">
                  <c:v>1.6140634984761697E-2</c:v>
                </c:pt>
                <c:pt idx="45">
                  <c:v>1.6536194375999916E-2</c:v>
                </c:pt>
                <c:pt idx="46">
                  <c:v>1.6940039975410041E-2</c:v>
                </c:pt>
                <c:pt idx="47">
                  <c:v>1.7352304025010354E-2</c:v>
                </c:pt>
                <c:pt idx="48">
                  <c:v>1.7773119712434834E-2</c:v>
                </c:pt>
                <c:pt idx="49">
                  <c:v>1.8202621143083669E-2</c:v>
                </c:pt>
                <c:pt idx="50">
                  <c:v>1.8640943311069597E-2</c:v>
                </c:pt>
                <c:pt idx="51">
                  <c:v>1.9088222068945646E-2</c:v>
                </c:pt>
                <c:pt idx="52">
                  <c:v>1.954459409619878E-2</c:v>
                </c:pt>
                <c:pt idx="53">
                  <c:v>2.0010196866495904E-2</c:v>
                </c:pt>
                <c:pt idx="54">
                  <c:v>2.0485168613668028E-2</c:v>
                </c:pt>
                <c:pt idx="55">
                  <c:v>2.0969648296419809E-2</c:v>
                </c:pt>
                <c:pt idx="56">
                  <c:v>2.1463775561751622E-2</c:v>
                </c:pt>
                <c:pt idx="57">
                  <c:v>2.1967690707081895E-2</c:v>
                </c:pt>
                <c:pt idx="58">
                  <c:v>2.2481534641058711E-2</c:v>
                </c:pt>
                <c:pt idx="59">
                  <c:v>2.300544884304984E-2</c:v>
                </c:pt>
                <c:pt idx="60">
                  <c:v>2.3539575321300292E-2</c:v>
                </c:pt>
                <c:pt idx="61">
                  <c:v>2.4084056569748949E-2</c:v>
                </c:pt>
                <c:pt idx="62">
                  <c:v>2.4639035523494737E-2</c:v>
                </c:pt>
                <c:pt idx="63">
                  <c:v>2.5204655512904746E-2</c:v>
                </c:pt>
                <c:pt idx="64">
                  <c:v>2.5781060216356771E-2</c:v>
                </c:pt>
                <c:pt idx="65">
                  <c:v>2.6368393611609767E-2</c:v>
                </c:pt>
                <c:pt idx="66">
                  <c:v>2.6966799925796987E-2</c:v>
                </c:pt>
                <c:pt idx="67">
                  <c:v>2.7576423584036069E-2</c:v>
                </c:pt>
                <c:pt idx="68">
                  <c:v>2.8197409156653416E-2</c:v>
                </c:pt>
                <c:pt idx="69">
                  <c:v>2.8829901305018276E-2</c:v>
                </c:pt>
                <c:pt idx="70">
                  <c:v>2.9474044725985849E-2</c:v>
                </c:pt>
                <c:pt idx="71">
                  <c:v>3.0129984094947045E-2</c:v>
                </c:pt>
                <c:pt idx="72">
                  <c:v>3.0797864007485378E-2</c:v>
                </c:pt>
                <c:pt idx="73">
                  <c:v>3.1477828919641557E-2</c:v>
                </c:pt>
                <c:pt idx="74">
                  <c:v>3.2170023086787215E-2</c:v>
                </c:pt>
                <c:pt idx="75">
                  <c:v>3.287459050111146E-2</c:v>
                </c:pt>
                <c:pt idx="76">
                  <c:v>3.3591674827723253E-2</c:v>
                </c:pt>
                <c:pt idx="77">
                  <c:v>3.4321419339375075E-2</c:v>
                </c:pt>
                <c:pt idx="78">
                  <c:v>3.506396684981386E-2</c:v>
                </c:pt>
                <c:pt idx="79">
                  <c:v>3.5819459645766813E-2</c:v>
                </c:pt>
                <c:pt idx="80">
                  <c:v>3.6588039417569954E-2</c:v>
                </c:pt>
                <c:pt idx="81">
                  <c:v>3.7369847188449594E-2</c:v>
                </c:pt>
                <c:pt idx="82">
                  <c:v>3.8165023242466997E-2</c:v>
                </c:pt>
                <c:pt idx="83">
                  <c:v>3.8973707051138902E-2</c:v>
                </c:pt>
                <c:pt idx="84">
                  <c:v>3.9796037198746928E-2</c:v>
                </c:pt>
                <c:pt idx="85">
                  <c:v>4.0632151306350166E-2</c:v>
                </c:pt>
                <c:pt idx="86">
                  <c:v>4.1482185954517511E-2</c:v>
                </c:pt>
                <c:pt idx="87">
                  <c:v>4.234627660479641E-2</c:v>
                </c:pt>
                <c:pt idx="88">
                  <c:v>4.3224557519936431E-2</c:v>
                </c:pt>
                <c:pt idx="89">
                  <c:v>4.4117161682888512E-2</c:v>
                </c:pt>
                <c:pt idx="90">
                  <c:v>4.5024220714599432E-2</c:v>
                </c:pt>
                <c:pt idx="91">
                  <c:v>4.5945864790626061E-2</c:v>
                </c:pt>
                <c:pt idx="92">
                  <c:v>4.6882222556591469E-2</c:v>
                </c:pt>
                <c:pt idx="93">
                  <c:v>4.7833421042510267E-2</c:v>
                </c:pt>
                <c:pt idx="94">
                  <c:v>4.879958557600788E-2</c:v>
                </c:pt>
                <c:pt idx="95">
                  <c:v>4.9780839694463994E-2</c:v>
                </c:pt>
                <c:pt idx="96">
                  <c:v>5.0777305056108314E-2</c:v>
                </c:pt>
                <c:pt idx="97">
                  <c:v>5.1789101350100876E-2</c:v>
                </c:pt>
                <c:pt idx="98">
                  <c:v>5.2816346205628716E-2</c:v>
                </c:pt>
                <c:pt idx="99">
                  <c:v>5.385915510005343E-2</c:v>
                </c:pt>
                <c:pt idx="100">
                  <c:v>5.4917641266144644E-2</c:v>
                </c:pt>
                <c:pt idx="101">
                  <c:v>5.5991915598437407E-2</c:v>
                </c:pt>
                <c:pt idx="102">
                  <c:v>5.7082086558750425E-2</c:v>
                </c:pt>
                <c:pt idx="103">
                  <c:v>5.8188260080906322E-2</c:v>
                </c:pt>
                <c:pt idx="104">
                  <c:v>5.9310539474694939E-2</c:v>
                </c:pt>
                <c:pt idx="105">
                  <c:v>6.0449025329122434E-2</c:v>
                </c:pt>
                <c:pt idx="106">
                  <c:v>6.1603815414990597E-2</c:v>
                </c:pt>
                <c:pt idx="107">
                  <c:v>6.2775004586852298E-2</c:v>
                </c:pt>
                <c:pt idx="108">
                  <c:v>6.3962684684390259E-2</c:v>
                </c:pt>
                <c:pt idx="109">
                  <c:v>6.5166944433267968E-2</c:v>
                </c:pt>
                <c:pt idx="110">
                  <c:v>6.6387869345502712E-2</c:v>
                </c:pt>
                <c:pt idx="111">
                  <c:v>6.7625541619412671E-2</c:v>
                </c:pt>
                <c:pt idx="112">
                  <c:v>6.8880040039190821E-2</c:v>
                </c:pt>
                <c:pt idx="113">
                  <c:v>7.0151439874160212E-2</c:v>
                </c:pt>
                <c:pt idx="114">
                  <c:v>7.1439812777766579E-2</c:v>
                </c:pt>
                <c:pt idx="115">
                  <c:v>7.2745226686365322E-2</c:v>
                </c:pt>
                <c:pt idx="116">
                  <c:v>7.4067745717861261E-2</c:v>
                </c:pt>
                <c:pt idx="117">
                  <c:v>7.5407430070261905E-2</c:v>
                </c:pt>
                <c:pt idx="118">
                  <c:v>7.6764335920204291E-2</c:v>
                </c:pt>
                <c:pt idx="119">
                  <c:v>7.8138515321518706E-2</c:v>
                </c:pt>
                <c:pt idx="120">
                  <c:v>7.9530016103893306E-2</c:v>
                </c:pt>
                <c:pt idx="121">
                  <c:v>8.0938881771703497E-2</c:v>
                </c:pt>
                <c:pt idx="122">
                  <c:v>8.2365151403073947E-2</c:v>
                </c:pt>
                <c:pt idx="123">
                  <c:v>8.3808859549238987E-2</c:v>
                </c:pt>
                <c:pt idx="124">
                  <c:v>8.5270036134271407E-2</c:v>
                </c:pt>
                <c:pt idx="125">
                  <c:v>8.6748706355248395E-2</c:v>
                </c:pt>
                <c:pt idx="126">
                  <c:v>8.824489058292577E-2</c:v>
                </c:pt>
                <c:pt idx="127">
                  <c:v>8.9758604262992203E-2</c:v>
                </c:pt>
                <c:pt idx="128">
                  <c:v>9.128985781797648E-2</c:v>
                </c:pt>
                <c:pt idx="129">
                  <c:v>9.2838656549881007E-2</c:v>
                </c:pt>
                <c:pt idx="130">
                  <c:v>9.4405000543616863E-2</c:v>
                </c:pt>
                <c:pt idx="131">
                  <c:v>9.5988884571315519E-2</c:v>
                </c:pt>
                <c:pt idx="132">
                  <c:v>9.7590297997593792E-2</c:v>
                </c:pt>
                <c:pt idx="133">
                  <c:v>9.9209224685848918E-2</c:v>
                </c:pt>
                <c:pt idx="134">
                  <c:v>0.10084564290566235</c:v>
                </c:pt>
                <c:pt idx="135">
                  <c:v>0.10249952524138954</c:v>
                </c:pt>
                <c:pt idx="136">
                  <c:v>0.10417083850201606</c:v>
                </c:pt>
                <c:pt idx="137">
                  <c:v>0.10585954363235914</c:v>
                </c:pt>
                <c:pt idx="138">
                  <c:v>0.1075655956256952</c:v>
                </c:pt>
                <c:pt idx="139">
                  <c:v>0.10928894343789351</c:v>
                </c:pt>
                <c:pt idx="140">
                  <c:v>0.11102952990313769</c:v>
                </c:pt>
                <c:pt idx="141">
                  <c:v>0.11278729165131607</c:v>
                </c:pt>
                <c:pt idx="142">
                  <c:v>0.11456215902716252</c:v>
                </c:pt>
                <c:pt idx="143">
                  <c:v>0.11635405601122976</c:v>
                </c:pt>
                <c:pt idx="144">
                  <c:v>0.11816290014277703</c:v>
                </c:pt>
                <c:pt idx="145">
                  <c:v>0.11998860244465424</c:v>
                </c:pt>
                <c:pt idx="146">
                  <c:v>0.12183106735026455</c:v>
                </c:pt>
                <c:pt idx="147">
                  <c:v>0.1236901926326873</c:v>
                </c:pt>
                <c:pt idx="148">
                  <c:v>0.12556586933604344</c:v>
                </c:pt>
                <c:pt idx="149">
                  <c:v>0.1274579817091846</c:v>
                </c:pt>
                <c:pt idx="150">
                  <c:v>0.12936640714178749</c:v>
                </c:pt>
                <c:pt idx="151">
                  <c:v>0.13129101610293425</c:v>
                </c:pt>
                <c:pt idx="152">
                  <c:v>0.13323167208225947</c:v>
                </c:pt>
                <c:pt idx="153">
                  <c:v>0.13518823153374429</c:v>
                </c:pt>
                <c:pt idx="154">
                  <c:v>0.13716054382223561</c:v>
                </c:pt>
                <c:pt idx="155">
                  <c:v>0.13914845117277105</c:v>
                </c:pt>
                <c:pt idx="156">
                  <c:v>0.14115178862278613</c:v>
                </c:pt>
                <c:pt idx="157">
                  <c:v>0.14317038397728099</c:v>
                </c:pt>
                <c:pt idx="158">
                  <c:v>0.1452040577670245</c:v>
                </c:pt>
                <c:pt idx="159">
                  <c:v>0.14725262320986815</c:v>
                </c:pt>
                <c:pt idx="160">
                  <c:v>0.14931588617524655</c:v>
                </c:pt>
                <c:pt idx="161">
                  <c:v>0.15139364515193648</c:v>
                </c:pt>
                <c:pt idx="162">
                  <c:v>0.15348569121914582</c:v>
                </c:pt>
                <c:pt idx="163">
                  <c:v>0.15559180802100375</c:v>
                </c:pt>
                <c:pt idx="164">
                  <c:v>0.15771177174452075</c:v>
                </c:pt>
                <c:pt idx="165">
                  <c:v>0.15984535110108627</c:v>
                </c:pt>
                <c:pt idx="166">
                  <c:v>0.16199230731156983</c:v>
                </c:pt>
                <c:pt idx="167">
                  <c:v>0.16415239409509047</c:v>
                </c:pt>
                <c:pt idx="168">
                  <c:v>0.16632535766151668</c:v>
                </c:pt>
                <c:pt idx="169">
                  <c:v>0.16851093670775782</c:v>
                </c:pt>
                <c:pt idx="170">
                  <c:v>0.17070886241790634</c:v>
                </c:pt>
                <c:pt idx="171">
                  <c:v>0.17291885846728752</c:v>
                </c:pt>
                <c:pt idx="172">
                  <c:v>0.17514064103047222</c:v>
                </c:pt>
                <c:pt idx="173">
                  <c:v>0.17737391879330439</c:v>
                </c:pt>
                <c:pt idx="174">
                  <c:v>0.1796183929689957</c:v>
                </c:pt>
                <c:pt idx="175">
                  <c:v>0.18187375731833397</c:v>
                </c:pt>
                <c:pt idx="176">
                  <c:v>0.18413969817405285</c:v>
                </c:pt>
                <c:pt idx="177">
                  <c:v>0.18641589446940568</c:v>
                </c:pt>
                <c:pt idx="178">
                  <c:v>0.18870201777098433</c:v>
                </c:pt>
                <c:pt idx="179">
                  <c:v>0.19099773231582298</c:v>
                </c:pt>
                <c:pt idx="180">
                  <c:v>0.19330269505282141</c:v>
                </c:pt>
                <c:pt idx="181">
                  <c:v>0.19561655568852099</c:v>
                </c:pt>
                <c:pt idx="182">
                  <c:v>0.19793895673726544</c:v>
                </c:pt>
                <c:pt idx="183">
                  <c:v>0.20026953357577201</c:v>
                </c:pt>
                <c:pt idx="184">
                  <c:v>0.20260791450213902</c:v>
                </c:pt>
                <c:pt idx="185">
                  <c:v>0.20495372079931126</c:v>
                </c:pt>
                <c:pt idx="186">
                  <c:v>0.20730656680302159</c:v>
                </c:pt>
                <c:pt idx="187">
                  <c:v>0.20966605997422511</c:v>
                </c:pt>
                <c:pt idx="188">
                  <c:v>0.21203180097603772</c:v>
                </c:pt>
                <c:pt idx="189">
                  <c:v>0.21440338375518869</c:v>
                </c:pt>
                <c:pt idx="190">
                  <c:v>0.21678039562799356</c:v>
                </c:pt>
                <c:pt idx="191">
                  <c:v>0.21916241737084974</c:v>
                </c:pt>
                <c:pt idx="192">
                  <c:v>0.22154902331525433</c:v>
                </c:pt>
                <c:pt idx="193">
                  <c:v>0.22393978144734142</c:v>
                </c:pt>
                <c:pt idx="194">
                  <c:v>0.22633425351192843</c:v>
                </c:pt>
                <c:pt idx="195">
                  <c:v>0.22873199512106562</c:v>
                </c:pt>
                <c:pt idx="196">
                  <c:v>0.23113255586706918</c:v>
                </c:pt>
                <c:pt idx="197">
                  <c:v>0.23353547944002431</c:v>
                </c:pt>
                <c:pt idx="198">
                  <c:v>0.23594030374973424</c:v>
                </c:pt>
                <c:pt idx="199">
                  <c:v>0.2383465610520927</c:v>
                </c:pt>
                <c:pt idx="200">
                  <c:v>0.24075377807984838</c:v>
                </c:pt>
                <c:pt idx="201">
                  <c:v>0.24316147617773215</c:v>
                </c:pt>
                <c:pt idx="202">
                  <c:v>0.24556917144190948</c:v>
                </c:pt>
                <c:pt idx="203">
                  <c:v>0.2479763748637199</c:v>
                </c:pt>
                <c:pt idx="204">
                  <c:v>0.25038259247765843</c:v>
                </c:pt>
                <c:pt idx="205">
                  <c:v>0.25278732551355593</c:v>
                </c:pt>
                <c:pt idx="206">
                  <c:v>0.25519007055290388</c:v>
                </c:pt>
                <c:pt idx="207">
                  <c:v>0.25759031968927221</c:v>
                </c:pt>
                <c:pt idx="208">
                  <c:v>0.25998756069276219</c:v>
                </c:pt>
                <c:pt idx="209">
                  <c:v>0.26238127717843246</c:v>
                </c:pt>
                <c:pt idx="210">
                  <c:v>0.264770948778634</c:v>
                </c:pt>
                <c:pt idx="211">
                  <c:v>0.26715605131918413</c:v>
                </c:pt>
                <c:pt idx="212">
                  <c:v>0.26953605699930999</c:v>
                </c:pt>
                <c:pt idx="213">
                  <c:v>0.27191043457528258</c:v>
                </c:pt>
                <c:pt idx="214">
                  <c:v>0.27427864954766562</c:v>
                </c:pt>
                <c:pt idx="215">
                  <c:v>0.27664016435209249</c:v>
                </c:pt>
                <c:pt idx="216">
                  <c:v>0.27899443855348977</c:v>
                </c:pt>
                <c:pt idx="217">
                  <c:v>0.2813409290436531</c:v>
                </c:pt>
                <c:pt idx="218">
                  <c:v>0.28367909024208571</c:v>
                </c:pt>
                <c:pt idx="219">
                  <c:v>0.28600837430000126</c:v>
                </c:pt>
                <c:pt idx="220">
                  <c:v>0.28832823130739282</c:v>
                </c:pt>
                <c:pt idx="221">
                  <c:v>0.29063810950306329</c:v>
                </c:pt>
                <c:pt idx="222">
                  <c:v>0.29293745548751321</c:v>
                </c:pt>
                <c:pt idx="223">
                  <c:v>0.29522571443857459</c:v>
                </c:pt>
                <c:pt idx="224">
                  <c:v>0.29750233032968043</c:v>
                </c:pt>
                <c:pt idx="225">
                  <c:v>0.29976674615065341</c:v>
                </c:pt>
                <c:pt idx="226">
                  <c:v>0.30201840413089631</c:v>
                </c:pt>
                <c:pt idx="227">
                  <c:v>0.30425674596486141</c:v>
                </c:pt>
                <c:pt idx="228">
                  <c:v>0.30648121303967851</c:v>
                </c:pt>
                <c:pt idx="229">
                  <c:v>0.30869124666481107</c:v>
                </c:pt>
                <c:pt idx="230">
                  <c:v>0.31088628830361448</c:v>
                </c:pt>
                <c:pt idx="231">
                  <c:v>0.31306577980666267</c:v>
                </c:pt>
                <c:pt idx="232">
                  <c:v>0.31522916364671122</c:v>
                </c:pt>
                <c:pt idx="233">
                  <c:v>0.31737588315515874</c:v>
                </c:pt>
                <c:pt idx="234">
                  <c:v>0.31950538275986856</c:v>
                </c:pt>
                <c:pt idx="235">
                  <c:v>0.32161710822421091</c:v>
                </c:pt>
                <c:pt idx="236">
                  <c:v>0.32371050688718189</c:v>
                </c:pt>
                <c:pt idx="237">
                  <c:v>0.32578502790445485</c:v>
                </c:pt>
                <c:pt idx="238">
                  <c:v>0.32784012249021821</c:v>
                </c:pt>
                <c:pt idx="239">
                  <c:v>0.3298752441596518</c:v>
                </c:pt>
                <c:pt idx="240">
                  <c:v>0.33188984897189044</c:v>
                </c:pt>
                <c:pt idx="241">
                  <c:v>0.33388339577332665</c:v>
                </c:pt>
                <c:pt idx="242">
                  <c:v>0.33585534644109677</c:v>
                </c:pt>
                <c:pt idx="243">
                  <c:v>0.33780516612659983</c:v>
                </c:pt>
                <c:pt idx="244">
                  <c:v>0.33973232349889226</c:v>
                </c:pt>
                <c:pt idx="245">
                  <c:v>0.34163629098780396</c:v>
                </c:pt>
                <c:pt idx="246">
                  <c:v>0.34351654502661877</c:v>
                </c:pt>
                <c:pt idx="247">
                  <c:v>0.34537256629416241</c:v>
                </c:pt>
                <c:pt idx="248">
                  <c:v>0.34720383995614007</c:v>
                </c:pt>
                <c:pt idx="249">
                  <c:v>0.34900985590556521</c:v>
                </c:pt>
                <c:pt idx="250">
                  <c:v>0.35079010900212154</c:v>
                </c:pt>
                <c:pt idx="251">
                  <c:v>0.35254409931029868</c:v>
                </c:pt>
                <c:pt idx="252">
                  <c:v>0.354271332336144</c:v>
                </c:pt>
                <c:pt idx="253">
                  <c:v>0.35597131926247105</c:v>
                </c:pt>
                <c:pt idx="254">
                  <c:v>0.35764357718236611</c:v>
                </c:pt>
                <c:pt idx="255">
                  <c:v>0.35928762933083663</c:v>
                </c:pt>
                <c:pt idx="256">
                  <c:v>0.36090300531444131</c:v>
                </c:pt>
                <c:pt idx="257">
                  <c:v>0.36248924133874749</c:v>
                </c:pt>
                <c:pt idx="258">
                  <c:v>0.36404588043345909</c:v>
                </c:pt>
                <c:pt idx="259">
                  <c:v>0.36557247267505832</c:v>
                </c:pt>
                <c:pt idx="260">
                  <c:v>0.36706857540681109</c:v>
                </c:pt>
                <c:pt idx="261">
                  <c:v>0.36853375345597894</c:v>
                </c:pt>
                <c:pt idx="262">
                  <c:v>0.36996757934808944</c:v>
                </c:pt>
                <c:pt idx="263">
                  <c:v>0.37136963351811292</c:v>
                </c:pt>
                <c:pt idx="264">
                  <c:v>0.37273950451839916</c:v>
                </c:pt>
                <c:pt idx="265">
                  <c:v>0.37407678922322568</c:v>
                </c:pt>
                <c:pt idx="266">
                  <c:v>0.37538109302981415</c:v>
                </c:pt>
                <c:pt idx="267">
                  <c:v>0.3766520300556721</c:v>
                </c:pt>
                <c:pt idx="268">
                  <c:v>0.37788922333211988</c:v>
                </c:pt>
                <c:pt idx="269">
                  <c:v>0.37909230499386293</c:v>
                </c:pt>
                <c:pt idx="270">
                  <c:v>0.38026091646447663</c:v>
                </c:pt>
                <c:pt idx="271">
                  <c:v>0.38139470863766817</c:v>
                </c:pt>
                <c:pt idx="272">
                  <c:v>0.38249334205418567</c:v>
                </c:pt>
                <c:pt idx="273">
                  <c:v>0.383556487074247</c:v>
                </c:pt>
                <c:pt idx="274">
                  <c:v>0.38458382404536401</c:v>
                </c:pt>
                <c:pt idx="275">
                  <c:v>0.38557504346543886</c:v>
                </c:pt>
                <c:pt idx="276">
                  <c:v>0.38652984614101682</c:v>
                </c:pt>
                <c:pt idx="277">
                  <c:v>0.38744794334057531</c:v>
                </c:pt>
                <c:pt idx="278">
                  <c:v>0.38832905694274378</c:v>
                </c:pt>
                <c:pt idx="279">
                  <c:v>0.38917291957933986</c:v>
                </c:pt>
                <c:pt idx="280">
                  <c:v>0.38997927477312039</c:v>
                </c:pt>
                <c:pt idx="281">
                  <c:v>0.39074787707014574</c:v>
                </c:pt>
                <c:pt idx="282">
                  <c:v>0.39147849216665903</c:v>
                </c:pt>
                <c:pt idx="283">
                  <c:v>0.39217089703038721</c:v>
                </c:pt>
                <c:pt idx="284">
                  <c:v>0.39282488001617488</c:v>
                </c:pt>
                <c:pt idx="285">
                  <c:v>0.393440240975865</c:v>
                </c:pt>
                <c:pt idx="286">
                  <c:v>0.3940167913623443</c:v>
                </c:pt>
                <c:pt idx="287">
                  <c:v>0.39455435432767838</c:v>
                </c:pt>
                <c:pt idx="288">
                  <c:v>0.39505276481526114</c:v>
                </c:pt>
                <c:pt idx="289">
                  <c:v>0.39551186964591178</c:v>
                </c:pt>
                <c:pt idx="290">
                  <c:v>0.39593152759785488</c:v>
                </c:pt>
                <c:pt idx="291">
                  <c:v>0.39631160948052357</c:v>
                </c:pt>
                <c:pt idx="292">
                  <c:v>0.39665199820213093</c:v>
                </c:pt>
                <c:pt idx="293">
                  <c:v>0.39695258883096018</c:v>
                </c:pt>
                <c:pt idx="294">
                  <c:v>0.39721328865032551</c:v>
                </c:pt>
                <c:pt idx="295">
                  <c:v>0.39743401720716576</c:v>
                </c:pt>
                <c:pt idx="296">
                  <c:v>0.39761470635423157</c:v>
                </c:pt>
                <c:pt idx="297">
                  <c:v>0.39775530028583633</c:v>
                </c:pt>
                <c:pt idx="298">
                  <c:v>0.39785575556714348</c:v>
                </c:pt>
                <c:pt idx="299">
                  <c:v>0.39791604115696783</c:v>
                </c:pt>
                <c:pt idx="300">
                  <c:v>0.3979361384240756</c:v>
                </c:pt>
                <c:pt idx="301">
                  <c:v>0.39791604115696783</c:v>
                </c:pt>
                <c:pt idx="302">
                  <c:v>0.39785575556714348</c:v>
                </c:pt>
                <c:pt idx="303">
                  <c:v>0.39775530028583633</c:v>
                </c:pt>
                <c:pt idx="304">
                  <c:v>0.39761470635423157</c:v>
                </c:pt>
                <c:pt idx="305">
                  <c:v>0.39743401720716576</c:v>
                </c:pt>
                <c:pt idx="306">
                  <c:v>0.39721328865032551</c:v>
                </c:pt>
                <c:pt idx="307">
                  <c:v>0.39695258883096013</c:v>
                </c:pt>
                <c:pt idx="308">
                  <c:v>0.39665199820213093</c:v>
                </c:pt>
                <c:pt idx="309">
                  <c:v>0.39631160948052357</c:v>
                </c:pt>
                <c:pt idx="310">
                  <c:v>0.39593152759785488</c:v>
                </c:pt>
                <c:pt idx="311">
                  <c:v>0.39551186964591178</c:v>
                </c:pt>
                <c:pt idx="312">
                  <c:v>0.39505276481526114</c:v>
                </c:pt>
                <c:pt idx="313">
                  <c:v>0.39455435432767838</c:v>
                </c:pt>
                <c:pt idx="314">
                  <c:v>0.3940167913623443</c:v>
                </c:pt>
                <c:pt idx="315">
                  <c:v>0.393440240975865</c:v>
                </c:pt>
                <c:pt idx="316">
                  <c:v>0.39282488001617488</c:v>
                </c:pt>
                <c:pt idx="317">
                  <c:v>0.39217089703038721</c:v>
                </c:pt>
                <c:pt idx="318">
                  <c:v>0.39147849216665903</c:v>
                </c:pt>
                <c:pt idx="319">
                  <c:v>0.39074787707014574</c:v>
                </c:pt>
                <c:pt idx="320">
                  <c:v>0.38997927477312039</c:v>
                </c:pt>
                <c:pt idx="321">
                  <c:v>0.38917291957933986</c:v>
                </c:pt>
                <c:pt idx="322">
                  <c:v>0.38832905694274378</c:v>
                </c:pt>
                <c:pt idx="323">
                  <c:v>0.38744794334057531</c:v>
                </c:pt>
                <c:pt idx="324">
                  <c:v>0.38652984614101676</c:v>
                </c:pt>
                <c:pt idx="325">
                  <c:v>0.38557504346543886</c:v>
                </c:pt>
                <c:pt idx="326">
                  <c:v>0.38458382404536395</c:v>
                </c:pt>
                <c:pt idx="327">
                  <c:v>0.383556487074247</c:v>
                </c:pt>
                <c:pt idx="328">
                  <c:v>0.38249334205418561</c:v>
                </c:pt>
                <c:pt idx="329">
                  <c:v>0.38139470863766817</c:v>
                </c:pt>
                <c:pt idx="330">
                  <c:v>0.38026091646447657</c:v>
                </c:pt>
                <c:pt idx="331">
                  <c:v>0.37909230499386293</c:v>
                </c:pt>
                <c:pt idx="332">
                  <c:v>0.37788922333211983</c:v>
                </c:pt>
                <c:pt idx="333">
                  <c:v>0.3766520300556721</c:v>
                </c:pt>
                <c:pt idx="334">
                  <c:v>0.37538109302981415</c:v>
                </c:pt>
                <c:pt idx="335">
                  <c:v>0.37407678922322568</c:v>
                </c:pt>
                <c:pt idx="336">
                  <c:v>0.37273950451839916</c:v>
                </c:pt>
                <c:pt idx="337">
                  <c:v>0.37136963351811292</c:v>
                </c:pt>
                <c:pt idx="338">
                  <c:v>0.36996757934808944</c:v>
                </c:pt>
                <c:pt idx="339">
                  <c:v>0.36853375345597894</c:v>
                </c:pt>
                <c:pt idx="340">
                  <c:v>0.36706857540681109</c:v>
                </c:pt>
                <c:pt idx="341">
                  <c:v>0.36557247267505832</c:v>
                </c:pt>
                <c:pt idx="342">
                  <c:v>0.36404588043345909</c:v>
                </c:pt>
                <c:pt idx="343">
                  <c:v>0.36248924133874749</c:v>
                </c:pt>
                <c:pt idx="344">
                  <c:v>0.36090300531444131</c:v>
                </c:pt>
                <c:pt idx="345">
                  <c:v>0.35928762933083652</c:v>
                </c:pt>
                <c:pt idx="346">
                  <c:v>0.35764357718236611</c:v>
                </c:pt>
                <c:pt idx="347">
                  <c:v>0.35597131926247094</c:v>
                </c:pt>
                <c:pt idx="348">
                  <c:v>0.354271332336144</c:v>
                </c:pt>
                <c:pt idx="349">
                  <c:v>0.35254409931029868</c:v>
                </c:pt>
                <c:pt idx="350">
                  <c:v>0.35079010900212154</c:v>
                </c:pt>
                <c:pt idx="351">
                  <c:v>0.34900985590556516</c:v>
                </c:pt>
                <c:pt idx="352">
                  <c:v>0.34720383995614007</c:v>
                </c:pt>
                <c:pt idx="353">
                  <c:v>0.3453725662941623</c:v>
                </c:pt>
                <c:pt idx="354">
                  <c:v>0.34351654502661877</c:v>
                </c:pt>
                <c:pt idx="355">
                  <c:v>0.3416362909878039</c:v>
                </c:pt>
                <c:pt idx="356">
                  <c:v>0.33973232349889226</c:v>
                </c:pt>
                <c:pt idx="357">
                  <c:v>0.33780516612659978</c:v>
                </c:pt>
                <c:pt idx="358">
                  <c:v>0.33585534644109677</c:v>
                </c:pt>
                <c:pt idx="359">
                  <c:v>0.33388339577332665</c:v>
                </c:pt>
                <c:pt idx="360">
                  <c:v>0.33188984897189044</c:v>
                </c:pt>
                <c:pt idx="361">
                  <c:v>0.3298752441596518</c:v>
                </c:pt>
                <c:pt idx="362">
                  <c:v>0.32784012249021821</c:v>
                </c:pt>
                <c:pt idx="363">
                  <c:v>0.32578502790445485</c:v>
                </c:pt>
                <c:pt idx="364">
                  <c:v>0.32371050688718189</c:v>
                </c:pt>
                <c:pt idx="365">
                  <c:v>0.32161710822421091</c:v>
                </c:pt>
                <c:pt idx="366">
                  <c:v>0.31950538275986856</c:v>
                </c:pt>
                <c:pt idx="367">
                  <c:v>0.31737588315515874</c:v>
                </c:pt>
                <c:pt idx="368">
                  <c:v>0.31522916364671122</c:v>
                </c:pt>
                <c:pt idx="369">
                  <c:v>0.31306577980666267</c:v>
                </c:pt>
                <c:pt idx="370">
                  <c:v>0.31088628830361437</c:v>
                </c:pt>
                <c:pt idx="371">
                  <c:v>0.30869124666481107</c:v>
                </c:pt>
                <c:pt idx="372">
                  <c:v>0.3064812130396784</c:v>
                </c:pt>
                <c:pt idx="373">
                  <c:v>0.30425674596486141</c:v>
                </c:pt>
                <c:pt idx="374">
                  <c:v>0.30201840413089626</c:v>
                </c:pt>
                <c:pt idx="375">
                  <c:v>0.29976674615065341</c:v>
                </c:pt>
                <c:pt idx="376">
                  <c:v>0.29750233032968032</c:v>
                </c:pt>
                <c:pt idx="377">
                  <c:v>0.29522571443857459</c:v>
                </c:pt>
                <c:pt idx="378">
                  <c:v>0.29293745548751315</c:v>
                </c:pt>
                <c:pt idx="379">
                  <c:v>0.29063810950306329</c:v>
                </c:pt>
                <c:pt idx="380">
                  <c:v>0.28832823130739277</c:v>
                </c:pt>
                <c:pt idx="381">
                  <c:v>0.28600837430000126</c:v>
                </c:pt>
                <c:pt idx="382">
                  <c:v>0.28367909024208565</c:v>
                </c:pt>
                <c:pt idx="383">
                  <c:v>0.2813409290436531</c:v>
                </c:pt>
                <c:pt idx="384">
                  <c:v>0.27899443855348977</c:v>
                </c:pt>
                <c:pt idx="385">
                  <c:v>0.27664016435209249</c:v>
                </c:pt>
                <c:pt idx="386">
                  <c:v>0.27427864954766562</c:v>
                </c:pt>
                <c:pt idx="387">
                  <c:v>0.27191043457528258</c:v>
                </c:pt>
                <c:pt idx="388">
                  <c:v>0.26953605699930999</c:v>
                </c:pt>
                <c:pt idx="389">
                  <c:v>0.26715605131918413</c:v>
                </c:pt>
                <c:pt idx="390">
                  <c:v>0.264770948778634</c:v>
                </c:pt>
                <c:pt idx="391">
                  <c:v>0.26238127717843246</c:v>
                </c:pt>
                <c:pt idx="392">
                  <c:v>0.25998756069276219</c:v>
                </c:pt>
                <c:pt idx="393">
                  <c:v>0.25759031968927221</c:v>
                </c:pt>
                <c:pt idx="394">
                  <c:v>0.25519007055290388</c:v>
                </c:pt>
                <c:pt idx="395">
                  <c:v>0.25278732551355593</c:v>
                </c:pt>
                <c:pt idx="396">
                  <c:v>0.25038259247765843</c:v>
                </c:pt>
                <c:pt idx="397">
                  <c:v>0.24797637486371976</c:v>
                </c:pt>
                <c:pt idx="398">
                  <c:v>0.24556917144190948</c:v>
                </c:pt>
                <c:pt idx="399">
                  <c:v>0.24316147617773207</c:v>
                </c:pt>
                <c:pt idx="400">
                  <c:v>0.24075377807984838</c:v>
                </c:pt>
                <c:pt idx="401">
                  <c:v>0.23834656105209276</c:v>
                </c:pt>
                <c:pt idx="402">
                  <c:v>0.23594030374973415</c:v>
                </c:pt>
                <c:pt idx="403">
                  <c:v>0.23353547944002423</c:v>
                </c:pt>
                <c:pt idx="404">
                  <c:v>0.23113255586706918</c:v>
                </c:pt>
                <c:pt idx="405">
                  <c:v>0.22873199512106568</c:v>
                </c:pt>
                <c:pt idx="406">
                  <c:v>0.22633425351192835</c:v>
                </c:pt>
                <c:pt idx="407">
                  <c:v>0.22393978144734134</c:v>
                </c:pt>
                <c:pt idx="408">
                  <c:v>0.22154902331525433</c:v>
                </c:pt>
                <c:pt idx="409">
                  <c:v>0.21916241737084974</c:v>
                </c:pt>
                <c:pt idx="410">
                  <c:v>0.21678039562799362</c:v>
                </c:pt>
                <c:pt idx="411">
                  <c:v>0.21440338375518861</c:v>
                </c:pt>
                <c:pt idx="412">
                  <c:v>0.21203180097603769</c:v>
                </c:pt>
                <c:pt idx="413">
                  <c:v>0.20966605997422511</c:v>
                </c:pt>
                <c:pt idx="414">
                  <c:v>0.20730656680302167</c:v>
                </c:pt>
                <c:pt idx="415">
                  <c:v>0.20495372079931112</c:v>
                </c:pt>
                <c:pt idx="416">
                  <c:v>0.202607914502139</c:v>
                </c:pt>
                <c:pt idx="417">
                  <c:v>0.20026953357577201</c:v>
                </c:pt>
                <c:pt idx="418">
                  <c:v>0.1979389567372655</c:v>
                </c:pt>
                <c:pt idx="419">
                  <c:v>0.19561655568852088</c:v>
                </c:pt>
                <c:pt idx="420">
                  <c:v>0.19330269505282136</c:v>
                </c:pt>
                <c:pt idx="421">
                  <c:v>0.19099773231582298</c:v>
                </c:pt>
                <c:pt idx="422">
                  <c:v>0.18870201777098436</c:v>
                </c:pt>
                <c:pt idx="423">
                  <c:v>0.1864158944694056</c:v>
                </c:pt>
                <c:pt idx="424">
                  <c:v>0.18413969817405282</c:v>
                </c:pt>
                <c:pt idx="425">
                  <c:v>0.18187375731833397</c:v>
                </c:pt>
                <c:pt idx="426">
                  <c:v>0.17961839296899573</c:v>
                </c:pt>
                <c:pt idx="427">
                  <c:v>0.1773739187933043</c:v>
                </c:pt>
                <c:pt idx="428">
                  <c:v>0.17514064103047214</c:v>
                </c:pt>
                <c:pt idx="429">
                  <c:v>0.17291885846728752</c:v>
                </c:pt>
                <c:pt idx="430">
                  <c:v>0.17070886241790642</c:v>
                </c:pt>
                <c:pt idx="431">
                  <c:v>0.16851093670775774</c:v>
                </c:pt>
                <c:pt idx="432">
                  <c:v>0.16632535766151663</c:v>
                </c:pt>
                <c:pt idx="433">
                  <c:v>0.16415239409509047</c:v>
                </c:pt>
                <c:pt idx="434">
                  <c:v>0.16199230731156983</c:v>
                </c:pt>
                <c:pt idx="435">
                  <c:v>0.15984535110108614</c:v>
                </c:pt>
                <c:pt idx="436">
                  <c:v>0.15771177174452067</c:v>
                </c:pt>
                <c:pt idx="437">
                  <c:v>0.15559180802100375</c:v>
                </c:pt>
                <c:pt idx="438">
                  <c:v>0.15348569121914582</c:v>
                </c:pt>
                <c:pt idx="439">
                  <c:v>0.15139364515193651</c:v>
                </c:pt>
                <c:pt idx="440">
                  <c:v>0.14931588617524649</c:v>
                </c:pt>
                <c:pt idx="441">
                  <c:v>0.14725262320986809</c:v>
                </c:pt>
                <c:pt idx="442">
                  <c:v>0.1452040577670245</c:v>
                </c:pt>
                <c:pt idx="443">
                  <c:v>0.14317038397728102</c:v>
                </c:pt>
                <c:pt idx="444">
                  <c:v>0.14115178862278605</c:v>
                </c:pt>
                <c:pt idx="445">
                  <c:v>0.13914845117277105</c:v>
                </c:pt>
                <c:pt idx="446">
                  <c:v>0.13716054382223561</c:v>
                </c:pt>
                <c:pt idx="447">
                  <c:v>0.13518823153374432</c:v>
                </c:pt>
                <c:pt idx="448">
                  <c:v>0.13323167208225939</c:v>
                </c:pt>
                <c:pt idx="449">
                  <c:v>0.1312910161029342</c:v>
                </c:pt>
                <c:pt idx="450">
                  <c:v>0.12936640714178749</c:v>
                </c:pt>
                <c:pt idx="451">
                  <c:v>0.1274579817091846</c:v>
                </c:pt>
                <c:pt idx="452">
                  <c:v>0.12556586933604336</c:v>
                </c:pt>
                <c:pt idx="453">
                  <c:v>0.12369019263268723</c:v>
                </c:pt>
                <c:pt idx="454">
                  <c:v>0.12183106735026455</c:v>
                </c:pt>
                <c:pt idx="455">
                  <c:v>0.11998860244465429</c:v>
                </c:pt>
                <c:pt idx="456">
                  <c:v>0.11816290014277696</c:v>
                </c:pt>
                <c:pt idx="457">
                  <c:v>0.11635405601122972</c:v>
                </c:pt>
                <c:pt idx="458">
                  <c:v>0.11456215902716252</c:v>
                </c:pt>
                <c:pt idx="459">
                  <c:v>0.11278729165131611</c:v>
                </c:pt>
                <c:pt idx="460">
                  <c:v>0.11102952990313758</c:v>
                </c:pt>
                <c:pt idx="461">
                  <c:v>0.10928894343789343</c:v>
                </c:pt>
                <c:pt idx="462">
                  <c:v>0.10756559562569516</c:v>
                </c:pt>
                <c:pt idx="463">
                  <c:v>0.10585954363235914</c:v>
                </c:pt>
                <c:pt idx="464">
                  <c:v>0.10417083850201608</c:v>
                </c:pt>
                <c:pt idx="465">
                  <c:v>0.10249952524138947</c:v>
                </c:pt>
                <c:pt idx="466">
                  <c:v>0.10084564290566232</c:v>
                </c:pt>
                <c:pt idx="467">
                  <c:v>9.9209224685848918E-2</c:v>
                </c:pt>
                <c:pt idx="468">
                  <c:v>9.7590297997593806E-2</c:v>
                </c:pt>
                <c:pt idx="469">
                  <c:v>9.5988884571315436E-2</c:v>
                </c:pt>
                <c:pt idx="470">
                  <c:v>9.4405000543616835E-2</c:v>
                </c:pt>
                <c:pt idx="471">
                  <c:v>9.2838656549881007E-2</c:v>
                </c:pt>
                <c:pt idx="472">
                  <c:v>9.128985781797648E-2</c:v>
                </c:pt>
                <c:pt idx="473">
                  <c:v>8.9758604262992148E-2</c:v>
                </c:pt>
                <c:pt idx="474">
                  <c:v>8.8244890582925728E-2</c:v>
                </c:pt>
                <c:pt idx="475">
                  <c:v>8.6748706355248395E-2</c:v>
                </c:pt>
                <c:pt idx="476">
                  <c:v>8.5270036134271421E-2</c:v>
                </c:pt>
                <c:pt idx="477">
                  <c:v>8.3808859549238918E-2</c:v>
                </c:pt>
                <c:pt idx="478">
                  <c:v>8.2365151403073919E-2</c:v>
                </c:pt>
                <c:pt idx="479">
                  <c:v>8.0938881771703497E-2</c:v>
                </c:pt>
                <c:pt idx="480">
                  <c:v>7.9530016103893333E-2</c:v>
                </c:pt>
                <c:pt idx="481">
                  <c:v>7.8138515321518637E-2</c:v>
                </c:pt>
                <c:pt idx="482">
                  <c:v>7.6764335920204249E-2</c:v>
                </c:pt>
                <c:pt idx="483">
                  <c:v>7.5407430070261905E-2</c:v>
                </c:pt>
                <c:pt idx="484">
                  <c:v>7.4067745717861289E-2</c:v>
                </c:pt>
                <c:pt idx="485">
                  <c:v>7.2745226686365225E-2</c:v>
                </c:pt>
                <c:pt idx="486">
                  <c:v>7.1439812777766523E-2</c:v>
                </c:pt>
                <c:pt idx="487">
                  <c:v>7.0151439874160185E-2</c:v>
                </c:pt>
                <c:pt idx="488">
                  <c:v>6.8880040039190821E-2</c:v>
                </c:pt>
                <c:pt idx="489">
                  <c:v>6.7625541619412699E-2</c:v>
                </c:pt>
                <c:pt idx="490">
                  <c:v>6.638786934550267E-2</c:v>
                </c:pt>
                <c:pt idx="491">
                  <c:v>6.5166944433267954E-2</c:v>
                </c:pt>
                <c:pt idx="492">
                  <c:v>6.3962684684390259E-2</c:v>
                </c:pt>
                <c:pt idx="493">
                  <c:v>6.2775004586852326E-2</c:v>
                </c:pt>
                <c:pt idx="494">
                  <c:v>6.1603815414990541E-2</c:v>
                </c:pt>
                <c:pt idx="495">
                  <c:v>6.0449025329122413E-2</c:v>
                </c:pt>
                <c:pt idx="496">
                  <c:v>5.9310539474694939E-2</c:v>
                </c:pt>
                <c:pt idx="497">
                  <c:v>5.8188260080906343E-2</c:v>
                </c:pt>
                <c:pt idx="498">
                  <c:v>5.708208655875037E-2</c:v>
                </c:pt>
                <c:pt idx="499">
                  <c:v>5.5991915598437386E-2</c:v>
                </c:pt>
                <c:pt idx="500">
                  <c:v>5.4917641266144644E-2</c:v>
                </c:pt>
                <c:pt idx="501">
                  <c:v>5.385915510005343E-2</c:v>
                </c:pt>
                <c:pt idx="502">
                  <c:v>5.2816346205628674E-2</c:v>
                </c:pt>
                <c:pt idx="503">
                  <c:v>5.1789101350100876E-2</c:v>
                </c:pt>
                <c:pt idx="504">
                  <c:v>5.0777305056108314E-2</c:v>
                </c:pt>
                <c:pt idx="505">
                  <c:v>4.9780839694463994E-2</c:v>
                </c:pt>
                <c:pt idx="506">
                  <c:v>4.8799585576007817E-2</c:v>
                </c:pt>
                <c:pt idx="507">
                  <c:v>4.7833421042510246E-2</c:v>
                </c:pt>
                <c:pt idx="508">
                  <c:v>4.6882222556591469E-2</c:v>
                </c:pt>
                <c:pt idx="509">
                  <c:v>4.5945864790626061E-2</c:v>
                </c:pt>
                <c:pt idx="510">
                  <c:v>4.5024220714599397E-2</c:v>
                </c:pt>
                <c:pt idx="511">
                  <c:v>4.411716168288847E-2</c:v>
                </c:pt>
                <c:pt idx="512">
                  <c:v>4.3224557519936431E-2</c:v>
                </c:pt>
                <c:pt idx="513">
                  <c:v>4.234627660479641E-2</c:v>
                </c:pt>
                <c:pt idx="514">
                  <c:v>4.1482185954517553E-2</c:v>
                </c:pt>
                <c:pt idx="515">
                  <c:v>4.0632151306350131E-2</c:v>
                </c:pt>
                <c:pt idx="516">
                  <c:v>3.9796037198746928E-2</c:v>
                </c:pt>
                <c:pt idx="517">
                  <c:v>3.8973707051138902E-2</c:v>
                </c:pt>
                <c:pt idx="518">
                  <c:v>3.8165023242466997E-2</c:v>
                </c:pt>
                <c:pt idx="519">
                  <c:v>3.7369847188449559E-2</c:v>
                </c:pt>
                <c:pt idx="520">
                  <c:v>3.6588039417569954E-2</c:v>
                </c:pt>
                <c:pt idx="521">
                  <c:v>3.5819459645766813E-2</c:v>
                </c:pt>
                <c:pt idx="522">
                  <c:v>3.506396684981386E-2</c:v>
                </c:pt>
                <c:pt idx="523">
                  <c:v>3.4321419339375048E-2</c:v>
                </c:pt>
                <c:pt idx="524">
                  <c:v>3.3591674827723253E-2</c:v>
                </c:pt>
                <c:pt idx="525">
                  <c:v>3.287459050111146E-2</c:v>
                </c:pt>
                <c:pt idx="526">
                  <c:v>3.2170023086787215E-2</c:v>
                </c:pt>
                <c:pt idx="527">
                  <c:v>3.1477828919641515E-2</c:v>
                </c:pt>
                <c:pt idx="528">
                  <c:v>3.0797864007485378E-2</c:v>
                </c:pt>
                <c:pt idx="529">
                  <c:v>3.0129984094947045E-2</c:v>
                </c:pt>
                <c:pt idx="530">
                  <c:v>2.9474044725985849E-2</c:v>
                </c:pt>
                <c:pt idx="531">
                  <c:v>2.8829901305018241E-2</c:v>
                </c:pt>
                <c:pt idx="532">
                  <c:v>2.8197409156653391E-2</c:v>
                </c:pt>
                <c:pt idx="533">
                  <c:v>2.7576423584036069E-2</c:v>
                </c:pt>
                <c:pt idx="534">
                  <c:v>2.6966799925796987E-2</c:v>
                </c:pt>
                <c:pt idx="535">
                  <c:v>2.6368393611609746E-2</c:v>
                </c:pt>
                <c:pt idx="536">
                  <c:v>2.578106021635675E-2</c:v>
                </c:pt>
                <c:pt idx="537">
                  <c:v>2.5204655512904746E-2</c:v>
                </c:pt>
                <c:pt idx="538">
                  <c:v>2.4639035523494737E-2</c:v>
                </c:pt>
                <c:pt idx="539">
                  <c:v>2.4084056569748959E-2</c:v>
                </c:pt>
                <c:pt idx="540">
                  <c:v>2.3539575321300271E-2</c:v>
                </c:pt>
                <c:pt idx="541">
                  <c:v>2.300544884304984E-2</c:v>
                </c:pt>
                <c:pt idx="542">
                  <c:v>2.2481534641058711E-2</c:v>
                </c:pt>
                <c:pt idx="543">
                  <c:v>2.1967690707081895E-2</c:v>
                </c:pt>
                <c:pt idx="544">
                  <c:v>2.1463775561751604E-2</c:v>
                </c:pt>
                <c:pt idx="545">
                  <c:v>2.0969648296419809E-2</c:v>
                </c:pt>
                <c:pt idx="546">
                  <c:v>2.0485168613668028E-2</c:v>
                </c:pt>
                <c:pt idx="547">
                  <c:v>2.0010196866495904E-2</c:v>
                </c:pt>
                <c:pt idx="548">
                  <c:v>1.9544594096198763E-2</c:v>
                </c:pt>
                <c:pt idx="549">
                  <c:v>1.9088222068945646E-2</c:v>
                </c:pt>
                <c:pt idx="550">
                  <c:v>1.8640943311069597E-2</c:v>
                </c:pt>
                <c:pt idx="551">
                  <c:v>1.8202621143083669E-2</c:v>
                </c:pt>
                <c:pt idx="552">
                  <c:v>1.777311971243482E-2</c:v>
                </c:pt>
                <c:pt idx="553">
                  <c:v>1.7352304025010337E-2</c:v>
                </c:pt>
                <c:pt idx="554">
                  <c:v>1.6940039975410041E-2</c:v>
                </c:pt>
                <c:pt idx="555">
                  <c:v>1.6536194375999916E-2</c:v>
                </c:pt>
                <c:pt idx="556">
                  <c:v>1.6140634984761672E-2</c:v>
                </c:pt>
                <c:pt idx="557">
                  <c:v>1.5753230531954088E-2</c:v>
                </c:pt>
                <c:pt idx="558">
                  <c:v>1.5373850745601833E-2</c:v>
                </c:pt>
                <c:pt idx="559">
                  <c:v>1.5002366375828512E-2</c:v>
                </c:pt>
                <c:pt idx="560">
                  <c:v>1.4638649218050357E-2</c:v>
                </c:pt>
                <c:pt idx="561">
                  <c:v>1.4282572135047737E-2</c:v>
                </c:pt>
                <c:pt idx="562">
                  <c:v>1.3934009077931596E-2</c:v>
                </c:pt>
                <c:pt idx="563">
                  <c:v>1.3592835106022836E-2</c:v>
                </c:pt>
                <c:pt idx="564">
                  <c:v>1.3258926405662235E-2</c:v>
                </c:pt>
                <c:pt idx="565">
                  <c:v>1.29321603079692E-2</c:v>
                </c:pt>
                <c:pt idx="566">
                  <c:v>1.2612415305567707E-2</c:v>
                </c:pt>
                <c:pt idx="567">
                  <c:v>1.2299571068297776E-2</c:v>
                </c:pt>
                <c:pt idx="568">
                  <c:v>1.1993508457931575E-2</c:v>
                </c:pt>
                <c:pt idx="569">
                  <c:v>1.1694109541912866E-2</c:v>
                </c:pt>
                <c:pt idx="570">
                  <c:v>1.1401257606138906E-2</c:v>
                </c:pt>
                <c:pt idx="571">
                  <c:v>1.1114837166803686E-2</c:v>
                </c:pt>
                <c:pt idx="572">
                  <c:v>1.0834733981322359E-2</c:v>
                </c:pt>
                <c:pt idx="573">
                  <c:v>1.0560835058355592E-2</c:v>
                </c:pt>
                <c:pt idx="574">
                  <c:v>1.0293028666953807E-2</c:v>
                </c:pt>
                <c:pt idx="575">
                  <c:v>1.0031204344840221E-2</c:v>
                </c:pt>
                <c:pt idx="576">
                  <c:v>9.7752529058527174E-3</c:v>
                </c:pt>
                <c:pt idx="577">
                  <c:v>9.525066446563743E-3</c:v>
                </c:pt>
                <c:pt idx="578">
                  <c:v>9.2805383520979303E-3</c:v>
                </c:pt>
                <c:pt idx="579">
                  <c:v>9.0415633011666618E-3</c:v>
                </c:pt>
                <c:pt idx="580">
                  <c:v>8.8080372703395211E-3</c:v>
                </c:pt>
                <c:pt idx="581">
                  <c:v>8.57985753757152E-3</c:v>
                </c:pt>
                <c:pt idx="582">
                  <c:v>8.3569226850060321E-3</c:v>
                </c:pt>
                <c:pt idx="583">
                  <c:v>8.1391326010721333E-3</c:v>
                </c:pt>
                <c:pt idx="584">
                  <c:v>7.926388481896111E-3</c:v>
                </c:pt>
                <c:pt idx="585">
                  <c:v>7.7185928320458617E-3</c:v>
                </c:pt>
                <c:pt idx="586">
                  <c:v>7.515649464627446E-3</c:v>
                </c:pt>
                <c:pt idx="587">
                  <c:v>7.3174635007524748E-3</c:v>
                </c:pt>
                <c:pt idx="588">
                  <c:v>7.123941368395191E-3</c:v>
                </c:pt>
                <c:pt idx="589">
                  <c:v>6.9349908006579031E-3</c:v>
                </c:pt>
                <c:pt idx="590">
                  <c:v>6.7505208334630159E-3</c:v>
                </c:pt>
                <c:pt idx="591">
                  <c:v>6.5704418026902743E-3</c:v>
                </c:pt>
                <c:pt idx="592">
                  <c:v>6.3946653407768927E-3</c:v>
                </c:pt>
                <c:pt idx="593">
                  <c:v>6.2231043727989472E-3</c:v>
                </c:pt>
                <c:pt idx="594">
                  <c:v>6.0556731120515149E-3</c:v>
                </c:pt>
                <c:pt idx="595">
                  <c:v>5.8922870551451675E-3</c:v>
                </c:pt>
                <c:pt idx="596">
                  <c:v>5.7328629766360767E-3</c:v>
                </c:pt>
                <c:pt idx="597">
                  <c:v>5.5773189232070754E-3</c:v>
                </c:pt>
                <c:pt idx="598">
                  <c:v>5.425574207416275E-3</c:v>
                </c:pt>
                <c:pt idx="599">
                  <c:v>5.2775494010302657E-3</c:v>
                </c:pt>
                <c:pt idx="600">
                  <c:v>5.1331663279579201E-3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8-421D-AAD9-F04BADDFAC1D}"/>
            </c:ext>
          </c:extLst>
        </c:ser>
        <c:ser>
          <c:idx val="1"/>
          <c:order val="1"/>
          <c:tx>
            <c:strRef>
              <c:f>t!$E$6</c:f>
              <c:strCache>
                <c:ptCount val="1"/>
                <c:pt idx="0">
                  <c:v>n = 10
df = 9</c:v>
                </c:pt>
              </c:strCache>
            </c:strRef>
          </c:tx>
          <c:spPr>
            <a:solidFill>
              <a:schemeClr val="accent2">
                <a:alpha val="55000"/>
              </a:schemeClr>
            </a:solidFill>
            <a:ln w="25400">
              <a:noFill/>
            </a:ln>
          </c:spPr>
          <c:val>
            <c:numRef>
              <c:f>t!$E$7:$E$607</c:f>
              <c:numCache>
                <c:formatCode>General</c:formatCode>
                <c:ptCount val="601"/>
                <c:pt idx="0">
                  <c:v>1.2126090902239641E-2</c:v>
                </c:pt>
                <c:pt idx="1">
                  <c:v>1.2329885610731832E-2</c:v>
                </c:pt>
                <c:pt idx="2">
                  <c:v>1.2537103018746415E-2</c:v>
                </c:pt>
                <c:pt idx="3">
                  <c:v>1.274779817439073E-2</c:v>
                </c:pt>
                <c:pt idx="4">
                  <c:v>1.2962026903814816E-2</c:v>
                </c:pt>
                <c:pt idx="5">
                  <c:v>1.3179845818396568E-2</c:v>
                </c:pt>
                <c:pt idx="6">
                  <c:v>1.3401312321857194E-2</c:v>
                </c:pt>
                <c:pt idx="7">
                  <c:v>1.3626484617299787E-2</c:v>
                </c:pt>
                <c:pt idx="8">
                  <c:v>1.3855421714165535E-2</c:v>
                </c:pt>
                <c:pt idx="9">
                  <c:v>1.4088183435099936E-2</c:v>
                </c:pt>
                <c:pt idx="10">
                  <c:v>1.4324830422722886E-2</c:v>
                </c:pt>
                <c:pt idx="11">
                  <c:v>1.4565424146294817E-2</c:v>
                </c:pt>
                <c:pt idx="12">
                  <c:v>1.4810026908272159E-2</c:v>
                </c:pt>
                <c:pt idx="13">
                  <c:v>1.5058701850743993E-2</c:v>
                </c:pt>
                <c:pt idx="14">
                  <c:v>1.5311512961742465E-2</c:v>
                </c:pt>
                <c:pt idx="15">
                  <c:v>1.5568525081418521E-2</c:v>
                </c:pt>
                <c:pt idx="16">
                  <c:v>1.5829803908075379E-2</c:v>
                </c:pt>
                <c:pt idx="17">
                  <c:v>1.6095416004050116E-2</c:v>
                </c:pt>
                <c:pt idx="18">
                  <c:v>1.6365428801435659E-2</c:v>
                </c:pt>
                <c:pt idx="19">
                  <c:v>1.6639910607633378E-2</c:v>
                </c:pt>
                <c:pt idx="20">
                  <c:v>1.6918930610727512E-2</c:v>
                </c:pt>
                <c:pt idx="21">
                  <c:v>1.7202558884671405E-2</c:v>
                </c:pt>
                <c:pt idx="22">
                  <c:v>1.7490866394276241E-2</c:v>
                </c:pt>
                <c:pt idx="23">
                  <c:v>1.7783924999991669E-2</c:v>
                </c:pt>
                <c:pt idx="24">
                  <c:v>1.8081807462468548E-2</c:v>
                </c:pt>
                <c:pt idx="25">
                  <c:v>1.8384587446892451E-2</c:v>
                </c:pt>
                <c:pt idx="26">
                  <c:v>1.8692339527077963E-2</c:v>
                </c:pt>
                <c:pt idx="27">
                  <c:v>1.9005139189311709E-2</c:v>
                </c:pt>
                <c:pt idx="28">
                  <c:v>1.9323062835933168E-2</c:v>
                </c:pt>
                <c:pt idx="29">
                  <c:v>1.9646187788641464E-2</c:v>
                </c:pt>
                <c:pt idx="30">
                  <c:v>1.9974592291515963E-2</c:v>
                </c:pt>
                <c:pt idx="31">
                  <c:v>2.0308355513738417E-2</c:v>
                </c:pt>
                <c:pt idx="32">
                  <c:v>2.0647557552004085E-2</c:v>
                </c:pt>
                <c:pt idx="33">
                  <c:v>2.0992279432609E-2</c:v>
                </c:pt>
                <c:pt idx="34">
                  <c:v>2.1342603113199791E-2</c:v>
                </c:pt>
                <c:pt idx="35">
                  <c:v>2.1698611484173191E-2</c:v>
                </c:pt>
                <c:pt idx="36">
                  <c:v>2.20603883697108E-2</c:v>
                </c:pt>
                <c:pt idx="37">
                  <c:v>2.242801852843548E-2</c:v>
                </c:pt>
                <c:pt idx="38">
                  <c:v>2.2801587653674505E-2</c:v>
                </c:pt>
                <c:pt idx="39">
                  <c:v>2.3181182373315377E-2</c:v>
                </c:pt>
                <c:pt idx="40">
                  <c:v>2.356689024923864E-2</c:v>
                </c:pt>
                <c:pt idx="41">
                  <c:v>2.3958799776312802E-2</c:v>
                </c:pt>
                <c:pt idx="42">
                  <c:v>2.4357000380935696E-2</c:v>
                </c:pt>
                <c:pt idx="43">
                  <c:v>2.4761582419106098E-2</c:v>
                </c:pt>
                <c:pt idx="44">
                  <c:v>2.5172637174009672E-2</c:v>
                </c:pt>
                <c:pt idx="45">
                  <c:v>2.5590256853102681E-2</c:v>
                </c:pt>
                <c:pt idx="46">
                  <c:v>2.601453458467631E-2</c:v>
                </c:pt>
                <c:pt idx="47">
                  <c:v>2.6445564413884966E-2</c:v>
                </c:pt>
                <c:pt idx="48">
                  <c:v>2.6883441298220637E-2</c:v>
                </c:pt>
                <c:pt idx="49">
                  <c:v>2.7328261102416283E-2</c:v>
                </c:pt>
                <c:pt idx="50">
                  <c:v>2.7780120592759115E-2</c:v>
                </c:pt>
                <c:pt idx="51">
                  <c:v>2.8239117430796868E-2</c:v>
                </c:pt>
                <c:pt idx="52">
                  <c:v>2.8705350166417346E-2</c:v>
                </c:pt>
                <c:pt idx="53">
                  <c:v>2.9178918230282905E-2</c:v>
                </c:pt>
                <c:pt idx="54">
                  <c:v>2.9659921925600727E-2</c:v>
                </c:pt>
                <c:pt idx="55">
                  <c:v>3.0148462419209474E-2</c:v>
                </c:pt>
                <c:pt idx="56">
                  <c:v>3.0644641731962585E-2</c:v>
                </c:pt>
                <c:pt idx="57">
                  <c:v>3.1148562728388E-2</c:v>
                </c:pt>
                <c:pt idx="58">
                  <c:v>3.166032910560504E-2</c:v>
                </c:pt>
                <c:pt idx="59">
                  <c:v>3.2180045381477139E-2</c:v>
                </c:pt>
                <c:pt idx="60">
                  <c:v>3.270781688198017E-2</c:v>
                </c:pt>
                <c:pt idx="61">
                  <c:v>3.3243749727765566E-2</c:v>
                </c:pt>
                <c:pt idx="62">
                  <c:v>3.3787950819896981E-2</c:v>
                </c:pt>
                <c:pt idx="63">
                  <c:v>3.4340527824739418E-2</c:v>
                </c:pt>
                <c:pt idx="64">
                  <c:v>3.4901589157979231E-2</c:v>
                </c:pt>
                <c:pt idx="65">
                  <c:v>3.5471243967753412E-2</c:v>
                </c:pt>
                <c:pt idx="66">
                  <c:v>3.604960211686635E-2</c:v>
                </c:pt>
                <c:pt idx="67">
                  <c:v>3.663677416407201E-2</c:v>
                </c:pt>
                <c:pt idx="68">
                  <c:v>3.7232871344399829E-2</c:v>
                </c:pt>
                <c:pt idx="69">
                  <c:v>3.7838005548501349E-2</c:v>
                </c:pt>
                <c:pt idx="70">
                  <c:v>3.8452289300996333E-2</c:v>
                </c:pt>
                <c:pt idx="71">
                  <c:v>3.9075835737794738E-2</c:v>
                </c:pt>
                <c:pt idx="72">
                  <c:v>3.9708758582373126E-2</c:v>
                </c:pt>
                <c:pt idx="73">
                  <c:v>4.0351172120982368E-2</c:v>
                </c:pt>
                <c:pt idx="74">
                  <c:v>4.100319117676416E-2</c:v>
                </c:pt>
                <c:pt idx="75">
                  <c:v>4.166493108275391E-2</c:v>
                </c:pt>
                <c:pt idx="76">
                  <c:v>4.2336507653747434E-2</c:v>
                </c:pt>
                <c:pt idx="77">
                  <c:v>4.3018037157008596E-2</c:v>
                </c:pt>
                <c:pt idx="78">
                  <c:v>4.3709636281795874E-2</c:v>
                </c:pt>
                <c:pt idx="79">
                  <c:v>4.4411422107684936E-2</c:v>
                </c:pt>
                <c:pt idx="80">
                  <c:v>4.5123512071665449E-2</c:v>
                </c:pt>
                <c:pt idx="81">
                  <c:v>4.5846023933989545E-2</c:v>
                </c:pt>
                <c:pt idx="82">
                  <c:v>4.6579075742749797E-2</c:v>
                </c:pt>
                <c:pt idx="83">
                  <c:v>4.7322785797165701E-2</c:v>
                </c:pt>
                <c:pt idx="84">
                  <c:v>4.8077272609555889E-2</c:v>
                </c:pt>
                <c:pt idx="85">
                  <c:v>4.8842654865975554E-2</c:v>
                </c:pt>
                <c:pt idx="86">
                  <c:v>4.9619051385497825E-2</c:v>
                </c:pt>
                <c:pt idx="87">
                  <c:v>5.0406581078117838E-2</c:v>
                </c:pt>
                <c:pt idx="88">
                  <c:v>5.1205362901259967E-2</c:v>
                </c:pt>
                <c:pt idx="89">
                  <c:v>5.2015515814867325E-2</c:v>
                </c:pt>
                <c:pt idx="90">
                  <c:v>5.2837158735054048E-2</c:v>
                </c:pt>
                <c:pt idx="91">
                  <c:v>5.3670410486302021E-2</c:v>
                </c:pt>
                <c:pt idx="92">
                  <c:v>5.4515389752181953E-2</c:v>
                </c:pt>
                <c:pt idx="93">
                  <c:v>5.5372215024582151E-2</c:v>
                </c:pt>
                <c:pt idx="94">
                  <c:v>5.6241004551425992E-2</c:v>
                </c:pt>
                <c:pt idx="95">
                  <c:v>5.7121876282862513E-2</c:v>
                </c:pt>
                <c:pt idx="96">
                  <c:v>5.8014947815912668E-2</c:v>
                </c:pt>
                <c:pt idx="97">
                  <c:v>5.8920336337556535E-2</c:v>
                </c:pt>
                <c:pt idx="98">
                  <c:v>5.9838158566245976E-2</c:v>
                </c:pt>
                <c:pt idx="99">
                  <c:v>6.0768530691829213E-2</c:v>
                </c:pt>
                <c:pt idx="100">
                  <c:v>6.1711568313873859E-2</c:v>
                </c:pt>
                <c:pt idx="101">
                  <c:v>6.266738637837628E-2</c:v>
                </c:pt>
                <c:pt idx="102">
                  <c:v>6.3636099112845679E-2</c:v>
                </c:pt>
                <c:pt idx="103">
                  <c:v>6.4617819959752729E-2</c:v>
                </c:pt>
                <c:pt idx="104">
                  <c:v>6.5612661508333683E-2</c:v>
                </c:pt>
                <c:pt idx="105">
                  <c:v>6.6620735424740909E-2</c:v>
                </c:pt>
                <c:pt idx="106">
                  <c:v>6.7642152380534157E-2</c:v>
                </c:pt>
                <c:pt idx="107">
                  <c:v>6.8677021979504968E-2</c:v>
                </c:pt>
                <c:pt idx="108">
                  <c:v>6.9725452682831479E-2</c:v>
                </c:pt>
                <c:pt idx="109">
                  <c:v>7.0787551732558657E-2</c:v>
                </c:pt>
                <c:pt idx="110">
                  <c:v>7.1863425073403195E-2</c:v>
                </c:pt>
                <c:pt idx="111">
                  <c:v>7.2953177272882433E-2</c:v>
                </c:pt>
                <c:pt idx="112">
                  <c:v>7.4056911439767587E-2</c:v>
                </c:pt>
                <c:pt idx="113">
                  <c:v>7.5174729140864732E-2</c:v>
                </c:pt>
                <c:pt idx="114">
                  <c:v>7.6306730316127253E-2</c:v>
                </c:pt>
                <c:pt idx="115">
                  <c:v>7.7453013192105707E-2</c:v>
                </c:pt>
                <c:pt idx="116">
                  <c:v>7.8613674193742655E-2</c:v>
                </c:pt>
                <c:pt idx="117">
                  <c:v>7.9788807854521887E-2</c:v>
                </c:pt>
                <c:pt idx="118">
                  <c:v>8.0978506724982802E-2</c:v>
                </c:pt>
                <c:pt idx="119">
                  <c:v>8.2182861279614008E-2</c:v>
                </c:pt>
                <c:pt idx="120">
                  <c:v>8.340195982213984E-2</c:v>
                </c:pt>
                <c:pt idx="121">
                  <c:v>8.4635888389218608E-2</c:v>
                </c:pt>
                <c:pt idx="122">
                  <c:v>8.5884730652569838E-2</c:v>
                </c:pt>
                <c:pt idx="123">
                  <c:v>8.7148567819553449E-2</c:v>
                </c:pt>
                <c:pt idx="124">
                  <c:v>8.8427478532223741E-2</c:v>
                </c:pt>
                <c:pt idx="125">
                  <c:v>8.9721538764883646E-2</c:v>
                </c:pt>
                <c:pt idx="126">
                  <c:v>9.103082172016834E-2</c:v>
                </c:pt>
                <c:pt idx="127">
                  <c:v>9.2355397723687824E-2</c:v>
                </c:pt>
                <c:pt idx="128">
                  <c:v>9.369533411726183E-2</c:v>
                </c:pt>
                <c:pt idx="129">
                  <c:v>9.5050695150782627E-2</c:v>
                </c:pt>
                <c:pt idx="130">
                  <c:v>9.6421541872743696E-2</c:v>
                </c:pt>
                <c:pt idx="131">
                  <c:v>9.7807932019474492E-2</c:v>
                </c:pt>
                <c:pt idx="132">
                  <c:v>9.9209919903125179E-2</c:v>
                </c:pt>
                <c:pt idx="133">
                  <c:v>0.10062755629844691</c:v>
                </c:pt>
                <c:pt idx="134">
                  <c:v>0.10206088832841677</c:v>
                </c:pt>
                <c:pt idx="135">
                  <c:v>0.10350995934875833</c:v>
                </c:pt>
                <c:pt idx="136">
                  <c:v>0.10497480883141286</c:v>
                </c:pt>
                <c:pt idx="137">
                  <c:v>0.10645547224701861</c:v>
                </c:pt>
                <c:pt idx="138">
                  <c:v>0.10795198094645705</c:v>
                </c:pt>
                <c:pt idx="139">
                  <c:v>0.10946436204153143</c:v>
                </c:pt>
                <c:pt idx="140">
                  <c:v>0.1109926382848422</c:v>
                </c:pt>
                <c:pt idx="141">
                  <c:v>0.11253682794892887</c:v>
                </c:pt>
                <c:pt idx="142">
                  <c:v>0.11409694470475161</c:v>
                </c:pt>
                <c:pt idx="143">
                  <c:v>0.11567299749958664</c:v>
                </c:pt>
                <c:pt idx="144">
                  <c:v>0.11726499043441509</c:v>
                </c:pt>
                <c:pt idx="145">
                  <c:v>0.11887292264088674</c:v>
                </c:pt>
                <c:pt idx="146">
                  <c:v>0.12049678815794287</c:v>
                </c:pt>
                <c:pt idx="147">
                  <c:v>0.12213657580818736</c:v>
                </c:pt>
                <c:pt idx="148">
                  <c:v>0.12379226907409663</c:v>
                </c:pt>
                <c:pt idx="149">
                  <c:v>0.12546384597416296</c:v>
                </c:pt>
                <c:pt idx="150">
                  <c:v>0.12715127893906839</c:v>
                </c:pt>
                <c:pt idx="151">
                  <c:v>0.12885453468799113</c:v>
                </c:pt>
                <c:pt idx="152">
                  <c:v>0.13057357410514714</c:v>
                </c:pt>
                <c:pt idx="153">
                  <c:v>0.13230835211667472</c:v>
                </c:pt>
                <c:pt idx="154">
                  <c:v>0.13405881756797222</c:v>
                </c:pt>
                <c:pt idx="155">
                  <c:v>0.13582491310160225</c:v>
                </c:pt>
                <c:pt idx="156">
                  <c:v>0.13760657503587875</c:v>
                </c:pt>
                <c:pt idx="157">
                  <c:v>0.13940373324425631</c:v>
                </c:pt>
                <c:pt idx="158">
                  <c:v>0.14121631103564461</c:v>
                </c:pt>
                <c:pt idx="159">
                  <c:v>0.14304422503577305</c:v>
                </c:pt>
                <c:pt idx="160">
                  <c:v>0.14488738506973386</c:v>
                </c:pt>
                <c:pt idx="161">
                  <c:v>0.14674569404583535</c:v>
                </c:pt>
                <c:pt idx="162">
                  <c:v>0.14861904784089849</c:v>
                </c:pt>
                <c:pt idx="163">
                  <c:v>0.15050733518713438</c:v>
                </c:pt>
                <c:pt idx="164">
                  <c:v>0.1524104375607408</c:v>
                </c:pt>
                <c:pt idx="165">
                  <c:v>0.15432822907236052</c:v>
                </c:pt>
                <c:pt idx="166">
                  <c:v>0.15626057635954485</c:v>
                </c:pt>
                <c:pt idx="167">
                  <c:v>0.15820733848136997</c:v>
                </c:pt>
                <c:pt idx="168">
                  <c:v>0.16016836681535337</c:v>
                </c:pt>
                <c:pt idx="169">
                  <c:v>0.16214350495682237</c:v>
                </c:pt>
                <c:pt idx="170">
                  <c:v>0.164132588620887</c:v>
                </c:pt>
                <c:pt idx="171">
                  <c:v>0.16613544554717266</c:v>
                </c:pt>
                <c:pt idx="172">
                  <c:v>0.16815189540746758</c:v>
                </c:pt>
                <c:pt idx="173">
                  <c:v>0.17018174971644459</c:v>
                </c:pt>
                <c:pt idx="174">
                  <c:v>0.17222481174561521</c:v>
                </c:pt>
                <c:pt idx="175">
                  <c:v>0.17428087644067783</c:v>
                </c:pt>
                <c:pt idx="176">
                  <c:v>0.17634973034242057</c:v>
                </c:pt>
                <c:pt idx="177">
                  <c:v>0.17843115151134278</c:v>
                </c:pt>
                <c:pt idx="178">
                  <c:v>0.18052490945615651</c:v>
                </c:pt>
                <c:pt idx="179">
                  <c:v>0.18263076506633433</c:v>
                </c:pt>
                <c:pt idx="180">
                  <c:v>0.18474847054886537</c:v>
                </c:pt>
                <c:pt idx="181">
                  <c:v>0.18687776936938505</c:v>
                </c:pt>
                <c:pt idx="182">
                  <c:v>0.189018396197843</c:v>
                </c:pt>
                <c:pt idx="183">
                  <c:v>0.19117007685887202</c:v>
                </c:pt>
                <c:pt idx="184">
                  <c:v>0.19333252828702238</c:v>
                </c:pt>
                <c:pt idx="185">
                  <c:v>0.19550545848702419</c:v>
                </c:pt>
                <c:pt idx="186">
                  <c:v>0.1976885664992378</c:v>
                </c:pt>
                <c:pt idx="187">
                  <c:v>0.1998815423704558</c:v>
                </c:pt>
                <c:pt idx="188">
                  <c:v>0.20208406713021168</c:v>
                </c:pt>
                <c:pt idx="189">
                  <c:v>0.20429581277275577</c:v>
                </c:pt>
                <c:pt idx="190">
                  <c:v>0.20651644224485116</c:v>
                </c:pt>
                <c:pt idx="191">
                  <c:v>0.20874560943954348</c:v>
                </c:pt>
                <c:pt idx="192">
                  <c:v>0.21098295919605509</c:v>
                </c:pt>
                <c:pt idx="193">
                  <c:v>0.21322812730595025</c:v>
                </c:pt>
                <c:pt idx="194">
                  <c:v>0.21548074052571656</c:v>
                </c:pt>
                <c:pt idx="195">
                  <c:v>0.2177404165959031</c:v>
                </c:pt>
                <c:pt idx="196">
                  <c:v>0.22000676426695234</c:v>
                </c:pt>
                <c:pt idx="197">
                  <c:v>0.22227938333186048</c:v>
                </c:pt>
                <c:pt idx="198">
                  <c:v>0.22455786466579339</c:v>
                </c:pt>
                <c:pt idx="199">
                  <c:v>0.22684179027278414</c:v>
                </c:pt>
                <c:pt idx="200">
                  <c:v>0.2291307333396316</c:v>
                </c:pt>
                <c:pt idx="201">
                  <c:v>0.23142425829711369</c:v>
                </c:pt>
                <c:pt idx="202">
                  <c:v>0.23372192088862564</c:v>
                </c:pt>
                <c:pt idx="203">
                  <c:v>0.23602326824634656</c:v>
                </c:pt>
                <c:pt idx="204">
                  <c:v>0.23832783897503002</c:v>
                </c:pt>
                <c:pt idx="205">
                  <c:v>0.24063516324351261</c:v>
                </c:pt>
                <c:pt idx="206">
                  <c:v>0.24294476288402223</c:v>
                </c:pt>
                <c:pt idx="207">
                  <c:v>0.24525615149936475</c:v>
                </c:pt>
                <c:pt idx="208">
                  <c:v>0.2475688345780605</c:v>
                </c:pt>
                <c:pt idx="209">
                  <c:v>0.24988230961749142</c:v>
                </c:pt>
                <c:pt idx="210">
                  <c:v>0.25219606625511576</c:v>
                </c:pt>
                <c:pt idx="211">
                  <c:v>0.25450958640779714</c:v>
                </c:pt>
                <c:pt idx="212">
                  <c:v>0.25682234441928647</c:v>
                </c:pt>
                <c:pt idx="213">
                  <c:v>0.25913380721588741</c:v>
                </c:pt>
                <c:pt idx="214">
                  <c:v>0.26144343447032792</c:v>
                </c:pt>
                <c:pt idx="215">
                  <c:v>0.26375067877384845</c:v>
                </c:pt>
                <c:pt idx="216">
                  <c:v>0.26605498581651355</c:v>
                </c:pt>
                <c:pt idx="217">
                  <c:v>0.26835579457573638</c:v>
                </c:pt>
                <c:pt idx="218">
                  <c:v>0.27065253751300583</c:v>
                </c:pt>
                <c:pt idx="219">
                  <c:v>0.27294464077878439</c:v>
                </c:pt>
                <c:pt idx="220">
                  <c:v>0.27523152442554838</c:v>
                </c:pt>
                <c:pt idx="221">
                  <c:v>0.27751260262891669</c:v>
                </c:pt>
                <c:pt idx="222">
                  <c:v>0.27978728391681967</c:v>
                </c:pt>
                <c:pt idx="223">
                  <c:v>0.28205497140663427</c:v>
                </c:pt>
                <c:pt idx="224">
                  <c:v>0.28431506305021337</c:v>
                </c:pt>
                <c:pt idx="225">
                  <c:v>0.28656695188671732</c:v>
                </c:pt>
                <c:pt idx="226">
                  <c:v>0.28881002630315034</c:v>
                </c:pt>
                <c:pt idx="227">
                  <c:v>0.29104367030249056</c:v>
                </c:pt>
                <c:pt idx="228">
                  <c:v>0.29326726377929291</c:v>
                </c:pt>
                <c:pt idx="229">
                  <c:v>0.295480182802632</c:v>
                </c:pt>
                <c:pt idx="230">
                  <c:v>0.29768179990624116</c:v>
                </c:pt>
                <c:pt idx="231">
                  <c:v>0.29987148438569328</c:v>
                </c:pt>
                <c:pt idx="232">
                  <c:v>0.30204860260245681</c:v>
                </c:pt>
                <c:pt idx="233">
                  <c:v>0.3042125182946504</c:v>
                </c:pt>
                <c:pt idx="234">
                  <c:v>0.30636259289430612</c:v>
                </c:pt>
                <c:pt idx="235">
                  <c:v>0.30849818585094463</c:v>
                </c:pt>
                <c:pt idx="236">
                  <c:v>0.31061865496124819</c:v>
                </c:pt>
                <c:pt idx="237">
                  <c:v>0.31272335670461415</c:v>
                </c:pt>
                <c:pt idx="238">
                  <c:v>0.3148116465843529</c:v>
                </c:pt>
                <c:pt idx="239">
                  <c:v>0.31688287947429022</c:v>
                </c:pt>
                <c:pt idx="240">
                  <c:v>0.31893640997051925</c:v>
                </c:pt>
                <c:pt idx="241">
                  <c:v>0.32097159274803999</c:v>
                </c:pt>
                <c:pt idx="242">
                  <c:v>0.32298778292200991</c:v>
                </c:pt>
                <c:pt idx="243">
                  <c:v>0.32498433641332608</c:v>
                </c:pt>
                <c:pt idx="244">
                  <c:v>0.32696061031824197</c:v>
                </c:pt>
                <c:pt idx="245">
                  <c:v>0.3289159632817184</c:v>
                </c:pt>
                <c:pt idx="246">
                  <c:v>0.33084975587419707</c:v>
                </c:pt>
                <c:pt idx="247">
                  <c:v>0.33276135097147586</c:v>
                </c:pt>
                <c:pt idx="248">
                  <c:v>0.33465011413735651</c:v>
                </c:pt>
                <c:pt idx="249">
                  <c:v>0.33651541400873092</c:v>
                </c:pt>
                <c:pt idx="250">
                  <c:v>0.33835662268275635</c:v>
                </c:pt>
                <c:pt idx="251">
                  <c:v>0.34017311610577411</c:v>
                </c:pt>
                <c:pt idx="252">
                  <c:v>0.34196427446360794</c:v>
                </c:pt>
                <c:pt idx="253">
                  <c:v>0.34372948257287966</c:v>
                </c:pt>
                <c:pt idx="254">
                  <c:v>0.34546813027297041</c:v>
                </c:pt>
                <c:pt idx="255">
                  <c:v>0.34717961281825049</c:v>
                </c:pt>
                <c:pt idx="256">
                  <c:v>0.34886333127019747</c:v>
                </c:pt>
                <c:pt idx="257">
                  <c:v>0.35051869288901416</c:v>
                </c:pt>
                <c:pt idx="258">
                  <c:v>0.35214511152435807</c:v>
                </c:pt>
                <c:pt idx="259">
                  <c:v>0.35374200800478789</c:v>
                </c:pt>
                <c:pt idx="260">
                  <c:v>0.35530881052552987</c:v>
                </c:pt>
                <c:pt idx="261">
                  <c:v>0.35684495503416558</c:v>
                </c:pt>
                <c:pt idx="262">
                  <c:v>0.35834988561383996</c:v>
                </c:pt>
                <c:pt idx="263">
                  <c:v>0.35982305486358607</c:v>
                </c:pt>
                <c:pt idx="264">
                  <c:v>0.36126392427536574</c:v>
                </c:pt>
                <c:pt idx="265">
                  <c:v>0.36267196460742102</c:v>
                </c:pt>
                <c:pt idx="266">
                  <c:v>0.36404665625353477</c:v>
                </c:pt>
                <c:pt idx="267">
                  <c:v>0.36538748960779843</c:v>
                </c:pt>
                <c:pt idx="268">
                  <c:v>0.36669396542448851</c:v>
                </c:pt>
                <c:pt idx="269">
                  <c:v>0.36796559517265104</c:v>
                </c:pt>
                <c:pt idx="270">
                  <c:v>0.36920190138500431</c:v>
                </c:pt>
                <c:pt idx="271">
                  <c:v>0.37040241800076418</c:v>
                </c:pt>
                <c:pt idx="272">
                  <c:v>0.37156669070200854</c:v>
                </c:pt>
                <c:pt idx="273">
                  <c:v>0.37269427724319759</c:v>
                </c:pt>
                <c:pt idx="274">
                  <c:v>0.37378474777347331</c:v>
                </c:pt>
                <c:pt idx="275">
                  <c:v>0.37483768515136828</c:v>
                </c:pt>
                <c:pt idx="276">
                  <c:v>0.37585268525155996</c:v>
                </c:pt>
                <c:pt idx="277">
                  <c:v>0.37682935726331312</c:v>
                </c:pt>
                <c:pt idx="278">
                  <c:v>0.37776732398026297</c:v>
                </c:pt>
                <c:pt idx="279">
                  <c:v>0.37866622208119666</c:v>
                </c:pt>
                <c:pt idx="280">
                  <c:v>0.37952570240150479</c:v>
                </c:pt>
                <c:pt idx="281">
                  <c:v>0.38034543019497802</c:v>
                </c:pt>
                <c:pt idx="282">
                  <c:v>0.381125085385639</c:v>
                </c:pt>
                <c:pt idx="283">
                  <c:v>0.38186436280930819</c:v>
                </c:pt>
                <c:pt idx="284">
                  <c:v>0.38256297244461385</c:v>
                </c:pt>
                <c:pt idx="285">
                  <c:v>0.38322063963316677</c:v>
                </c:pt>
                <c:pt idx="286">
                  <c:v>0.38383710528863552</c:v>
                </c:pt>
                <c:pt idx="287">
                  <c:v>0.38441212609446668</c:v>
                </c:pt>
                <c:pt idx="288">
                  <c:v>0.38494547469001189</c:v>
                </c:pt>
                <c:pt idx="289">
                  <c:v>0.38543693984483174</c:v>
                </c:pt>
                <c:pt idx="290">
                  <c:v>0.38588632662096622</c:v>
                </c:pt>
                <c:pt idx="291">
                  <c:v>0.3862934565229707</c:v>
                </c:pt>
                <c:pt idx="292">
                  <c:v>0.38665816763553401</c:v>
                </c:pt>
                <c:pt idx="293">
                  <c:v>0.38698031474850947</c:v>
                </c:pt>
                <c:pt idx="294">
                  <c:v>0.38725976946920326</c:v>
                </c:pt>
                <c:pt idx="295">
                  <c:v>0.3874964203217825</c:v>
                </c:pt>
                <c:pt idx="296">
                  <c:v>0.38769017283368062</c:v>
                </c:pt>
                <c:pt idx="297">
                  <c:v>0.38784094960889065</c:v>
                </c:pt>
                <c:pt idx="298">
                  <c:v>0.38794869038805779</c:v>
                </c:pt>
                <c:pt idx="299">
                  <c:v>0.38801335209529586</c:v>
                </c:pt>
                <c:pt idx="300">
                  <c:v>0.38803490887166864</c:v>
                </c:pt>
                <c:pt idx="301">
                  <c:v>0.38801335209529586</c:v>
                </c:pt>
                <c:pt idx="302">
                  <c:v>0.38794869038805779</c:v>
                </c:pt>
                <c:pt idx="303">
                  <c:v>0.38784094960889065</c:v>
                </c:pt>
                <c:pt idx="304">
                  <c:v>0.38769017283368062</c:v>
                </c:pt>
                <c:pt idx="305">
                  <c:v>0.3874964203217825</c:v>
                </c:pt>
                <c:pt idx="306">
                  <c:v>0.38725976946920326</c:v>
                </c:pt>
                <c:pt idx="307">
                  <c:v>0.38698031474850947</c:v>
                </c:pt>
                <c:pt idx="308">
                  <c:v>0.38665816763553401</c:v>
                </c:pt>
                <c:pt idx="309">
                  <c:v>0.3862934565229707</c:v>
                </c:pt>
                <c:pt idx="310">
                  <c:v>0.38588632662096622</c:v>
                </c:pt>
                <c:pt idx="311">
                  <c:v>0.38543693984483174</c:v>
                </c:pt>
                <c:pt idx="312">
                  <c:v>0.38494547469001189</c:v>
                </c:pt>
                <c:pt idx="313">
                  <c:v>0.38441212609446668</c:v>
                </c:pt>
                <c:pt idx="314">
                  <c:v>0.38383710528863552</c:v>
                </c:pt>
                <c:pt idx="315">
                  <c:v>0.38322063963316677</c:v>
                </c:pt>
                <c:pt idx="316">
                  <c:v>0.38256297244461385</c:v>
                </c:pt>
                <c:pt idx="317">
                  <c:v>0.38186436280930819</c:v>
                </c:pt>
                <c:pt idx="318">
                  <c:v>0.381125085385639</c:v>
                </c:pt>
                <c:pt idx="319">
                  <c:v>0.38034543019497802</c:v>
                </c:pt>
                <c:pt idx="320">
                  <c:v>0.37952570240150474</c:v>
                </c:pt>
                <c:pt idx="321">
                  <c:v>0.37866622208119666</c:v>
                </c:pt>
                <c:pt idx="322">
                  <c:v>0.37776732398026297</c:v>
                </c:pt>
                <c:pt idx="323">
                  <c:v>0.37682935726331312</c:v>
                </c:pt>
                <c:pt idx="324">
                  <c:v>0.3758526852515599</c:v>
                </c:pt>
                <c:pt idx="325">
                  <c:v>0.37483768515136828</c:v>
                </c:pt>
                <c:pt idx="326">
                  <c:v>0.37378474777347331</c:v>
                </c:pt>
                <c:pt idx="327">
                  <c:v>0.37269427724319759</c:v>
                </c:pt>
                <c:pt idx="328">
                  <c:v>0.37156669070200848</c:v>
                </c:pt>
                <c:pt idx="329">
                  <c:v>0.37040241800076418</c:v>
                </c:pt>
                <c:pt idx="330">
                  <c:v>0.36920190138500425</c:v>
                </c:pt>
                <c:pt idx="331">
                  <c:v>0.36796559517265104</c:v>
                </c:pt>
                <c:pt idx="332">
                  <c:v>0.3666939654244884</c:v>
                </c:pt>
                <c:pt idx="333">
                  <c:v>0.36538748960779843</c:v>
                </c:pt>
                <c:pt idx="334">
                  <c:v>0.36404665625353477</c:v>
                </c:pt>
                <c:pt idx="335">
                  <c:v>0.36267196460742102</c:v>
                </c:pt>
                <c:pt idx="336">
                  <c:v>0.36126392427536574</c:v>
                </c:pt>
                <c:pt idx="337">
                  <c:v>0.35982305486358607</c:v>
                </c:pt>
                <c:pt idx="338">
                  <c:v>0.35834988561383996</c:v>
                </c:pt>
                <c:pt idx="339">
                  <c:v>0.35684495503416558</c:v>
                </c:pt>
                <c:pt idx="340">
                  <c:v>0.35530881052552987</c:v>
                </c:pt>
                <c:pt idx="341">
                  <c:v>0.35374200800478789</c:v>
                </c:pt>
                <c:pt idx="342">
                  <c:v>0.35214511152435807</c:v>
                </c:pt>
                <c:pt idx="343">
                  <c:v>0.35051869288901416</c:v>
                </c:pt>
                <c:pt idx="344">
                  <c:v>0.34886333127019747</c:v>
                </c:pt>
                <c:pt idx="345">
                  <c:v>0.34717961281825044</c:v>
                </c:pt>
                <c:pt idx="346">
                  <c:v>0.34546813027297041</c:v>
                </c:pt>
                <c:pt idx="347">
                  <c:v>0.34372948257287961</c:v>
                </c:pt>
                <c:pt idx="348">
                  <c:v>0.34196427446360794</c:v>
                </c:pt>
                <c:pt idx="349">
                  <c:v>0.34017311610577405</c:v>
                </c:pt>
                <c:pt idx="350">
                  <c:v>0.33835662268275635</c:v>
                </c:pt>
                <c:pt idx="351">
                  <c:v>0.33651541400873081</c:v>
                </c:pt>
                <c:pt idx="352">
                  <c:v>0.33465011413735651</c:v>
                </c:pt>
                <c:pt idx="353">
                  <c:v>0.33276135097147574</c:v>
                </c:pt>
                <c:pt idx="354">
                  <c:v>0.33084975587419707</c:v>
                </c:pt>
                <c:pt idx="355">
                  <c:v>0.32891596328171835</c:v>
                </c:pt>
                <c:pt idx="356">
                  <c:v>0.32696061031824197</c:v>
                </c:pt>
                <c:pt idx="357">
                  <c:v>0.32498433641332602</c:v>
                </c:pt>
                <c:pt idx="358">
                  <c:v>0.32298778292200991</c:v>
                </c:pt>
                <c:pt idx="359">
                  <c:v>0.32097159274803999</c:v>
                </c:pt>
                <c:pt idx="360">
                  <c:v>0.31893640997051925</c:v>
                </c:pt>
                <c:pt idx="361">
                  <c:v>0.31688287947429022</c:v>
                </c:pt>
                <c:pt idx="362">
                  <c:v>0.3148116465843529</c:v>
                </c:pt>
                <c:pt idx="363">
                  <c:v>0.31272335670461415</c:v>
                </c:pt>
                <c:pt idx="364">
                  <c:v>0.31061865496124819</c:v>
                </c:pt>
                <c:pt idx="365">
                  <c:v>0.30849818585094463</c:v>
                </c:pt>
                <c:pt idx="366">
                  <c:v>0.30636259289430612</c:v>
                </c:pt>
                <c:pt idx="367">
                  <c:v>0.3042125182946504</c:v>
                </c:pt>
                <c:pt idx="368">
                  <c:v>0.30204860260245681</c:v>
                </c:pt>
                <c:pt idx="369">
                  <c:v>0.29987148438569328</c:v>
                </c:pt>
                <c:pt idx="370">
                  <c:v>0.29768179990624105</c:v>
                </c:pt>
                <c:pt idx="371">
                  <c:v>0.295480182802632</c:v>
                </c:pt>
                <c:pt idx="372">
                  <c:v>0.2932672637792928</c:v>
                </c:pt>
                <c:pt idx="373">
                  <c:v>0.29104367030249056</c:v>
                </c:pt>
                <c:pt idx="374">
                  <c:v>0.28881002630315028</c:v>
                </c:pt>
                <c:pt idx="375">
                  <c:v>0.28656695188671732</c:v>
                </c:pt>
                <c:pt idx="376">
                  <c:v>0.28431506305021331</c:v>
                </c:pt>
                <c:pt idx="377">
                  <c:v>0.28205497140663427</c:v>
                </c:pt>
                <c:pt idx="378">
                  <c:v>0.27978728391681962</c:v>
                </c:pt>
                <c:pt idx="379">
                  <c:v>0.27751260262891669</c:v>
                </c:pt>
                <c:pt idx="380">
                  <c:v>0.27523152442554832</c:v>
                </c:pt>
                <c:pt idx="381">
                  <c:v>0.27294464077878439</c:v>
                </c:pt>
                <c:pt idx="382">
                  <c:v>0.27065253751300572</c:v>
                </c:pt>
                <c:pt idx="383">
                  <c:v>0.26835579457573638</c:v>
                </c:pt>
                <c:pt idx="384">
                  <c:v>0.26605498581651355</c:v>
                </c:pt>
                <c:pt idx="385">
                  <c:v>0.26375067877384845</c:v>
                </c:pt>
                <c:pt idx="386">
                  <c:v>0.26144343447032792</c:v>
                </c:pt>
                <c:pt idx="387">
                  <c:v>0.25913380721588741</c:v>
                </c:pt>
                <c:pt idx="388">
                  <c:v>0.25682234441928647</c:v>
                </c:pt>
                <c:pt idx="389">
                  <c:v>0.25450958640779714</c:v>
                </c:pt>
                <c:pt idx="390">
                  <c:v>0.25219606625511576</c:v>
                </c:pt>
                <c:pt idx="391">
                  <c:v>0.24988230961749142</c:v>
                </c:pt>
                <c:pt idx="392">
                  <c:v>0.2475688345780605</c:v>
                </c:pt>
                <c:pt idx="393">
                  <c:v>0.24525615149936475</c:v>
                </c:pt>
                <c:pt idx="394">
                  <c:v>0.24294476288402223</c:v>
                </c:pt>
                <c:pt idx="395">
                  <c:v>0.24063516324351261</c:v>
                </c:pt>
                <c:pt idx="396">
                  <c:v>0.23832783897503002</c:v>
                </c:pt>
                <c:pt idx="397">
                  <c:v>0.23602326824634642</c:v>
                </c:pt>
                <c:pt idx="398">
                  <c:v>0.23372192088862564</c:v>
                </c:pt>
                <c:pt idx="399">
                  <c:v>0.23142425829711358</c:v>
                </c:pt>
                <c:pt idx="400">
                  <c:v>0.2291307333396316</c:v>
                </c:pt>
                <c:pt idx="401">
                  <c:v>0.22684179027278417</c:v>
                </c:pt>
                <c:pt idx="402">
                  <c:v>0.22455786466579325</c:v>
                </c:pt>
                <c:pt idx="403">
                  <c:v>0.22227938333186045</c:v>
                </c:pt>
                <c:pt idx="404">
                  <c:v>0.22000676426695234</c:v>
                </c:pt>
                <c:pt idx="405">
                  <c:v>0.21774041659590315</c:v>
                </c:pt>
                <c:pt idx="406">
                  <c:v>0.21548074052571647</c:v>
                </c:pt>
                <c:pt idx="407">
                  <c:v>0.21322812730595017</c:v>
                </c:pt>
                <c:pt idx="408">
                  <c:v>0.21098295919605509</c:v>
                </c:pt>
                <c:pt idx="409">
                  <c:v>0.20874560943954348</c:v>
                </c:pt>
                <c:pt idx="410">
                  <c:v>0.20651644224485119</c:v>
                </c:pt>
                <c:pt idx="411">
                  <c:v>0.20429581277275569</c:v>
                </c:pt>
                <c:pt idx="412">
                  <c:v>0.20208406713021163</c:v>
                </c:pt>
                <c:pt idx="413">
                  <c:v>0.1998815423704558</c:v>
                </c:pt>
                <c:pt idx="414">
                  <c:v>0.19768856649923794</c:v>
                </c:pt>
                <c:pt idx="415">
                  <c:v>0.19550545848702411</c:v>
                </c:pt>
                <c:pt idx="416">
                  <c:v>0.19333252828702238</c:v>
                </c:pt>
                <c:pt idx="417">
                  <c:v>0.19117007685887202</c:v>
                </c:pt>
                <c:pt idx="418">
                  <c:v>0.189018396197843</c:v>
                </c:pt>
                <c:pt idx="419">
                  <c:v>0.18687776936938497</c:v>
                </c:pt>
                <c:pt idx="420">
                  <c:v>0.18474847054886531</c:v>
                </c:pt>
                <c:pt idx="421">
                  <c:v>0.18263076506633433</c:v>
                </c:pt>
                <c:pt idx="422">
                  <c:v>0.18052490945615651</c:v>
                </c:pt>
                <c:pt idx="423">
                  <c:v>0.17843115151134264</c:v>
                </c:pt>
                <c:pt idx="424">
                  <c:v>0.17634973034242057</c:v>
                </c:pt>
                <c:pt idx="425">
                  <c:v>0.17428087644067783</c:v>
                </c:pt>
                <c:pt idx="426">
                  <c:v>0.17222481174561527</c:v>
                </c:pt>
                <c:pt idx="427">
                  <c:v>0.17018174971644451</c:v>
                </c:pt>
                <c:pt idx="428">
                  <c:v>0.16815189540746753</c:v>
                </c:pt>
                <c:pt idx="429">
                  <c:v>0.16613544554717266</c:v>
                </c:pt>
                <c:pt idx="430">
                  <c:v>0.16413258862088706</c:v>
                </c:pt>
                <c:pt idx="431">
                  <c:v>0.16214350495682225</c:v>
                </c:pt>
                <c:pt idx="432">
                  <c:v>0.16016836681535335</c:v>
                </c:pt>
                <c:pt idx="433">
                  <c:v>0.15820733848136997</c:v>
                </c:pt>
                <c:pt idx="434">
                  <c:v>0.15626057635954485</c:v>
                </c:pt>
                <c:pt idx="435">
                  <c:v>0.15432822907236035</c:v>
                </c:pt>
                <c:pt idx="436">
                  <c:v>0.15241043756074069</c:v>
                </c:pt>
                <c:pt idx="437">
                  <c:v>0.15050733518713436</c:v>
                </c:pt>
                <c:pt idx="438">
                  <c:v>0.14861904784089849</c:v>
                </c:pt>
                <c:pt idx="439">
                  <c:v>0.14674569404583535</c:v>
                </c:pt>
                <c:pt idx="440">
                  <c:v>0.14488738506973375</c:v>
                </c:pt>
                <c:pt idx="441">
                  <c:v>0.14304422503577299</c:v>
                </c:pt>
                <c:pt idx="442">
                  <c:v>0.14121631103564461</c:v>
                </c:pt>
                <c:pt idx="443">
                  <c:v>0.13940373324425631</c:v>
                </c:pt>
                <c:pt idx="444">
                  <c:v>0.13760657503587867</c:v>
                </c:pt>
                <c:pt idx="445">
                  <c:v>0.13582491310160225</c:v>
                </c:pt>
                <c:pt idx="446">
                  <c:v>0.13405881756797222</c:v>
                </c:pt>
                <c:pt idx="447">
                  <c:v>0.13230835211667474</c:v>
                </c:pt>
                <c:pt idx="448">
                  <c:v>0.13057357410514708</c:v>
                </c:pt>
                <c:pt idx="449">
                  <c:v>0.12885453468799107</c:v>
                </c:pt>
                <c:pt idx="450">
                  <c:v>0.12715127893906839</c:v>
                </c:pt>
                <c:pt idx="451">
                  <c:v>0.12546384597416296</c:v>
                </c:pt>
                <c:pt idx="452">
                  <c:v>0.12379226907409659</c:v>
                </c:pt>
                <c:pt idx="453">
                  <c:v>0.12213657580818731</c:v>
                </c:pt>
                <c:pt idx="454">
                  <c:v>0.12049678815794287</c:v>
                </c:pt>
                <c:pt idx="455">
                  <c:v>0.11887292264088681</c:v>
                </c:pt>
                <c:pt idx="456">
                  <c:v>0.11726499043441505</c:v>
                </c:pt>
                <c:pt idx="457">
                  <c:v>0.11567299749958657</c:v>
                </c:pt>
                <c:pt idx="458">
                  <c:v>0.11409694470475161</c:v>
                </c:pt>
                <c:pt idx="459">
                  <c:v>0.11253682794892891</c:v>
                </c:pt>
                <c:pt idx="460">
                  <c:v>0.1109926382848421</c:v>
                </c:pt>
                <c:pt idx="461">
                  <c:v>0.1094643620415314</c:v>
                </c:pt>
                <c:pt idx="462">
                  <c:v>0.10795198094645703</c:v>
                </c:pt>
                <c:pt idx="463">
                  <c:v>0.10645547224701861</c:v>
                </c:pt>
                <c:pt idx="464">
                  <c:v>0.10497480883141293</c:v>
                </c:pt>
                <c:pt idx="465">
                  <c:v>0.10350995934875824</c:v>
                </c:pt>
                <c:pt idx="466">
                  <c:v>0.10206088832841673</c:v>
                </c:pt>
                <c:pt idx="467">
                  <c:v>0.10062755629844691</c:v>
                </c:pt>
                <c:pt idx="468">
                  <c:v>9.9209919903125179E-2</c:v>
                </c:pt>
                <c:pt idx="469">
                  <c:v>9.7807932019474408E-2</c:v>
                </c:pt>
                <c:pt idx="470">
                  <c:v>9.6421541872743641E-2</c:v>
                </c:pt>
                <c:pt idx="471">
                  <c:v>9.5050695150782627E-2</c:v>
                </c:pt>
                <c:pt idx="472">
                  <c:v>9.3695334117261844E-2</c:v>
                </c:pt>
                <c:pt idx="473">
                  <c:v>9.2355397723687768E-2</c:v>
                </c:pt>
                <c:pt idx="474">
                  <c:v>9.1030821720168312E-2</c:v>
                </c:pt>
                <c:pt idx="475">
                  <c:v>8.9721538764883646E-2</c:v>
                </c:pt>
                <c:pt idx="476">
                  <c:v>8.8427478532223755E-2</c:v>
                </c:pt>
                <c:pt idx="477">
                  <c:v>8.7148567819553394E-2</c:v>
                </c:pt>
                <c:pt idx="478">
                  <c:v>8.5884730652569796E-2</c:v>
                </c:pt>
                <c:pt idx="479">
                  <c:v>8.4635888389218608E-2</c:v>
                </c:pt>
                <c:pt idx="480">
                  <c:v>8.3401959822139882E-2</c:v>
                </c:pt>
                <c:pt idx="481">
                  <c:v>8.2182861279613939E-2</c:v>
                </c:pt>
                <c:pt idx="482">
                  <c:v>8.0978506724982774E-2</c:v>
                </c:pt>
                <c:pt idx="483">
                  <c:v>7.9788807854521887E-2</c:v>
                </c:pt>
                <c:pt idx="484">
                  <c:v>7.8613674193742697E-2</c:v>
                </c:pt>
                <c:pt idx="485">
                  <c:v>7.7453013192105624E-2</c:v>
                </c:pt>
                <c:pt idx="486">
                  <c:v>7.6306730316127183E-2</c:v>
                </c:pt>
                <c:pt idx="487">
                  <c:v>7.5174729140864691E-2</c:v>
                </c:pt>
                <c:pt idx="488">
                  <c:v>7.4056911439767587E-2</c:v>
                </c:pt>
                <c:pt idx="489">
                  <c:v>7.2953177272882461E-2</c:v>
                </c:pt>
                <c:pt idx="490">
                  <c:v>7.1863425073403153E-2</c:v>
                </c:pt>
                <c:pt idx="491">
                  <c:v>7.0787551732558615E-2</c:v>
                </c:pt>
                <c:pt idx="492">
                  <c:v>6.9725452682831479E-2</c:v>
                </c:pt>
                <c:pt idx="493">
                  <c:v>6.8677021979505037E-2</c:v>
                </c:pt>
                <c:pt idx="494">
                  <c:v>6.7642152380534115E-2</c:v>
                </c:pt>
                <c:pt idx="495">
                  <c:v>6.6620735424740882E-2</c:v>
                </c:pt>
                <c:pt idx="496">
                  <c:v>6.5612661508333683E-2</c:v>
                </c:pt>
                <c:pt idx="497">
                  <c:v>6.4617819959752743E-2</c:v>
                </c:pt>
                <c:pt idx="498">
                  <c:v>6.3636099112845609E-2</c:v>
                </c:pt>
                <c:pt idx="499">
                  <c:v>6.2667386378376252E-2</c:v>
                </c:pt>
                <c:pt idx="500">
                  <c:v>6.1711568313873859E-2</c:v>
                </c:pt>
                <c:pt idx="501">
                  <c:v>6.0768530691829213E-2</c:v>
                </c:pt>
                <c:pt idx="502">
                  <c:v>5.9838158566245928E-2</c:v>
                </c:pt>
                <c:pt idx="503">
                  <c:v>5.8920336337556535E-2</c:v>
                </c:pt>
                <c:pt idx="504">
                  <c:v>5.8014947815912668E-2</c:v>
                </c:pt>
                <c:pt idx="505">
                  <c:v>5.7121876282862513E-2</c:v>
                </c:pt>
                <c:pt idx="506">
                  <c:v>5.624100455142593E-2</c:v>
                </c:pt>
                <c:pt idx="507">
                  <c:v>5.5372215024582096E-2</c:v>
                </c:pt>
                <c:pt idx="508">
                  <c:v>5.4515389752181953E-2</c:v>
                </c:pt>
                <c:pt idx="509">
                  <c:v>5.3670410486302021E-2</c:v>
                </c:pt>
                <c:pt idx="510">
                  <c:v>5.283715873505402E-2</c:v>
                </c:pt>
                <c:pt idx="511">
                  <c:v>5.2015515814867276E-2</c:v>
                </c:pt>
                <c:pt idx="512">
                  <c:v>5.1205362901259967E-2</c:v>
                </c:pt>
                <c:pt idx="513">
                  <c:v>5.0406581078117838E-2</c:v>
                </c:pt>
                <c:pt idx="514">
                  <c:v>4.9619051385497867E-2</c:v>
                </c:pt>
                <c:pt idx="515">
                  <c:v>4.8842654865975561E-2</c:v>
                </c:pt>
                <c:pt idx="516">
                  <c:v>4.8077272609555889E-2</c:v>
                </c:pt>
                <c:pt idx="517">
                  <c:v>4.7322785797165701E-2</c:v>
                </c:pt>
                <c:pt idx="518">
                  <c:v>4.6579075742749797E-2</c:v>
                </c:pt>
                <c:pt idx="519">
                  <c:v>4.584602393398951E-2</c:v>
                </c:pt>
                <c:pt idx="520">
                  <c:v>4.5123512071665449E-2</c:v>
                </c:pt>
                <c:pt idx="521">
                  <c:v>4.4411422107684936E-2</c:v>
                </c:pt>
                <c:pt idx="522">
                  <c:v>4.3709636281795874E-2</c:v>
                </c:pt>
                <c:pt idx="523">
                  <c:v>4.3018037157008575E-2</c:v>
                </c:pt>
                <c:pt idx="524">
                  <c:v>4.2336507653747434E-2</c:v>
                </c:pt>
                <c:pt idx="525">
                  <c:v>4.166493108275391E-2</c:v>
                </c:pt>
                <c:pt idx="526">
                  <c:v>4.100319117676416E-2</c:v>
                </c:pt>
                <c:pt idx="527">
                  <c:v>4.0351172120982368E-2</c:v>
                </c:pt>
                <c:pt idx="528">
                  <c:v>3.9708758582373126E-2</c:v>
                </c:pt>
                <c:pt idx="529">
                  <c:v>3.9075835737794738E-2</c:v>
                </c:pt>
                <c:pt idx="530">
                  <c:v>3.8452289300996333E-2</c:v>
                </c:pt>
                <c:pt idx="531">
                  <c:v>3.7838005548501294E-2</c:v>
                </c:pt>
                <c:pt idx="532">
                  <c:v>3.7232871344399794E-2</c:v>
                </c:pt>
                <c:pt idx="533">
                  <c:v>3.663677416407201E-2</c:v>
                </c:pt>
                <c:pt idx="534">
                  <c:v>3.604960211686635E-2</c:v>
                </c:pt>
                <c:pt idx="535">
                  <c:v>3.5471243967753377E-2</c:v>
                </c:pt>
                <c:pt idx="536">
                  <c:v>3.4901589157979231E-2</c:v>
                </c:pt>
                <c:pt idx="537">
                  <c:v>3.4340527824739418E-2</c:v>
                </c:pt>
                <c:pt idx="538">
                  <c:v>3.3787950819896981E-2</c:v>
                </c:pt>
                <c:pt idx="539">
                  <c:v>3.3243749727765594E-2</c:v>
                </c:pt>
                <c:pt idx="540">
                  <c:v>3.270781688198017E-2</c:v>
                </c:pt>
                <c:pt idx="541">
                  <c:v>3.2180045381477139E-2</c:v>
                </c:pt>
                <c:pt idx="542">
                  <c:v>3.166032910560504E-2</c:v>
                </c:pt>
                <c:pt idx="543">
                  <c:v>3.1148562728388E-2</c:v>
                </c:pt>
                <c:pt idx="544">
                  <c:v>3.0644641731962574E-2</c:v>
                </c:pt>
                <c:pt idx="545">
                  <c:v>3.0148462419209474E-2</c:v>
                </c:pt>
                <c:pt idx="546">
                  <c:v>2.9659921925600727E-2</c:v>
                </c:pt>
                <c:pt idx="547">
                  <c:v>2.9178918230282905E-2</c:v>
                </c:pt>
                <c:pt idx="548">
                  <c:v>2.8705350166417322E-2</c:v>
                </c:pt>
                <c:pt idx="549">
                  <c:v>2.8239117430796868E-2</c:v>
                </c:pt>
                <c:pt idx="550">
                  <c:v>2.7780120592759115E-2</c:v>
                </c:pt>
                <c:pt idx="551">
                  <c:v>2.7328261102416283E-2</c:v>
                </c:pt>
                <c:pt idx="552">
                  <c:v>2.6883441298220626E-2</c:v>
                </c:pt>
                <c:pt idx="553">
                  <c:v>2.6445564413884941E-2</c:v>
                </c:pt>
                <c:pt idx="554">
                  <c:v>2.601453458467631E-2</c:v>
                </c:pt>
                <c:pt idx="555">
                  <c:v>2.5590256853102681E-2</c:v>
                </c:pt>
                <c:pt idx="556">
                  <c:v>2.5172637174009669E-2</c:v>
                </c:pt>
                <c:pt idx="557">
                  <c:v>2.476158241910607E-2</c:v>
                </c:pt>
                <c:pt idx="558">
                  <c:v>2.4357000380935696E-2</c:v>
                </c:pt>
                <c:pt idx="559">
                  <c:v>2.3958799776312802E-2</c:v>
                </c:pt>
                <c:pt idx="560">
                  <c:v>2.3566890249238619E-2</c:v>
                </c:pt>
                <c:pt idx="561">
                  <c:v>2.3181182373315359E-2</c:v>
                </c:pt>
                <c:pt idx="562">
                  <c:v>2.2801587653674505E-2</c:v>
                </c:pt>
                <c:pt idx="563">
                  <c:v>2.242801852843548E-2</c:v>
                </c:pt>
                <c:pt idx="564">
                  <c:v>2.2060388369710832E-2</c:v>
                </c:pt>
                <c:pt idx="565">
                  <c:v>2.169861148417317E-2</c:v>
                </c:pt>
                <c:pt idx="566">
                  <c:v>2.1342603113199791E-2</c:v>
                </c:pt>
                <c:pt idx="567">
                  <c:v>2.0992279432609E-2</c:v>
                </c:pt>
                <c:pt idx="568">
                  <c:v>2.0647557552004099E-2</c:v>
                </c:pt>
                <c:pt idx="569">
                  <c:v>2.0308355513738385E-2</c:v>
                </c:pt>
                <c:pt idx="570">
                  <c:v>1.9974592291515963E-2</c:v>
                </c:pt>
                <c:pt idx="571">
                  <c:v>1.9646187788641464E-2</c:v>
                </c:pt>
                <c:pt idx="572">
                  <c:v>1.9323062835933168E-2</c:v>
                </c:pt>
                <c:pt idx="573">
                  <c:v>1.9005139189311689E-2</c:v>
                </c:pt>
                <c:pt idx="574">
                  <c:v>1.8692339527077963E-2</c:v>
                </c:pt>
                <c:pt idx="575">
                  <c:v>1.8384587446892451E-2</c:v>
                </c:pt>
                <c:pt idx="576">
                  <c:v>1.8081807462468548E-2</c:v>
                </c:pt>
                <c:pt idx="577">
                  <c:v>1.7783924999991662E-2</c:v>
                </c:pt>
                <c:pt idx="578">
                  <c:v>1.7490866394276213E-2</c:v>
                </c:pt>
                <c:pt idx="579">
                  <c:v>1.7202558884671405E-2</c:v>
                </c:pt>
                <c:pt idx="580">
                  <c:v>1.6918930610727512E-2</c:v>
                </c:pt>
                <c:pt idx="581">
                  <c:v>1.6639910607633372E-2</c:v>
                </c:pt>
                <c:pt idx="582">
                  <c:v>1.6365428801435645E-2</c:v>
                </c:pt>
                <c:pt idx="583">
                  <c:v>1.6095416004050116E-2</c:v>
                </c:pt>
                <c:pt idx="584">
                  <c:v>1.5829803908075379E-2</c:v>
                </c:pt>
                <c:pt idx="585">
                  <c:v>1.5568525081418507E-2</c:v>
                </c:pt>
                <c:pt idx="586">
                  <c:v>1.5311512961742433E-2</c:v>
                </c:pt>
                <c:pt idx="587">
                  <c:v>1.5058701850743993E-2</c:v>
                </c:pt>
                <c:pt idx="588">
                  <c:v>1.4810026908272159E-2</c:v>
                </c:pt>
                <c:pt idx="589">
                  <c:v>1.4565424146294834E-2</c:v>
                </c:pt>
                <c:pt idx="590">
                  <c:v>1.4324830422722885E-2</c:v>
                </c:pt>
                <c:pt idx="591">
                  <c:v>1.4088183435099936E-2</c:v>
                </c:pt>
                <c:pt idx="592">
                  <c:v>1.3855421714165535E-2</c:v>
                </c:pt>
                <c:pt idx="593">
                  <c:v>1.3626484617299803E-2</c:v>
                </c:pt>
                <c:pt idx="594">
                  <c:v>1.340131232185718E-2</c:v>
                </c:pt>
                <c:pt idx="595">
                  <c:v>1.3179845818396568E-2</c:v>
                </c:pt>
                <c:pt idx="596">
                  <c:v>1.2962026903814816E-2</c:v>
                </c:pt>
                <c:pt idx="597">
                  <c:v>1.2747798174390743E-2</c:v>
                </c:pt>
                <c:pt idx="598">
                  <c:v>1.2537103018746391E-2</c:v>
                </c:pt>
                <c:pt idx="599">
                  <c:v>1.2329885610731832E-2</c:v>
                </c:pt>
                <c:pt idx="600">
                  <c:v>1.2126090902239641E-2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8-421D-AAD9-F04BADDF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84656"/>
        <c:axId val="859800896"/>
      </c:areaChart>
      <c:catAx>
        <c:axId val="85988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9800896"/>
        <c:crosses val="autoZero"/>
        <c:auto val="1"/>
        <c:lblAlgn val="ctr"/>
        <c:lblOffset val="100"/>
        <c:tickLblSkip val="100"/>
        <c:noMultiLvlLbl val="0"/>
      </c:catAx>
      <c:valAx>
        <c:axId val="85980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59884656"/>
        <c:crosses val="autoZero"/>
        <c:crossBetween val="midCat"/>
      </c:valAx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7</xdr:row>
      <xdr:rowOff>15240</xdr:rowOff>
    </xdr:from>
    <xdr:to>
      <xdr:col>7</xdr:col>
      <xdr:colOff>53340</xdr:colOff>
      <xdr:row>17</xdr:row>
      <xdr:rowOff>10668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2175510</xdr:colOff>
      <xdr:row>74</xdr:row>
      <xdr:rowOff>121920</xdr:rowOff>
    </xdr:from>
    <xdr:to>
      <xdr:col>8</xdr:col>
      <xdr:colOff>438150</xdr:colOff>
      <xdr:row>89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1341120</xdr:colOff>
          <xdr:row>3</xdr:row>
          <xdr:rowOff>60960</xdr:rowOff>
        </xdr:from>
        <xdr:to>
          <xdr:col>7</xdr:col>
          <xdr:colOff>327660</xdr:colOff>
          <xdr:row>6</xdr:row>
          <xdr:rowOff>175260</xdr:rowOff>
        </xdr:to>
        <xdr:sp macro="" textlink="">
          <xdr:nvSpPr>
            <xdr:cNvPr id="3073" name="Object 4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>
              <a:outerShdw dist="17961" dir="2700000" algn="ctr" rotWithShape="0">
                <a:srgbClr val="000000"/>
              </a:outerShdw>
            </a:effec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2175510</xdr:colOff>
      <xdr:row>74</xdr:row>
      <xdr:rowOff>121920</xdr:rowOff>
    </xdr:from>
    <xdr:to>
      <xdr:col>8</xdr:col>
      <xdr:colOff>438150</xdr:colOff>
      <xdr:row>89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1341120</xdr:colOff>
          <xdr:row>3</xdr:row>
          <xdr:rowOff>60960</xdr:rowOff>
        </xdr:from>
        <xdr:to>
          <xdr:col>7</xdr:col>
          <xdr:colOff>327660</xdr:colOff>
          <xdr:row>6</xdr:row>
          <xdr:rowOff>175260</xdr:rowOff>
        </xdr:to>
        <xdr:sp macro="" textlink="">
          <xdr:nvSpPr>
            <xdr:cNvPr id="17409" name="Object 4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7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>
              <a:outerShdw dist="17961" dir="2700000" algn="ctr" rotWithShape="0">
                <a:srgbClr val="000000"/>
              </a:outerShdw>
            </a:effec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335280</xdr:colOff>
          <xdr:row>0</xdr:row>
          <xdr:rowOff>137160</xdr:rowOff>
        </xdr:from>
        <xdr:to>
          <xdr:col>10</xdr:col>
          <xdr:colOff>220980</xdr:colOff>
          <xdr:row>6</xdr:row>
          <xdr:rowOff>76200</xdr:rowOff>
        </xdr:to>
        <xdr:sp macro="" textlink="">
          <xdr:nvSpPr>
            <xdr:cNvPr id="4097" name="Object 4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8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2700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30480</xdr:colOff>
      <xdr:row>7</xdr:row>
      <xdr:rowOff>54429</xdr:rowOff>
    </xdr:from>
    <xdr:to>
      <xdr:col>12</xdr:col>
      <xdr:colOff>243840</xdr:colOff>
      <xdr:row>22</xdr:row>
      <xdr:rowOff>54429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404190</xdr:colOff>
      <xdr:row>0</xdr:row>
      <xdr:rowOff>0</xdr:rowOff>
    </xdr:from>
    <xdr:to>
      <xdr:col>10</xdr:col>
      <xdr:colOff>579450</xdr:colOff>
      <xdr:row>14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265" y="0"/>
          <a:ext cx="3832860" cy="2872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18</xdr:row>
      <xdr:rowOff>15240</xdr:rowOff>
    </xdr:from>
    <xdr:to>
      <xdr:col>11</xdr:col>
      <xdr:colOff>60960</xdr:colOff>
      <xdr:row>29</xdr:row>
      <xdr:rowOff>88795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3634740"/>
          <a:ext cx="3451860" cy="255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751730</xdr:colOff>
      <xdr:row>29</xdr:row>
      <xdr:rowOff>99391</xdr:rowOff>
    </xdr:from>
    <xdr:to>
      <xdr:col>0</xdr:col>
      <xdr:colOff>875969</xdr:colOff>
      <xdr:row>29</xdr:row>
      <xdr:rowOff>100979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CxnSpPr/>
      </xdr:nvCxnSpPr>
      <xdr:spPr>
        <a:xfrm>
          <a:off x="751730" y="6195391"/>
          <a:ext cx="124239" cy="158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1578003</xdr:colOff>
      <xdr:row>29</xdr:row>
      <xdr:rowOff>99391</xdr:rowOff>
    </xdr:from>
    <xdr:to>
      <xdr:col>0</xdr:col>
      <xdr:colOff>1693959</xdr:colOff>
      <xdr:row>29</xdr:row>
      <xdr:rowOff>100979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CxnSpPr/>
      </xdr:nvCxnSpPr>
      <xdr:spPr>
        <a:xfrm>
          <a:off x="1578003" y="6195391"/>
          <a:ext cx="115956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340250</xdr:colOff>
      <xdr:row>24</xdr:row>
      <xdr:rowOff>24848</xdr:rowOff>
    </xdr:from>
    <xdr:to>
      <xdr:col>6</xdr:col>
      <xdr:colOff>424111</xdr:colOff>
      <xdr:row>24</xdr:row>
      <xdr:rowOff>26436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CxnSpPr/>
      </xdr:nvCxnSpPr>
      <xdr:spPr>
        <a:xfrm>
          <a:off x="4826525" y="5168348"/>
          <a:ext cx="83861" cy="15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27</xdr:row>
          <xdr:rowOff>121920</xdr:rowOff>
        </xdr:from>
        <xdr:to>
          <xdr:col>2</xdr:col>
          <xdr:colOff>190500</xdr:colOff>
          <xdr:row>31</xdr:row>
          <xdr:rowOff>175260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00007D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1687736</xdr:colOff>
      <xdr:row>9</xdr:row>
      <xdr:rowOff>94463</xdr:rowOff>
    </xdr:from>
    <xdr:to>
      <xdr:col>1</xdr:col>
      <xdr:colOff>100760</xdr:colOff>
      <xdr:row>10</xdr:row>
      <xdr:rowOff>176331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1687736" y="1999463"/>
          <a:ext cx="232299" cy="27236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91440</xdr:colOff>
      <xdr:row>8</xdr:row>
      <xdr:rowOff>110647</xdr:rowOff>
    </xdr:from>
    <xdr:to>
      <xdr:col>1</xdr:col>
      <xdr:colOff>579120</xdr:colOff>
      <xdr:row>13</xdr:row>
      <xdr:rowOff>87787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pSpPr/>
      </xdr:nvGrpSpPr>
      <xdr:grpSpPr>
        <a:xfrm>
          <a:off x="91440" y="1754300"/>
          <a:ext cx="2364341" cy="890280"/>
          <a:chOff x="91440" y="1754304"/>
          <a:chExt cx="2364343" cy="890282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70" name="Object 2" hidden="1">
                <a:extLst>
                  <a:ext uri="{63B3BB69-23CF-44E3-9099-C40C66FF867C}">
                    <a14:compatExt spid="_x0000_s7170"/>
                  </a:ext>
                  <a:ext uri="{FF2B5EF4-FFF2-40B4-BE49-F238E27FC236}">
                    <a16:creationId xmlns:a16="http://schemas.microsoft.com/office/drawing/2014/main" id="{00000000-0008-0000-1100-0000021C0000}"/>
                  </a:ext>
                </a:extLst>
              </xdr:cNvPr>
              <xdr:cNvSpPr/>
            </xdr:nvSpPr>
            <xdr:spPr bwMode="auto">
              <a:xfrm>
                <a:off x="91440" y="1754304"/>
                <a:ext cx="2364343" cy="89028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effectLst/>
              <a:extLst>
                <a:ext uri="{AF507438-7753-43E0-B8FC-AC1667EBCBE1}">
                  <a14:hiddenEffects>
                    <a:effectLst>
                      <a:outerShdw dist="35921" dir="2700000" algn="ctr" rotWithShape="0">
                        <a:srgbClr val="00007D"/>
                      </a:outerShdw>
                    </a:effectLst>
                  </a14:hiddenEffects>
                </a:ext>
              </a:extLst>
            </xdr:spPr>
          </xdr:sp>
        </mc:Choice>
        <mc:Fallback/>
      </mc:AlternateContent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SpPr/>
        </xdr:nvSpPr>
        <xdr:spPr>
          <a:xfrm>
            <a:off x="1624764" y="1990014"/>
            <a:ext cx="466015" cy="1574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800">
                <a:solidFill>
                  <a:sysClr val="windowText" lastClr="000000"/>
                </a:solidFill>
              </a:rPr>
              <a:t>sigma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6" Type="http://schemas.openxmlformats.org/officeDocument/2006/relationships/image" Target="../media/image10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9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1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55EC-EDE9-4D98-B602-9330F01AD191}">
  <sheetPr codeName="Sheet1">
    <tabColor rgb="FFFF00FF"/>
  </sheetPr>
  <dimension ref="B2:L23"/>
  <sheetViews>
    <sheetView showGridLines="0" zoomScale="175" zoomScaleNormal="175" workbookViewId="0">
      <selection activeCell="L16" sqref="L16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02" t="s">
        <v>222</v>
      </c>
      <c r="C2" s="103"/>
      <c r="D2" s="103"/>
      <c r="E2" s="103"/>
      <c r="F2" s="103"/>
      <c r="G2" s="103"/>
      <c r="H2" s="103"/>
      <c r="I2" s="103"/>
      <c r="J2" s="104"/>
    </row>
    <row r="3" spans="2:12" ht="46.5" customHeight="1" x14ac:dyDescent="0.3">
      <c r="B3" s="105"/>
      <c r="C3" s="106"/>
      <c r="D3" s="106"/>
      <c r="E3" s="106"/>
      <c r="F3" s="106"/>
      <c r="G3" s="106"/>
      <c r="H3" s="106"/>
      <c r="I3" s="106"/>
      <c r="J3" s="107"/>
    </row>
    <row r="4" spans="2:12" ht="15" customHeight="1" x14ac:dyDescent="0.3">
      <c r="B4" s="105"/>
      <c r="C4" s="106"/>
      <c r="D4" s="106"/>
      <c r="E4" s="106"/>
      <c r="F4" s="106"/>
      <c r="G4" s="106"/>
      <c r="H4" s="106"/>
      <c r="I4" s="106"/>
      <c r="J4" s="107"/>
    </row>
    <row r="5" spans="2:12" ht="15" customHeight="1" x14ac:dyDescent="0.3">
      <c r="B5" s="105"/>
      <c r="C5" s="106"/>
      <c r="D5" s="106"/>
      <c r="E5" s="106"/>
      <c r="F5" s="106"/>
      <c r="G5" s="106"/>
      <c r="H5" s="106"/>
      <c r="I5" s="106"/>
      <c r="J5" s="107"/>
    </row>
    <row r="6" spans="2:12" ht="15" customHeight="1" x14ac:dyDescent="0.3">
      <c r="B6" s="105"/>
      <c r="C6" s="106"/>
      <c r="D6" s="106"/>
      <c r="E6" s="106"/>
      <c r="F6" s="106"/>
      <c r="G6" s="106"/>
      <c r="H6" s="106"/>
      <c r="I6" s="106"/>
      <c r="J6" s="107"/>
    </row>
    <row r="7" spans="2:12" ht="12.6" customHeight="1" x14ac:dyDescent="0.3">
      <c r="B7" s="108"/>
      <c r="C7" s="109"/>
      <c r="D7" s="109"/>
      <c r="E7" s="109"/>
      <c r="F7" s="109"/>
      <c r="G7" s="109"/>
      <c r="H7" s="109"/>
      <c r="I7" s="109"/>
      <c r="J7" s="110"/>
    </row>
    <row r="8" spans="2:12" ht="42.6" customHeight="1" x14ac:dyDescent="0.3">
      <c r="B8" s="111" t="s">
        <v>2</v>
      </c>
      <c r="C8" s="112"/>
      <c r="D8" s="112"/>
      <c r="E8" s="112"/>
      <c r="F8" s="112"/>
      <c r="G8" s="112"/>
      <c r="H8" s="112"/>
      <c r="I8" s="112"/>
      <c r="J8" s="113"/>
    </row>
    <row r="9" spans="2:12" ht="15" customHeight="1" x14ac:dyDescent="0.3">
      <c r="B9" s="114"/>
      <c r="C9" s="115"/>
      <c r="D9" s="115"/>
      <c r="E9" s="115"/>
      <c r="F9" s="115"/>
      <c r="G9" s="115"/>
      <c r="H9" s="115"/>
      <c r="I9" s="115"/>
      <c r="J9" s="116"/>
    </row>
    <row r="10" spans="2:12" ht="15" customHeight="1" x14ac:dyDescent="0.3">
      <c r="B10" s="114"/>
      <c r="C10" s="115"/>
      <c r="D10" s="115"/>
      <c r="E10" s="115"/>
      <c r="F10" s="115"/>
      <c r="G10" s="115"/>
      <c r="H10" s="115"/>
      <c r="I10" s="115"/>
      <c r="J10" s="116"/>
    </row>
    <row r="11" spans="2:12" ht="56.25" customHeight="1" x14ac:dyDescent="0.3">
      <c r="B11" s="117"/>
      <c r="C11" s="118"/>
      <c r="D11" s="118"/>
      <c r="E11" s="118"/>
      <c r="F11" s="118"/>
      <c r="G11" s="118"/>
      <c r="H11" s="118"/>
      <c r="I11" s="118"/>
      <c r="J11" s="119"/>
    </row>
    <row r="12" spans="2:12" ht="4.5" customHeight="1" x14ac:dyDescent="0.3">
      <c r="B12" s="120" t="s">
        <v>225</v>
      </c>
      <c r="C12" s="121"/>
      <c r="D12" s="121"/>
      <c r="E12" s="121"/>
      <c r="F12" s="121"/>
      <c r="G12" s="121"/>
      <c r="H12" s="121"/>
      <c r="I12" s="121"/>
      <c r="J12" s="122"/>
      <c r="L12" s="78"/>
    </row>
    <row r="13" spans="2:12" ht="4.5" customHeight="1" x14ac:dyDescent="0.3">
      <c r="B13" s="123"/>
      <c r="C13" s="124"/>
      <c r="D13" s="124"/>
      <c r="E13" s="124"/>
      <c r="F13" s="124"/>
      <c r="G13" s="124"/>
      <c r="H13" s="124"/>
      <c r="I13" s="124"/>
      <c r="J13" s="125"/>
    </row>
    <row r="14" spans="2:12" ht="19.5" customHeight="1" x14ac:dyDescent="0.3">
      <c r="B14" s="123"/>
      <c r="C14" s="124"/>
      <c r="D14" s="124"/>
      <c r="E14" s="124"/>
      <c r="F14" s="124"/>
      <c r="G14" s="124"/>
      <c r="H14" s="124"/>
      <c r="I14" s="124"/>
      <c r="J14" s="125"/>
    </row>
    <row r="15" spans="2:12" ht="4.5" customHeight="1" x14ac:dyDescent="0.3">
      <c r="B15" s="126"/>
      <c r="C15" s="127"/>
      <c r="D15" s="127"/>
      <c r="E15" s="127"/>
      <c r="F15" s="127"/>
      <c r="G15" s="127"/>
      <c r="H15" s="127"/>
      <c r="I15" s="127"/>
      <c r="J15" s="128"/>
    </row>
    <row r="17" spans="2:12" x14ac:dyDescent="0.3">
      <c r="B17" s="79" t="s">
        <v>223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80"/>
    </row>
    <row r="23" spans="2:12" x14ac:dyDescent="0.3">
      <c r="H23" t="s">
        <v>224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4AD6-FD2C-4737-9EBB-4F9CEA567C7A}">
  <sheetPr codeName="Sheet8">
    <tabColor rgb="FF0000FF"/>
  </sheetPr>
  <dimension ref="A1:G44"/>
  <sheetViews>
    <sheetView zoomScaleNormal="100" workbookViewId="0">
      <selection activeCell="D7" sqref="D7"/>
    </sheetView>
  </sheetViews>
  <sheetFormatPr defaultRowHeight="14.4" x14ac:dyDescent="0.3"/>
  <cols>
    <col min="1" max="1" width="15.44140625" customWidth="1"/>
    <col min="2" max="2" width="1.44140625" customWidth="1"/>
    <col min="3" max="3" width="24.6640625" customWidth="1"/>
    <col min="4" max="4" width="11.88671875" customWidth="1"/>
    <col min="6" max="6" width="10.5546875" customWidth="1"/>
  </cols>
  <sheetData>
    <row r="1" spans="1:7" ht="28.8" x14ac:dyDescent="0.3">
      <c r="A1" s="20" t="s">
        <v>69</v>
      </c>
      <c r="C1" s="11" t="s">
        <v>70</v>
      </c>
      <c r="D1" s="12"/>
      <c r="E1" s="12"/>
      <c r="F1" s="12"/>
      <c r="G1" s="13"/>
    </row>
    <row r="2" spans="1:7" x14ac:dyDescent="0.3">
      <c r="A2" s="21">
        <v>1907</v>
      </c>
      <c r="C2" s="14" t="s">
        <v>71</v>
      </c>
      <c r="D2" s="15"/>
      <c r="E2" s="15"/>
      <c r="F2" s="15"/>
      <c r="G2" s="16"/>
    </row>
    <row r="3" spans="1:7" x14ac:dyDescent="0.3">
      <c r="A3" s="21">
        <v>2501</v>
      </c>
      <c r="C3" s="14" t="s">
        <v>72</v>
      </c>
      <c r="D3" s="15"/>
      <c r="E3" s="15"/>
      <c r="F3" s="15"/>
      <c r="G3" s="16"/>
    </row>
    <row r="4" spans="1:7" x14ac:dyDescent="0.3">
      <c r="A4" s="21">
        <v>2258</v>
      </c>
      <c r="C4" s="14" t="s">
        <v>73</v>
      </c>
      <c r="D4" s="15"/>
      <c r="E4" s="15"/>
      <c r="F4" s="15"/>
      <c r="G4" s="16"/>
    </row>
    <row r="5" spans="1:7" x14ac:dyDescent="0.3">
      <c r="A5" s="21">
        <v>2410</v>
      </c>
      <c r="C5" s="17" t="s">
        <v>74</v>
      </c>
      <c r="D5" s="18"/>
      <c r="E5" s="18"/>
      <c r="F5" s="18"/>
      <c r="G5" s="19"/>
    </row>
    <row r="6" spans="1:7" x14ac:dyDescent="0.3">
      <c r="A6" s="21">
        <v>2942</v>
      </c>
    </row>
    <row r="7" spans="1:7" x14ac:dyDescent="0.3">
      <c r="A7" s="21">
        <v>2455</v>
      </c>
      <c r="C7" s="21" t="s">
        <v>75</v>
      </c>
      <c r="D7" s="22"/>
      <c r="G7" t="s">
        <v>76</v>
      </c>
    </row>
    <row r="8" spans="1:7" x14ac:dyDescent="0.3">
      <c r="A8" s="21">
        <v>2058</v>
      </c>
      <c r="C8" s="21" t="s">
        <v>77</v>
      </c>
      <c r="D8" s="22"/>
      <c r="G8" t="s">
        <v>78</v>
      </c>
    </row>
    <row r="9" spans="1:7" x14ac:dyDescent="0.3">
      <c r="A9" s="21">
        <v>2298</v>
      </c>
      <c r="C9" s="21" t="s">
        <v>8</v>
      </c>
      <c r="D9" s="22"/>
      <c r="G9" t="s">
        <v>79</v>
      </c>
    </row>
    <row r="10" spans="1:7" x14ac:dyDescent="0.3">
      <c r="A10" s="21">
        <v>2751</v>
      </c>
      <c r="C10" s="21" t="s">
        <v>80</v>
      </c>
      <c r="D10" s="21">
        <v>1</v>
      </c>
    </row>
    <row r="11" spans="1:7" x14ac:dyDescent="0.3">
      <c r="A11" s="21">
        <v>2508</v>
      </c>
      <c r="C11" s="21" t="s">
        <v>81</v>
      </c>
      <c r="D11" s="22"/>
      <c r="G11" t="s">
        <v>82</v>
      </c>
    </row>
    <row r="12" spans="1:7" x14ac:dyDescent="0.3">
      <c r="C12" s="21" t="s">
        <v>83</v>
      </c>
      <c r="D12" s="22"/>
      <c r="E12" s="50"/>
      <c r="F12" s="50"/>
      <c r="G12" t="s">
        <v>84</v>
      </c>
    </row>
    <row r="13" spans="1:7" x14ac:dyDescent="0.3">
      <c r="C13" s="21" t="s">
        <v>16</v>
      </c>
      <c r="D13" s="21">
        <v>0.95</v>
      </c>
      <c r="F13" s="50"/>
    </row>
    <row r="14" spans="1:7" x14ac:dyDescent="0.3">
      <c r="C14" s="21" t="s">
        <v>18</v>
      </c>
      <c r="D14" s="22"/>
      <c r="F14" s="50"/>
      <c r="G14" t="s">
        <v>85</v>
      </c>
    </row>
    <row r="15" spans="1:7" x14ac:dyDescent="0.3">
      <c r="C15" s="21" t="s">
        <v>21</v>
      </c>
      <c r="D15" s="22"/>
      <c r="F15" s="50"/>
      <c r="G15" t="s">
        <v>86</v>
      </c>
    </row>
    <row r="16" spans="1:7" x14ac:dyDescent="0.3">
      <c r="C16" s="21" t="s">
        <v>68</v>
      </c>
      <c r="D16" s="22"/>
      <c r="E16" s="50"/>
      <c r="F16" s="50"/>
      <c r="G16" t="s">
        <v>87</v>
      </c>
    </row>
    <row r="17" spans="3:7" x14ac:dyDescent="0.3">
      <c r="C17" s="21" t="s">
        <v>88</v>
      </c>
      <c r="D17" s="22"/>
      <c r="E17" s="50"/>
      <c r="F17" s="51" t="s">
        <v>89</v>
      </c>
      <c r="G17" t="s">
        <v>90</v>
      </c>
    </row>
    <row r="18" spans="3:7" x14ac:dyDescent="0.3">
      <c r="C18" s="21" t="s">
        <v>88</v>
      </c>
      <c r="D18" s="22"/>
      <c r="E18" s="52"/>
      <c r="F18" s="53" t="s">
        <v>91</v>
      </c>
      <c r="G18" t="s">
        <v>92</v>
      </c>
    </row>
    <row r="19" spans="3:7" ht="15.6" x14ac:dyDescent="0.35">
      <c r="C19" s="21" t="s">
        <v>93</v>
      </c>
      <c r="D19" s="22"/>
      <c r="G19" t="s">
        <v>94</v>
      </c>
    </row>
    <row r="20" spans="3:7" ht="15.6" x14ac:dyDescent="0.35">
      <c r="C20" s="21" t="s">
        <v>95</v>
      </c>
      <c r="D20" s="22"/>
      <c r="G20" t="s">
        <v>96</v>
      </c>
    </row>
    <row r="22" spans="3:7" x14ac:dyDescent="0.3">
      <c r="E22" s="54"/>
      <c r="F22" s="55" t="s">
        <v>97</v>
      </c>
    </row>
    <row r="40" spans="3:3" x14ac:dyDescent="0.3">
      <c r="C40" t="s">
        <v>26</v>
      </c>
    </row>
    <row r="41" spans="3:3" x14ac:dyDescent="0.3">
      <c r="C41" t="s">
        <v>29</v>
      </c>
    </row>
    <row r="43" spans="3:3" x14ac:dyDescent="0.3">
      <c r="C43" t="s">
        <v>252</v>
      </c>
    </row>
    <row r="44" spans="3:3" x14ac:dyDescent="0.3">
      <c r="C44" t="s">
        <v>253</v>
      </c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3EC9-190E-4550-A63B-649D246F09E1}">
  <sheetPr>
    <tabColor rgb="FFFF0000"/>
  </sheetPr>
  <dimension ref="A1:G44"/>
  <sheetViews>
    <sheetView zoomScale="85" zoomScaleNormal="85" workbookViewId="0">
      <selection activeCell="D7" sqref="D7"/>
    </sheetView>
  </sheetViews>
  <sheetFormatPr defaultRowHeight="14.4" x14ac:dyDescent="0.3"/>
  <cols>
    <col min="1" max="1" width="15.44140625" customWidth="1"/>
    <col min="2" max="2" width="1.44140625" customWidth="1"/>
    <col min="3" max="3" width="24.6640625" customWidth="1"/>
    <col min="4" max="4" width="11.88671875" customWidth="1"/>
    <col min="6" max="6" width="10.5546875" customWidth="1"/>
  </cols>
  <sheetData>
    <row r="1" spans="1:7" ht="28.8" x14ac:dyDescent="0.3">
      <c r="A1" s="20" t="s">
        <v>69</v>
      </c>
      <c r="C1" s="11" t="s">
        <v>70</v>
      </c>
      <c r="D1" s="12"/>
      <c r="E1" s="12"/>
      <c r="F1" s="12"/>
      <c r="G1" s="13"/>
    </row>
    <row r="2" spans="1:7" x14ac:dyDescent="0.3">
      <c r="A2" s="21">
        <v>1907</v>
      </c>
      <c r="C2" s="14" t="s">
        <v>71</v>
      </c>
      <c r="D2" s="15"/>
      <c r="E2" s="15"/>
      <c r="F2" s="15"/>
      <c r="G2" s="16"/>
    </row>
    <row r="3" spans="1:7" x14ac:dyDescent="0.3">
      <c r="A3" s="21">
        <v>2501</v>
      </c>
      <c r="C3" s="14" t="s">
        <v>72</v>
      </c>
      <c r="D3" s="15"/>
      <c r="E3" s="15"/>
      <c r="F3" s="15"/>
      <c r="G3" s="16"/>
    </row>
    <row r="4" spans="1:7" x14ac:dyDescent="0.3">
      <c r="A4" s="21">
        <v>2258</v>
      </c>
      <c r="C4" s="14" t="s">
        <v>73</v>
      </c>
      <c r="D4" s="15"/>
      <c r="E4" s="15"/>
      <c r="F4" s="15"/>
      <c r="G4" s="16"/>
    </row>
    <row r="5" spans="1:7" x14ac:dyDescent="0.3">
      <c r="A5" s="21">
        <v>2410</v>
      </c>
      <c r="C5" s="17" t="s">
        <v>74</v>
      </c>
      <c r="D5" s="18"/>
      <c r="E5" s="18"/>
      <c r="F5" s="18"/>
      <c r="G5" s="19"/>
    </row>
    <row r="6" spans="1:7" x14ac:dyDescent="0.3">
      <c r="A6" s="21">
        <v>2942</v>
      </c>
    </row>
    <row r="7" spans="1:7" x14ac:dyDescent="0.3">
      <c r="A7" s="21">
        <v>2455</v>
      </c>
      <c r="C7" s="21" t="s">
        <v>75</v>
      </c>
      <c r="D7" s="22">
        <f>ROUND(AVERAGE(A2:A11),0)</f>
        <v>2409</v>
      </c>
      <c r="G7" t="s">
        <v>76</v>
      </c>
    </row>
    <row r="8" spans="1:7" x14ac:dyDescent="0.3">
      <c r="A8" s="21">
        <v>2058</v>
      </c>
      <c r="C8" s="21" t="s">
        <v>77</v>
      </c>
      <c r="D8" s="22">
        <f>ROUND(_xlfn.STDEV.S(A2:A11),0)</f>
        <v>304</v>
      </c>
      <c r="G8" t="s">
        <v>78</v>
      </c>
    </row>
    <row r="9" spans="1:7" x14ac:dyDescent="0.3">
      <c r="A9" s="21">
        <v>2298</v>
      </c>
      <c r="C9" s="21" t="s">
        <v>8</v>
      </c>
      <c r="D9" s="22">
        <f>COUNT(A2:A11)</f>
        <v>10</v>
      </c>
      <c r="G9" t="s">
        <v>79</v>
      </c>
    </row>
    <row r="10" spans="1:7" x14ac:dyDescent="0.3">
      <c r="A10" s="21">
        <v>2751</v>
      </c>
      <c r="C10" s="21" t="s">
        <v>80</v>
      </c>
      <c r="D10" s="21">
        <v>1</v>
      </c>
    </row>
    <row r="11" spans="1:7" x14ac:dyDescent="0.3">
      <c r="A11" s="21">
        <v>2508</v>
      </c>
      <c r="C11" s="21" t="s">
        <v>81</v>
      </c>
      <c r="D11" s="22">
        <f>D9-D10</f>
        <v>9</v>
      </c>
      <c r="G11" t="s">
        <v>82</v>
      </c>
    </row>
    <row r="12" spans="1:7" x14ac:dyDescent="0.3">
      <c r="C12" s="21" t="s">
        <v>83</v>
      </c>
      <c r="D12" s="22">
        <f>D8/SQRT(D9)</f>
        <v>96.133240869118723</v>
      </c>
      <c r="E12" s="50"/>
      <c r="F12" s="50"/>
      <c r="G12" t="s">
        <v>84</v>
      </c>
    </row>
    <row r="13" spans="1:7" x14ac:dyDescent="0.3">
      <c r="C13" s="21" t="s">
        <v>16</v>
      </c>
      <c r="D13" s="21">
        <v>0.95</v>
      </c>
      <c r="F13" s="50"/>
    </row>
    <row r="14" spans="1:7" x14ac:dyDescent="0.3">
      <c r="C14" s="21" t="s">
        <v>18</v>
      </c>
      <c r="D14" s="22">
        <f>1-D13</f>
        <v>5.0000000000000044E-2</v>
      </c>
      <c r="F14" s="50"/>
      <c r="G14" t="s">
        <v>85</v>
      </c>
    </row>
    <row r="15" spans="1:7" x14ac:dyDescent="0.3">
      <c r="C15" s="21" t="s">
        <v>21</v>
      </c>
      <c r="D15" s="22">
        <f>D14/2</f>
        <v>2.5000000000000022E-2</v>
      </c>
      <c r="F15" s="50"/>
      <c r="G15" t="s">
        <v>86</v>
      </c>
    </row>
    <row r="16" spans="1:7" x14ac:dyDescent="0.3">
      <c r="C16" s="21" t="s">
        <v>68</v>
      </c>
      <c r="D16" s="22">
        <f>_xlfn.T.INV(1-D15,D11)</f>
        <v>2.2621571627982049</v>
      </c>
      <c r="E16" s="50"/>
      <c r="F16" s="50"/>
      <c r="G16" t="s">
        <v>87</v>
      </c>
    </row>
    <row r="17" spans="3:7" x14ac:dyDescent="0.3">
      <c r="C17" s="21" t="s">
        <v>88</v>
      </c>
      <c r="D17" s="22">
        <f>ROUND(D12*D16,0)</f>
        <v>217</v>
      </c>
      <c r="E17" s="50"/>
      <c r="F17" s="51" t="s">
        <v>89</v>
      </c>
      <c r="G17" t="s">
        <v>90</v>
      </c>
    </row>
    <row r="18" spans="3:7" x14ac:dyDescent="0.3">
      <c r="C18" s="21" t="s">
        <v>88</v>
      </c>
      <c r="D18" s="22">
        <f>ROUND(_xlfn.CONFIDENCE.T(D14,D8,D9),0)</f>
        <v>217</v>
      </c>
      <c r="E18" s="52"/>
      <c r="F18" s="53" t="s">
        <v>91</v>
      </c>
      <c r="G18" t="s">
        <v>92</v>
      </c>
    </row>
    <row r="19" spans="3:7" ht="15.6" x14ac:dyDescent="0.35">
      <c r="C19" s="21" t="s">
        <v>93</v>
      </c>
      <c r="D19" s="22">
        <f>D7-D17</f>
        <v>2192</v>
      </c>
      <c r="G19" t="s">
        <v>94</v>
      </c>
    </row>
    <row r="20" spans="3:7" ht="15.6" x14ac:dyDescent="0.35">
      <c r="C20" s="21" t="s">
        <v>95</v>
      </c>
      <c r="D20" s="22">
        <f>D7+D18</f>
        <v>2626</v>
      </c>
      <c r="G20" t="s">
        <v>96</v>
      </c>
    </row>
    <row r="22" spans="3:7" ht="15" thickBot="1" x14ac:dyDescent="0.35">
      <c r="E22" s="54"/>
      <c r="F22" s="55" t="s">
        <v>97</v>
      </c>
    </row>
    <row r="23" spans="3:7" x14ac:dyDescent="0.3">
      <c r="C23" s="56" t="s">
        <v>69</v>
      </c>
      <c r="D23" s="56"/>
    </row>
    <row r="25" spans="3:7" x14ac:dyDescent="0.3">
      <c r="C25" t="s">
        <v>98</v>
      </c>
      <c r="D25">
        <v>2408.8000000000002</v>
      </c>
    </row>
    <row r="26" spans="3:7" x14ac:dyDescent="0.3">
      <c r="C26" t="s">
        <v>83</v>
      </c>
      <c r="D26">
        <v>96.134257970588038</v>
      </c>
    </row>
    <row r="27" spans="3:7" x14ac:dyDescent="0.3">
      <c r="C27" t="s">
        <v>99</v>
      </c>
      <c r="D27">
        <v>2432.5</v>
      </c>
    </row>
    <row r="28" spans="3:7" x14ac:dyDescent="0.3">
      <c r="C28" t="s">
        <v>100</v>
      </c>
      <c r="D28" t="e">
        <v>#N/A</v>
      </c>
    </row>
    <row r="29" spans="3:7" x14ac:dyDescent="0.3">
      <c r="C29" t="s">
        <v>101</v>
      </c>
      <c r="D29">
        <v>304.00321635725453</v>
      </c>
    </row>
    <row r="30" spans="3:7" x14ac:dyDescent="0.3">
      <c r="C30" t="s">
        <v>102</v>
      </c>
      <c r="D30">
        <v>92417.955555555716</v>
      </c>
    </row>
    <row r="31" spans="3:7" x14ac:dyDescent="0.3">
      <c r="C31" t="s">
        <v>103</v>
      </c>
      <c r="D31">
        <v>0.1052419625105161</v>
      </c>
    </row>
    <row r="32" spans="3:7" x14ac:dyDescent="0.3">
      <c r="C32" t="s">
        <v>104</v>
      </c>
      <c r="D32">
        <v>9.4946322263048152E-2</v>
      </c>
    </row>
    <row r="33" spans="3:4" x14ac:dyDescent="0.3">
      <c r="C33" t="s">
        <v>57</v>
      </c>
      <c r="D33">
        <v>1035</v>
      </c>
    </row>
    <row r="34" spans="3:4" x14ac:dyDescent="0.3">
      <c r="C34" t="s">
        <v>105</v>
      </c>
      <c r="D34">
        <v>1907</v>
      </c>
    </row>
    <row r="35" spans="3:4" x14ac:dyDescent="0.3">
      <c r="C35" t="s">
        <v>106</v>
      </c>
      <c r="D35">
        <v>2942</v>
      </c>
    </row>
    <row r="36" spans="3:4" x14ac:dyDescent="0.3">
      <c r="C36" t="s">
        <v>107</v>
      </c>
      <c r="D36">
        <v>24088</v>
      </c>
    </row>
    <row r="37" spans="3:4" x14ac:dyDescent="0.3">
      <c r="C37" t="s">
        <v>108</v>
      </c>
      <c r="D37">
        <v>10</v>
      </c>
    </row>
    <row r="38" spans="3:4" ht="15" thickBot="1" x14ac:dyDescent="0.35">
      <c r="C38" s="3" t="s">
        <v>109</v>
      </c>
      <c r="D38" s="3">
        <v>217.47080025845614</v>
      </c>
    </row>
    <row r="40" spans="3:4" x14ac:dyDescent="0.3">
      <c r="C40" t="s">
        <v>26</v>
      </c>
      <c r="D40">
        <f>D25-D38</f>
        <v>2191.329199741544</v>
      </c>
    </row>
    <row r="41" spans="3:4" x14ac:dyDescent="0.3">
      <c r="C41" t="s">
        <v>29</v>
      </c>
      <c r="D41">
        <f>D25+D38</f>
        <v>2626.2708002584563</v>
      </c>
    </row>
    <row r="43" spans="3:4" x14ac:dyDescent="0.3">
      <c r="C43" t="s">
        <v>110</v>
      </c>
    </row>
    <row r="44" spans="3:4" x14ac:dyDescent="0.3">
      <c r="C44" t="s">
        <v>111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B54E9-05D9-4E23-810B-D4C8A574F44D}">
  <sheetPr codeName="Sheet9">
    <tabColor rgb="FF0000FF"/>
  </sheetPr>
  <dimension ref="A1:G54"/>
  <sheetViews>
    <sheetView zoomScale="130" zoomScaleNormal="130" workbookViewId="0">
      <selection activeCell="D4" sqref="D4"/>
    </sheetView>
  </sheetViews>
  <sheetFormatPr defaultRowHeight="14.4" x14ac:dyDescent="0.3"/>
  <cols>
    <col min="1" max="1" width="12.6640625" bestFit="1" customWidth="1"/>
    <col min="2" max="2" width="1.88671875" customWidth="1"/>
    <col min="3" max="3" width="30.109375" bestFit="1" customWidth="1"/>
    <col min="4" max="4" width="12.6640625" bestFit="1" customWidth="1"/>
    <col min="5" max="5" width="18.44140625" customWidth="1"/>
    <col min="6" max="6" width="9.109375" customWidth="1"/>
    <col min="7" max="7" width="12.6640625" bestFit="1" customWidth="1"/>
    <col min="8" max="8" width="2.109375" customWidth="1"/>
    <col min="9" max="9" width="24.6640625" customWidth="1"/>
    <col min="10" max="10" width="20.33203125" customWidth="1"/>
  </cols>
  <sheetData>
    <row r="1" spans="1:7" x14ac:dyDescent="0.3">
      <c r="A1" s="11" t="s">
        <v>112</v>
      </c>
      <c r="B1" s="12"/>
      <c r="C1" s="12"/>
      <c r="D1" s="12"/>
      <c r="E1" s="12"/>
      <c r="F1" s="12"/>
      <c r="G1" s="13"/>
    </row>
    <row r="2" spans="1:7" x14ac:dyDescent="0.3">
      <c r="A2" s="17" t="s">
        <v>113</v>
      </c>
      <c r="B2" s="18"/>
      <c r="C2" s="18"/>
      <c r="D2" s="18"/>
      <c r="E2" s="18"/>
      <c r="F2" s="18"/>
      <c r="G2" s="19"/>
    </row>
    <row r="4" spans="1:7" ht="28.8" x14ac:dyDescent="0.3">
      <c r="A4" s="20" t="s">
        <v>114</v>
      </c>
      <c r="C4" s="21" t="s">
        <v>8</v>
      </c>
      <c r="D4" s="22"/>
      <c r="E4" t="s">
        <v>115</v>
      </c>
    </row>
    <row r="5" spans="1:7" x14ac:dyDescent="0.3">
      <c r="A5" s="21">
        <v>6</v>
      </c>
      <c r="C5" s="21" t="s">
        <v>81</v>
      </c>
      <c r="D5" s="22"/>
      <c r="E5" t="s">
        <v>116</v>
      </c>
      <c r="F5" t="s">
        <v>117</v>
      </c>
    </row>
    <row r="6" spans="1:7" x14ac:dyDescent="0.3">
      <c r="A6" s="21">
        <v>10</v>
      </c>
      <c r="C6" s="21" t="s">
        <v>10</v>
      </c>
      <c r="D6" s="22"/>
      <c r="E6" t="s">
        <v>118</v>
      </c>
    </row>
    <row r="7" spans="1:7" x14ac:dyDescent="0.3">
      <c r="A7" s="21">
        <v>4</v>
      </c>
      <c r="C7" s="21" t="s">
        <v>119</v>
      </c>
      <c r="D7" s="22"/>
      <c r="E7" t="s">
        <v>120</v>
      </c>
    </row>
    <row r="8" spans="1:7" x14ac:dyDescent="0.3">
      <c r="A8" s="21">
        <v>10</v>
      </c>
      <c r="C8" s="21" t="s">
        <v>121</v>
      </c>
      <c r="D8" s="22"/>
      <c r="E8" t="s">
        <v>122</v>
      </c>
      <c r="F8" t="s">
        <v>123</v>
      </c>
    </row>
    <row r="9" spans="1:7" x14ac:dyDescent="0.3">
      <c r="A9" s="21">
        <v>5</v>
      </c>
      <c r="C9" s="21" t="s">
        <v>16</v>
      </c>
      <c r="D9" s="21">
        <v>0.95</v>
      </c>
      <c r="F9" t="s">
        <v>17</v>
      </c>
    </row>
    <row r="10" spans="1:7" x14ac:dyDescent="0.3">
      <c r="A10" s="21">
        <v>2</v>
      </c>
      <c r="C10" s="21" t="s">
        <v>18</v>
      </c>
      <c r="D10" s="22"/>
      <c r="E10" t="s">
        <v>19</v>
      </c>
      <c r="F10" t="s">
        <v>20</v>
      </c>
    </row>
    <row r="11" spans="1:7" x14ac:dyDescent="0.3">
      <c r="A11" s="21">
        <v>8</v>
      </c>
      <c r="C11" s="21" t="s">
        <v>21</v>
      </c>
      <c r="D11" s="22"/>
      <c r="E11" t="s">
        <v>22</v>
      </c>
      <c r="F11" t="s">
        <v>23</v>
      </c>
    </row>
    <row r="12" spans="1:7" x14ac:dyDescent="0.3">
      <c r="A12" s="21">
        <v>3</v>
      </c>
    </row>
    <row r="13" spans="1:7" x14ac:dyDescent="0.3">
      <c r="A13" s="21">
        <v>2</v>
      </c>
      <c r="C13" s="1" t="s">
        <v>24</v>
      </c>
    </row>
    <row r="14" spans="1:7" x14ac:dyDescent="0.3">
      <c r="A14" s="21">
        <v>7</v>
      </c>
      <c r="C14" s="26" t="s">
        <v>124</v>
      </c>
      <c r="D14" s="27"/>
      <c r="E14" s="28"/>
    </row>
    <row r="15" spans="1:7" x14ac:dyDescent="0.3">
      <c r="A15" s="21">
        <v>5</v>
      </c>
      <c r="C15" s="29" t="s">
        <v>125</v>
      </c>
      <c r="D15" s="30"/>
      <c r="E15" t="s">
        <v>126</v>
      </c>
      <c r="G15" t="s">
        <v>127</v>
      </c>
    </row>
    <row r="16" spans="1:7" ht="15.6" customHeight="1" x14ac:dyDescent="0.3">
      <c r="A16" s="21">
        <v>6</v>
      </c>
      <c r="C16" s="21" t="s">
        <v>43</v>
      </c>
      <c r="D16" s="22"/>
      <c r="E16" t="s">
        <v>128</v>
      </c>
      <c r="G16" t="s">
        <v>129</v>
      </c>
    </row>
    <row r="17" spans="1:7" x14ac:dyDescent="0.3">
      <c r="A17" s="21">
        <v>8</v>
      </c>
      <c r="C17" s="21" t="s">
        <v>26</v>
      </c>
      <c r="D17" s="22"/>
      <c r="E17" t="s">
        <v>130</v>
      </c>
      <c r="G17" t="s">
        <v>131</v>
      </c>
    </row>
    <row r="18" spans="1:7" ht="15.6" customHeight="1" x14ac:dyDescent="0.3">
      <c r="A18" s="21">
        <v>2</v>
      </c>
      <c r="C18" s="21" t="s">
        <v>29</v>
      </c>
      <c r="D18" s="22"/>
      <c r="E18" t="s">
        <v>132</v>
      </c>
      <c r="G18" t="s">
        <v>133</v>
      </c>
    </row>
    <row r="19" spans="1:7" x14ac:dyDescent="0.3">
      <c r="A19" s="21">
        <v>8</v>
      </c>
    </row>
    <row r="20" spans="1:7" x14ac:dyDescent="0.3">
      <c r="A20" s="21">
        <v>7</v>
      </c>
      <c r="C20" s="1" t="s">
        <v>32</v>
      </c>
    </row>
    <row r="21" spans="1:7" x14ac:dyDescent="0.3">
      <c r="A21" s="21">
        <v>6</v>
      </c>
      <c r="C21" s="26" t="s">
        <v>134</v>
      </c>
      <c r="D21" s="27"/>
      <c r="E21" s="28"/>
    </row>
    <row r="22" spans="1:7" x14ac:dyDescent="0.3">
      <c r="A22" s="21">
        <v>8</v>
      </c>
      <c r="C22" s="21" t="s">
        <v>43</v>
      </c>
      <c r="D22" s="30"/>
      <c r="E22" t="s">
        <v>135</v>
      </c>
      <c r="G22" t="s">
        <v>136</v>
      </c>
    </row>
    <row r="23" spans="1:7" x14ac:dyDescent="0.3">
      <c r="A23" s="21">
        <v>9</v>
      </c>
      <c r="C23" s="21" t="s">
        <v>26</v>
      </c>
      <c r="D23" s="22"/>
      <c r="E23" t="s">
        <v>137</v>
      </c>
      <c r="G23" t="s">
        <v>131</v>
      </c>
    </row>
    <row r="24" spans="1:7" x14ac:dyDescent="0.3">
      <c r="A24" s="21">
        <v>7</v>
      </c>
      <c r="C24" s="21" t="s">
        <v>29</v>
      </c>
      <c r="D24" s="22"/>
      <c r="E24" t="s">
        <v>138</v>
      </c>
      <c r="G24" t="s">
        <v>133</v>
      </c>
    </row>
    <row r="25" spans="1:7" x14ac:dyDescent="0.3">
      <c r="A25" s="21">
        <v>2</v>
      </c>
    </row>
    <row r="26" spans="1:7" x14ac:dyDescent="0.3">
      <c r="A26" s="21">
        <v>9</v>
      </c>
      <c r="C26" s="1" t="s">
        <v>41</v>
      </c>
    </row>
    <row r="27" spans="1:7" x14ac:dyDescent="0.3">
      <c r="A27" s="21">
        <v>9</v>
      </c>
      <c r="C27" s="26" t="s">
        <v>139</v>
      </c>
      <c r="D27" s="27"/>
      <c r="E27" s="28"/>
      <c r="G27" t="s">
        <v>140</v>
      </c>
    </row>
    <row r="28" spans="1:7" x14ac:dyDescent="0.3">
      <c r="A28" s="21">
        <v>6</v>
      </c>
    </row>
    <row r="29" spans="1:7" x14ac:dyDescent="0.3">
      <c r="A29" s="21">
        <v>5</v>
      </c>
    </row>
    <row r="30" spans="1:7" x14ac:dyDescent="0.3">
      <c r="A30" s="21">
        <v>8</v>
      </c>
    </row>
    <row r="31" spans="1:7" x14ac:dyDescent="0.3">
      <c r="A31" s="21">
        <v>2</v>
      </c>
    </row>
    <row r="32" spans="1:7" x14ac:dyDescent="0.3">
      <c r="A32" s="21">
        <v>5</v>
      </c>
    </row>
    <row r="33" spans="1:7" x14ac:dyDescent="0.3">
      <c r="A33" s="21">
        <v>3</v>
      </c>
    </row>
    <row r="34" spans="1:7" x14ac:dyDescent="0.3">
      <c r="A34" s="21">
        <v>9</v>
      </c>
    </row>
    <row r="35" spans="1:7" x14ac:dyDescent="0.3">
      <c r="A35" s="21">
        <v>8</v>
      </c>
    </row>
    <row r="36" spans="1:7" x14ac:dyDescent="0.3">
      <c r="A36" s="21">
        <v>9</v>
      </c>
    </row>
    <row r="37" spans="1:7" x14ac:dyDescent="0.3">
      <c r="A37" s="21">
        <v>9</v>
      </c>
    </row>
    <row r="38" spans="1:7" x14ac:dyDescent="0.3">
      <c r="A38" s="21">
        <v>6</v>
      </c>
    </row>
    <row r="39" spans="1:7" x14ac:dyDescent="0.3">
      <c r="A39" s="21">
        <v>5</v>
      </c>
    </row>
    <row r="40" spans="1:7" x14ac:dyDescent="0.3">
      <c r="A40" s="21">
        <v>2</v>
      </c>
    </row>
    <row r="41" spans="1:7" x14ac:dyDescent="0.3">
      <c r="A41" s="21">
        <v>5</v>
      </c>
    </row>
    <row r="42" spans="1:7" x14ac:dyDescent="0.3">
      <c r="A42" s="21">
        <v>6</v>
      </c>
    </row>
    <row r="43" spans="1:7" x14ac:dyDescent="0.3">
      <c r="A43" s="21">
        <v>9</v>
      </c>
    </row>
    <row r="44" spans="1:7" x14ac:dyDescent="0.3">
      <c r="A44" s="21">
        <v>7</v>
      </c>
    </row>
    <row r="45" spans="1:7" x14ac:dyDescent="0.3">
      <c r="A45" s="21">
        <v>9</v>
      </c>
      <c r="C45" s="21" t="s">
        <v>26</v>
      </c>
      <c r="D45" s="22"/>
      <c r="E45" t="s">
        <v>141</v>
      </c>
      <c r="G45" t="s">
        <v>131</v>
      </c>
    </row>
    <row r="46" spans="1:7" x14ac:dyDescent="0.3">
      <c r="A46" s="21">
        <v>7</v>
      </c>
      <c r="C46" s="21" t="s">
        <v>29</v>
      </c>
      <c r="D46" s="22"/>
      <c r="E46" t="s">
        <v>142</v>
      </c>
      <c r="G46" t="s">
        <v>133</v>
      </c>
    </row>
    <row r="47" spans="1:7" ht="43.2" x14ac:dyDescent="0.3">
      <c r="A47" s="21">
        <v>2</v>
      </c>
      <c r="C47" s="34" t="str">
        <f>"Our "&amp;TEXT($D$9,"0%")&amp;" Confidence Interval has limits of "&amp;ROUND(D45,1)&amp;" and "&amp;ROUND(D46,1)&amp;". We are about "&amp;TEXT($D$9,"0%")&amp;" sure that the population mean will lie within this interval. We are about "&amp;TEXT(1-$D$9,"0%")&amp;" sure that the population mean will NOT lie within this interval. "</f>
        <v xml:space="preserve">Our 95% Confidence Interval has limits of 0 and 0. We are about 95% sure that the population mean will lie within this interval. We are about 5% sure that the population mean will NOT lie within this interval. </v>
      </c>
      <c r="D47" s="35"/>
      <c r="E47" s="35"/>
      <c r="F47" s="35"/>
      <c r="G47" s="36"/>
    </row>
    <row r="48" spans="1:7" ht="28.8" x14ac:dyDescent="0.3">
      <c r="A48" s="21">
        <v>2</v>
      </c>
      <c r="C48" s="34" t="str">
        <f>"If we were to construct 100 similar intervals we would expect "&amp;D9*100&amp;" to contain the population mean and "&amp;(1-D9)*100&amp;" to NOT contain the population mean."</f>
        <v>If we were to construct 100 similar intervals we would expect 95 to contain the population mean and 5 to NOT contain the population mean.</v>
      </c>
      <c r="D48" s="35"/>
      <c r="E48" s="35"/>
      <c r="F48" s="35"/>
      <c r="G48" s="36"/>
    </row>
    <row r="49" spans="1:7" x14ac:dyDescent="0.3">
      <c r="A49" s="21">
        <v>7</v>
      </c>
      <c r="C49" s="34" t="str">
        <f>"We estimate the population mean for rating is about "&amp;ROUND(D6,1)&amp;" with a margin of error of +/- "&amp;ROUND(D43,1)&amp;"."</f>
        <v>We estimate the population mean for rating is about 0 with a margin of error of +/- 0.</v>
      </c>
      <c r="D49" s="35"/>
      <c r="E49" s="35"/>
      <c r="F49" s="35"/>
      <c r="G49" s="36"/>
    </row>
    <row r="50" spans="1:7" x14ac:dyDescent="0.3">
      <c r="A50" s="21">
        <v>5</v>
      </c>
      <c r="C50" s="34" t="str">
        <f>"A reasonable range of values for the population mean is "&amp;ROUND(D45,1)&amp;" to "&amp;ROUND(D46,1)&amp;"."</f>
        <v>A reasonable range of values for the population mean is 0 to 0.</v>
      </c>
      <c r="D50" s="35"/>
      <c r="E50" s="35"/>
      <c r="F50" s="35"/>
      <c r="G50" s="36"/>
    </row>
    <row r="51" spans="1:7" x14ac:dyDescent="0.3">
      <c r="A51" s="21">
        <v>4</v>
      </c>
      <c r="C51" s="34" t="str">
        <f>"We are "&amp;TEXT($D$9,"0%")&amp;" sure that the pop mean for the resturant rating is between "&amp;ROUND(D45,1)&amp;" and "&amp;ROUND(D46,1)&amp;"."</f>
        <v>We are 95% sure that the pop mean for the resturant rating is between 0 and 0.</v>
      </c>
      <c r="D51" s="35"/>
      <c r="E51" s="35"/>
      <c r="F51" s="35"/>
      <c r="G51" s="36"/>
    </row>
    <row r="52" spans="1:7" x14ac:dyDescent="0.3">
      <c r="A52" s="21">
        <v>7</v>
      </c>
    </row>
    <row r="53" spans="1:7" x14ac:dyDescent="0.3">
      <c r="A53" s="21">
        <v>2</v>
      </c>
    </row>
    <row r="54" spans="1:7" x14ac:dyDescent="0.3">
      <c r="A54" s="21">
        <v>7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410E7-D543-4121-94F8-66497F51196C}">
  <sheetPr>
    <tabColor rgb="FFFF0000"/>
  </sheetPr>
  <dimension ref="A1:G54"/>
  <sheetViews>
    <sheetView zoomScale="55" zoomScaleNormal="55" workbookViewId="0">
      <selection activeCell="D4" sqref="D4"/>
    </sheetView>
  </sheetViews>
  <sheetFormatPr defaultRowHeight="14.4" x14ac:dyDescent="0.3"/>
  <cols>
    <col min="1" max="1" width="12.6640625" bestFit="1" customWidth="1"/>
    <col min="2" max="2" width="1.88671875" customWidth="1"/>
    <col min="3" max="3" width="30.109375" bestFit="1" customWidth="1"/>
    <col min="4" max="4" width="12.6640625" bestFit="1" customWidth="1"/>
    <col min="5" max="5" width="18.44140625" customWidth="1"/>
    <col min="6" max="6" width="9.109375" customWidth="1"/>
    <col min="7" max="7" width="12.6640625" bestFit="1" customWidth="1"/>
    <col min="8" max="8" width="2.109375" customWidth="1"/>
    <col min="9" max="9" width="24.6640625" customWidth="1"/>
    <col min="10" max="10" width="20.33203125" customWidth="1"/>
  </cols>
  <sheetData>
    <row r="1" spans="1:7" x14ac:dyDescent="0.3">
      <c r="A1" s="11" t="s">
        <v>112</v>
      </c>
      <c r="B1" s="12"/>
      <c r="C1" s="12"/>
      <c r="D1" s="12"/>
      <c r="E1" s="12"/>
      <c r="F1" s="12"/>
      <c r="G1" s="13"/>
    </row>
    <row r="2" spans="1:7" x14ac:dyDescent="0.3">
      <c r="A2" s="17" t="s">
        <v>113</v>
      </c>
      <c r="B2" s="18"/>
      <c r="C2" s="18"/>
      <c r="D2" s="18"/>
      <c r="E2" s="18"/>
      <c r="F2" s="18"/>
      <c r="G2" s="19"/>
    </row>
    <row r="4" spans="1:7" ht="28.8" x14ac:dyDescent="0.3">
      <c r="A4" s="20" t="s">
        <v>114</v>
      </c>
      <c r="C4" s="21" t="s">
        <v>8</v>
      </c>
      <c r="D4" s="22">
        <f>COUNT(A5:A54)</f>
        <v>50</v>
      </c>
      <c r="E4" t="s">
        <v>115</v>
      </c>
    </row>
    <row r="5" spans="1:7" x14ac:dyDescent="0.3">
      <c r="A5" s="21">
        <v>6</v>
      </c>
      <c r="C5" s="21" t="s">
        <v>81</v>
      </c>
      <c r="D5" s="22">
        <f>D4-1</f>
        <v>49</v>
      </c>
      <c r="E5" t="s">
        <v>116</v>
      </c>
      <c r="F5" t="s">
        <v>117</v>
      </c>
    </row>
    <row r="6" spans="1:7" x14ac:dyDescent="0.3">
      <c r="A6" s="21">
        <v>10</v>
      </c>
      <c r="C6" s="21" t="s">
        <v>10</v>
      </c>
      <c r="D6" s="22">
        <f>AVERAGE(A5:A54)</f>
        <v>5.98</v>
      </c>
      <c r="E6" t="s">
        <v>118</v>
      </c>
    </row>
    <row r="7" spans="1:7" x14ac:dyDescent="0.3">
      <c r="A7" s="21">
        <v>4</v>
      </c>
      <c r="C7" s="21" t="s">
        <v>119</v>
      </c>
      <c r="D7" s="22">
        <f>_xlfn.STDEV.S(A5:A54)</f>
        <v>2.5273201100722305</v>
      </c>
      <c r="E7" t="s">
        <v>120</v>
      </c>
    </row>
    <row r="8" spans="1:7" x14ac:dyDescent="0.3">
      <c r="A8" s="21">
        <v>10</v>
      </c>
      <c r="C8" s="21" t="s">
        <v>121</v>
      </c>
      <c r="D8" s="22">
        <f>D7/SQRT(D4)</f>
        <v>0.35741703761224114</v>
      </c>
      <c r="E8" t="s">
        <v>122</v>
      </c>
      <c r="F8" t="s">
        <v>123</v>
      </c>
    </row>
    <row r="9" spans="1:7" x14ac:dyDescent="0.3">
      <c r="A9" s="21">
        <v>5</v>
      </c>
      <c r="C9" s="21" t="s">
        <v>16</v>
      </c>
      <c r="D9" s="21">
        <v>0.95</v>
      </c>
      <c r="F9" t="s">
        <v>17</v>
      </c>
    </row>
    <row r="10" spans="1:7" x14ac:dyDescent="0.3">
      <c r="A10" s="21">
        <v>2</v>
      </c>
      <c r="C10" s="21" t="s">
        <v>18</v>
      </c>
      <c r="D10" s="22">
        <f>1-D9</f>
        <v>5.0000000000000044E-2</v>
      </c>
      <c r="E10" t="s">
        <v>19</v>
      </c>
      <c r="F10" t="s">
        <v>20</v>
      </c>
    </row>
    <row r="11" spans="1:7" x14ac:dyDescent="0.3">
      <c r="A11" s="21">
        <v>8</v>
      </c>
      <c r="C11" s="21" t="s">
        <v>21</v>
      </c>
      <c r="D11" s="22">
        <f>D10/2</f>
        <v>2.5000000000000022E-2</v>
      </c>
      <c r="E11" t="s">
        <v>22</v>
      </c>
      <c r="F11" t="s">
        <v>23</v>
      </c>
    </row>
    <row r="12" spans="1:7" x14ac:dyDescent="0.3">
      <c r="A12" s="21">
        <v>3</v>
      </c>
    </row>
    <row r="13" spans="1:7" x14ac:dyDescent="0.3">
      <c r="A13" s="21">
        <v>2</v>
      </c>
      <c r="C13" s="1" t="s">
        <v>24</v>
      </c>
    </row>
    <row r="14" spans="1:7" x14ac:dyDescent="0.3">
      <c r="A14" s="21">
        <v>7</v>
      </c>
      <c r="C14" s="26" t="s">
        <v>124</v>
      </c>
      <c r="D14" s="27"/>
      <c r="E14" s="28"/>
    </row>
    <row r="15" spans="1:7" x14ac:dyDescent="0.3">
      <c r="A15" s="21">
        <v>5</v>
      </c>
      <c r="C15" s="29" t="s">
        <v>125</v>
      </c>
      <c r="D15" s="30">
        <f>_xlfn.T.INV(1-D11,D5)</f>
        <v>2.0095752371292388</v>
      </c>
      <c r="E15" t="s">
        <v>126</v>
      </c>
      <c r="G15" t="s">
        <v>127</v>
      </c>
    </row>
    <row r="16" spans="1:7" ht="15.6" customHeight="1" x14ac:dyDescent="0.3">
      <c r="A16" s="21">
        <v>6</v>
      </c>
      <c r="C16" s="21" t="s">
        <v>43</v>
      </c>
      <c r="D16" s="22">
        <f>D15*D8</f>
        <v>0.71825642811364954</v>
      </c>
      <c r="E16" t="s">
        <v>128</v>
      </c>
      <c r="G16" t="s">
        <v>129</v>
      </c>
    </row>
    <row r="17" spans="1:7" x14ac:dyDescent="0.3">
      <c r="A17" s="21">
        <v>8</v>
      </c>
      <c r="C17" s="21" t="s">
        <v>26</v>
      </c>
      <c r="D17" s="22">
        <f>D6-D16</f>
        <v>5.2617435718863508</v>
      </c>
      <c r="E17" t="s">
        <v>130</v>
      </c>
      <c r="G17" t="s">
        <v>131</v>
      </c>
    </row>
    <row r="18" spans="1:7" ht="15.6" customHeight="1" x14ac:dyDescent="0.3">
      <c r="A18" s="21">
        <v>2</v>
      </c>
      <c r="C18" s="21" t="s">
        <v>29</v>
      </c>
      <c r="D18" s="22">
        <f>D6+D16</f>
        <v>6.6982564281136501</v>
      </c>
      <c r="E18" t="s">
        <v>132</v>
      </c>
      <c r="G18" t="s">
        <v>133</v>
      </c>
    </row>
    <row r="19" spans="1:7" x14ac:dyDescent="0.3">
      <c r="A19" s="21">
        <v>8</v>
      </c>
    </row>
    <row r="20" spans="1:7" x14ac:dyDescent="0.3">
      <c r="A20" s="21">
        <v>7</v>
      </c>
      <c r="C20" s="1" t="s">
        <v>32</v>
      </c>
    </row>
    <row r="21" spans="1:7" x14ac:dyDescent="0.3">
      <c r="A21" s="21">
        <v>6</v>
      </c>
      <c r="C21" s="26" t="s">
        <v>134</v>
      </c>
      <c r="D21" s="27"/>
      <c r="E21" s="28"/>
    </row>
    <row r="22" spans="1:7" x14ac:dyDescent="0.3">
      <c r="A22" s="21">
        <v>8</v>
      </c>
      <c r="C22" s="21" t="s">
        <v>43</v>
      </c>
      <c r="D22" s="30">
        <f>_xlfn.CONFIDENCE.T(D10,D7,D4)</f>
        <v>0.71825642811364954</v>
      </c>
      <c r="E22" t="s">
        <v>135</v>
      </c>
      <c r="G22" t="s">
        <v>136</v>
      </c>
    </row>
    <row r="23" spans="1:7" x14ac:dyDescent="0.3">
      <c r="A23" s="21">
        <v>9</v>
      </c>
      <c r="C23" s="21" t="s">
        <v>26</v>
      </c>
      <c r="D23" s="22">
        <f>D6-D22</f>
        <v>5.2617435718863508</v>
      </c>
      <c r="E23" t="s">
        <v>137</v>
      </c>
      <c r="G23" t="s">
        <v>131</v>
      </c>
    </row>
    <row r="24" spans="1:7" x14ac:dyDescent="0.3">
      <c r="A24" s="21">
        <v>7</v>
      </c>
      <c r="C24" s="21" t="s">
        <v>29</v>
      </c>
      <c r="D24" s="22">
        <f>D6+D22</f>
        <v>6.6982564281136501</v>
      </c>
      <c r="E24" t="s">
        <v>138</v>
      </c>
      <c r="G24" t="s">
        <v>133</v>
      </c>
    </row>
    <row r="25" spans="1:7" x14ac:dyDescent="0.3">
      <c r="A25" s="21">
        <v>2</v>
      </c>
    </row>
    <row r="26" spans="1:7" x14ac:dyDescent="0.3">
      <c r="A26" s="21">
        <v>9</v>
      </c>
      <c r="C26" s="1" t="s">
        <v>41</v>
      </c>
    </row>
    <row r="27" spans="1:7" x14ac:dyDescent="0.3">
      <c r="A27" s="21">
        <v>9</v>
      </c>
      <c r="C27" s="26" t="s">
        <v>139</v>
      </c>
      <c r="D27" s="27"/>
      <c r="E27" s="28"/>
      <c r="G27" t="s">
        <v>140</v>
      </c>
    </row>
    <row r="28" spans="1:7" x14ac:dyDescent="0.3">
      <c r="A28" s="21">
        <v>6</v>
      </c>
      <c r="C28" s="57" t="s">
        <v>114</v>
      </c>
      <c r="D28" s="57"/>
    </row>
    <row r="29" spans="1:7" x14ac:dyDescent="0.3">
      <c r="A29" s="21">
        <v>5</v>
      </c>
    </row>
    <row r="30" spans="1:7" x14ac:dyDescent="0.3">
      <c r="A30" s="21">
        <v>8</v>
      </c>
      <c r="C30" t="s">
        <v>98</v>
      </c>
      <c r="D30">
        <v>5.98</v>
      </c>
    </row>
    <row r="31" spans="1:7" x14ac:dyDescent="0.3">
      <c r="A31" s="21">
        <v>2</v>
      </c>
      <c r="C31" t="s">
        <v>83</v>
      </c>
      <c r="D31">
        <v>0.35741703761224114</v>
      </c>
    </row>
    <row r="32" spans="1:7" x14ac:dyDescent="0.3">
      <c r="A32" s="21">
        <v>5</v>
      </c>
      <c r="C32" t="s">
        <v>99</v>
      </c>
      <c r="D32">
        <v>6</v>
      </c>
    </row>
    <row r="33" spans="1:7" x14ac:dyDescent="0.3">
      <c r="A33" s="21">
        <v>3</v>
      </c>
      <c r="C33" t="s">
        <v>100</v>
      </c>
      <c r="D33">
        <v>2</v>
      </c>
    </row>
    <row r="34" spans="1:7" x14ac:dyDescent="0.3">
      <c r="A34" s="21">
        <v>9</v>
      </c>
      <c r="C34" t="s">
        <v>101</v>
      </c>
      <c r="D34">
        <v>2.5273201100722305</v>
      </c>
    </row>
    <row r="35" spans="1:7" x14ac:dyDescent="0.3">
      <c r="A35" s="21">
        <v>8</v>
      </c>
      <c r="C35" t="s">
        <v>102</v>
      </c>
      <c r="D35">
        <v>6.3873469387755106</v>
      </c>
    </row>
    <row r="36" spans="1:7" x14ac:dyDescent="0.3">
      <c r="A36" s="21">
        <v>9</v>
      </c>
      <c r="C36" t="s">
        <v>103</v>
      </c>
      <c r="D36">
        <v>-1.0728055578009994</v>
      </c>
    </row>
    <row r="37" spans="1:7" x14ac:dyDescent="0.3">
      <c r="A37" s="21">
        <v>9</v>
      </c>
      <c r="C37" t="s">
        <v>104</v>
      </c>
      <c r="D37">
        <v>-0.30844475361852403</v>
      </c>
    </row>
    <row r="38" spans="1:7" x14ac:dyDescent="0.3">
      <c r="A38" s="21">
        <v>6</v>
      </c>
      <c r="C38" t="s">
        <v>57</v>
      </c>
      <c r="D38">
        <v>8</v>
      </c>
    </row>
    <row r="39" spans="1:7" x14ac:dyDescent="0.3">
      <c r="A39" s="21">
        <v>5</v>
      </c>
      <c r="C39" t="s">
        <v>105</v>
      </c>
      <c r="D39">
        <v>2</v>
      </c>
    </row>
    <row r="40" spans="1:7" x14ac:dyDescent="0.3">
      <c r="A40" s="21">
        <v>2</v>
      </c>
      <c r="C40" t="s">
        <v>106</v>
      </c>
      <c r="D40">
        <v>10</v>
      </c>
    </row>
    <row r="41" spans="1:7" x14ac:dyDescent="0.3">
      <c r="A41" s="21">
        <v>5</v>
      </c>
      <c r="C41" t="s">
        <v>107</v>
      </c>
      <c r="D41">
        <v>299</v>
      </c>
    </row>
    <row r="42" spans="1:7" x14ac:dyDescent="0.3">
      <c r="A42" s="21">
        <v>6</v>
      </c>
      <c r="C42" t="s">
        <v>108</v>
      </c>
      <c r="D42">
        <v>50</v>
      </c>
    </row>
    <row r="43" spans="1:7" ht="15" thickBot="1" x14ac:dyDescent="0.35">
      <c r="A43" s="21">
        <v>9</v>
      </c>
      <c r="C43" s="3" t="s">
        <v>109</v>
      </c>
      <c r="D43" s="3">
        <v>0.71825642811364954</v>
      </c>
    </row>
    <row r="44" spans="1:7" x14ac:dyDescent="0.3">
      <c r="A44" s="21">
        <v>7</v>
      </c>
    </row>
    <row r="45" spans="1:7" x14ac:dyDescent="0.3">
      <c r="A45" s="21">
        <v>9</v>
      </c>
      <c r="C45" s="21" t="s">
        <v>26</v>
      </c>
      <c r="D45" s="22">
        <f>D30-D43</f>
        <v>5.2617435718863508</v>
      </c>
      <c r="E45" t="s">
        <v>141</v>
      </c>
      <c r="G45" t="s">
        <v>131</v>
      </c>
    </row>
    <row r="46" spans="1:7" x14ac:dyDescent="0.3">
      <c r="A46" s="21">
        <v>7</v>
      </c>
      <c r="C46" s="21" t="s">
        <v>29</v>
      </c>
      <c r="D46" s="22">
        <f>D30+D43</f>
        <v>6.6982564281136501</v>
      </c>
      <c r="E46" t="s">
        <v>142</v>
      </c>
      <c r="G46" t="s">
        <v>133</v>
      </c>
    </row>
    <row r="47" spans="1:7" ht="43.2" x14ac:dyDescent="0.3">
      <c r="A47" s="21">
        <v>2</v>
      </c>
      <c r="C47" s="34" t="str">
        <f>"Our "&amp;TEXT($D$9,"0%")&amp;" Confidence Interval has limits of "&amp;ROUND(D45,1)&amp;" and "&amp;ROUND(D46,1)&amp;". We are about "&amp;TEXT($D$9,"0%")&amp;" sure that the population mean will lie within this interval. We are about "&amp;TEXT(1-$D$9,"0%")&amp;" sure that the population mean will NOT lie within this interval. "</f>
        <v xml:space="preserve">Our 95% Confidence Interval has limits of 5.3 and 6.7. We are about 95% sure that the population mean will lie within this interval. We are about 5% sure that the population mean will NOT lie within this interval. </v>
      </c>
      <c r="D47" s="35"/>
      <c r="E47" s="35"/>
      <c r="F47" s="35"/>
      <c r="G47" s="36"/>
    </row>
    <row r="48" spans="1:7" ht="28.8" x14ac:dyDescent="0.3">
      <c r="A48" s="21">
        <v>2</v>
      </c>
      <c r="C48" s="34" t="str">
        <f>"If we were to construct 100 similar intervals we would expect "&amp;D9*100&amp;" to contain the population mean and "&amp;(1-D9)*100&amp;" to NOT contain the population mean."</f>
        <v>If we were to construct 100 similar intervals we would expect 95 to contain the population mean and 5 to NOT contain the population mean.</v>
      </c>
      <c r="D48" s="35"/>
      <c r="E48" s="35"/>
      <c r="F48" s="35"/>
      <c r="G48" s="36"/>
    </row>
    <row r="49" spans="1:7" x14ac:dyDescent="0.3">
      <c r="A49" s="21">
        <v>7</v>
      </c>
      <c r="C49" s="34" t="str">
        <f>"We estimate the population mean for rating is about "&amp;ROUND(D6,1)&amp;" with a margin of error of +/- "&amp;ROUND(D43,1)&amp;"."</f>
        <v>We estimate the population mean for rating is about 6 with a margin of error of +/- 0.7.</v>
      </c>
      <c r="D49" s="35"/>
      <c r="E49" s="35"/>
      <c r="F49" s="35"/>
      <c r="G49" s="36"/>
    </row>
    <row r="50" spans="1:7" x14ac:dyDescent="0.3">
      <c r="A50" s="21">
        <v>5</v>
      </c>
      <c r="C50" s="34" t="str">
        <f>"A reasonable range of values for the population mean is "&amp;ROUND(D45,1)&amp;" to "&amp;ROUND(D46,1)&amp;"."</f>
        <v>A reasonable range of values for the population mean is 5.3 to 6.7.</v>
      </c>
      <c r="D50" s="35"/>
      <c r="E50" s="35"/>
      <c r="F50" s="35"/>
      <c r="G50" s="36"/>
    </row>
    <row r="51" spans="1:7" x14ac:dyDescent="0.3">
      <c r="A51" s="21">
        <v>4</v>
      </c>
      <c r="C51" s="34" t="str">
        <f>"We are "&amp;TEXT($D$9,"0%")&amp;" sure that the pop mean for the resturant rating is between "&amp;ROUND(D45,1)&amp;" and "&amp;ROUND(D46,1)&amp;"."</f>
        <v>We are 95% sure that the pop mean for the resturant rating is between 5.3 and 6.7.</v>
      </c>
      <c r="D51" s="35"/>
      <c r="E51" s="35"/>
      <c r="F51" s="35"/>
      <c r="G51" s="36"/>
    </row>
    <row r="52" spans="1:7" x14ac:dyDescent="0.3">
      <c r="A52" s="21">
        <v>7</v>
      </c>
    </row>
    <row r="53" spans="1:7" x14ac:dyDescent="0.3">
      <c r="A53" s="21">
        <v>2</v>
      </c>
    </row>
    <row r="54" spans="1:7" x14ac:dyDescent="0.3">
      <c r="A54" s="21">
        <v>7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C8CE1-B903-4044-9118-5B9489725219}">
  <sheetPr codeName="Sheet10">
    <tabColor rgb="FF0000FF"/>
  </sheetPr>
  <dimension ref="A1:N1109"/>
  <sheetViews>
    <sheetView zoomScale="115" zoomScaleNormal="115" workbookViewId="0">
      <selection activeCell="D9" sqref="D9"/>
    </sheetView>
  </sheetViews>
  <sheetFormatPr defaultRowHeight="14.4" x14ac:dyDescent="0.3"/>
  <cols>
    <col min="1" max="1" width="10.109375" customWidth="1"/>
    <col min="2" max="2" width="1.5546875" customWidth="1"/>
    <col min="3" max="3" width="16.88671875" bestFit="1" customWidth="1"/>
    <col min="5" max="5" width="20.109375" bestFit="1" customWidth="1"/>
    <col min="6" max="6" width="5.33203125" customWidth="1"/>
    <col min="7" max="7" width="27.109375" bestFit="1" customWidth="1"/>
    <col min="8" max="8" width="18.88671875" customWidth="1"/>
    <col min="257" max="257" width="10.109375" customWidth="1"/>
    <col min="258" max="258" width="1.5546875" customWidth="1"/>
    <col min="259" max="259" width="16.88671875" bestFit="1" customWidth="1"/>
    <col min="261" max="261" width="20.109375" bestFit="1" customWidth="1"/>
    <col min="262" max="262" width="5.33203125" customWidth="1"/>
    <col min="263" max="263" width="27.109375" bestFit="1" customWidth="1"/>
    <col min="513" max="513" width="10.109375" customWidth="1"/>
    <col min="514" max="514" width="1.5546875" customWidth="1"/>
    <col min="515" max="515" width="16.88671875" bestFit="1" customWidth="1"/>
    <col min="517" max="517" width="20.109375" bestFit="1" customWidth="1"/>
    <col min="518" max="518" width="5.33203125" customWidth="1"/>
    <col min="519" max="519" width="27.109375" bestFit="1" customWidth="1"/>
    <col min="769" max="769" width="10.109375" customWidth="1"/>
    <col min="770" max="770" width="1.5546875" customWidth="1"/>
    <col min="771" max="771" width="16.88671875" bestFit="1" customWidth="1"/>
    <col min="773" max="773" width="20.109375" bestFit="1" customWidth="1"/>
    <col min="774" max="774" width="5.33203125" customWidth="1"/>
    <col min="775" max="775" width="27.109375" bestFit="1" customWidth="1"/>
    <col min="1025" max="1025" width="10.109375" customWidth="1"/>
    <col min="1026" max="1026" width="1.5546875" customWidth="1"/>
    <col min="1027" max="1027" width="16.88671875" bestFit="1" customWidth="1"/>
    <col min="1029" max="1029" width="20.109375" bestFit="1" customWidth="1"/>
    <col min="1030" max="1030" width="5.33203125" customWidth="1"/>
    <col min="1031" max="1031" width="27.109375" bestFit="1" customWidth="1"/>
    <col min="1281" max="1281" width="10.109375" customWidth="1"/>
    <col min="1282" max="1282" width="1.5546875" customWidth="1"/>
    <col min="1283" max="1283" width="16.88671875" bestFit="1" customWidth="1"/>
    <col min="1285" max="1285" width="20.109375" bestFit="1" customWidth="1"/>
    <col min="1286" max="1286" width="5.33203125" customWidth="1"/>
    <col min="1287" max="1287" width="27.109375" bestFit="1" customWidth="1"/>
    <col min="1537" max="1537" width="10.109375" customWidth="1"/>
    <col min="1538" max="1538" width="1.5546875" customWidth="1"/>
    <col min="1539" max="1539" width="16.88671875" bestFit="1" customWidth="1"/>
    <col min="1541" max="1541" width="20.109375" bestFit="1" customWidth="1"/>
    <col min="1542" max="1542" width="5.33203125" customWidth="1"/>
    <col min="1543" max="1543" width="27.109375" bestFit="1" customWidth="1"/>
    <col min="1793" max="1793" width="10.109375" customWidth="1"/>
    <col min="1794" max="1794" width="1.5546875" customWidth="1"/>
    <col min="1795" max="1795" width="16.88671875" bestFit="1" customWidth="1"/>
    <col min="1797" max="1797" width="20.109375" bestFit="1" customWidth="1"/>
    <col min="1798" max="1798" width="5.33203125" customWidth="1"/>
    <col min="1799" max="1799" width="27.109375" bestFit="1" customWidth="1"/>
    <col min="2049" max="2049" width="10.109375" customWidth="1"/>
    <col min="2050" max="2050" width="1.5546875" customWidth="1"/>
    <col min="2051" max="2051" width="16.88671875" bestFit="1" customWidth="1"/>
    <col min="2053" max="2053" width="20.109375" bestFit="1" customWidth="1"/>
    <col min="2054" max="2054" width="5.33203125" customWidth="1"/>
    <col min="2055" max="2055" width="27.109375" bestFit="1" customWidth="1"/>
    <col min="2305" max="2305" width="10.109375" customWidth="1"/>
    <col min="2306" max="2306" width="1.5546875" customWidth="1"/>
    <col min="2307" max="2307" width="16.88671875" bestFit="1" customWidth="1"/>
    <col min="2309" max="2309" width="20.109375" bestFit="1" customWidth="1"/>
    <col min="2310" max="2310" width="5.33203125" customWidth="1"/>
    <col min="2311" max="2311" width="27.109375" bestFit="1" customWidth="1"/>
    <col min="2561" max="2561" width="10.109375" customWidth="1"/>
    <col min="2562" max="2562" width="1.5546875" customWidth="1"/>
    <col min="2563" max="2563" width="16.88671875" bestFit="1" customWidth="1"/>
    <col min="2565" max="2565" width="20.109375" bestFit="1" customWidth="1"/>
    <col min="2566" max="2566" width="5.33203125" customWidth="1"/>
    <col min="2567" max="2567" width="27.109375" bestFit="1" customWidth="1"/>
    <col min="2817" max="2817" width="10.109375" customWidth="1"/>
    <col min="2818" max="2818" width="1.5546875" customWidth="1"/>
    <col min="2819" max="2819" width="16.88671875" bestFit="1" customWidth="1"/>
    <col min="2821" max="2821" width="20.109375" bestFit="1" customWidth="1"/>
    <col min="2822" max="2822" width="5.33203125" customWidth="1"/>
    <col min="2823" max="2823" width="27.109375" bestFit="1" customWidth="1"/>
    <col min="3073" max="3073" width="10.109375" customWidth="1"/>
    <col min="3074" max="3074" width="1.5546875" customWidth="1"/>
    <col min="3075" max="3075" width="16.88671875" bestFit="1" customWidth="1"/>
    <col min="3077" max="3077" width="20.109375" bestFit="1" customWidth="1"/>
    <col min="3078" max="3078" width="5.33203125" customWidth="1"/>
    <col min="3079" max="3079" width="27.109375" bestFit="1" customWidth="1"/>
    <col min="3329" max="3329" width="10.109375" customWidth="1"/>
    <col min="3330" max="3330" width="1.5546875" customWidth="1"/>
    <col min="3331" max="3331" width="16.88671875" bestFit="1" customWidth="1"/>
    <col min="3333" max="3333" width="20.109375" bestFit="1" customWidth="1"/>
    <col min="3334" max="3334" width="5.33203125" customWidth="1"/>
    <col min="3335" max="3335" width="27.109375" bestFit="1" customWidth="1"/>
    <col min="3585" max="3585" width="10.109375" customWidth="1"/>
    <col min="3586" max="3586" width="1.5546875" customWidth="1"/>
    <col min="3587" max="3587" width="16.88671875" bestFit="1" customWidth="1"/>
    <col min="3589" max="3589" width="20.109375" bestFit="1" customWidth="1"/>
    <col min="3590" max="3590" width="5.33203125" customWidth="1"/>
    <col min="3591" max="3591" width="27.109375" bestFit="1" customWidth="1"/>
    <col min="3841" max="3841" width="10.109375" customWidth="1"/>
    <col min="3842" max="3842" width="1.5546875" customWidth="1"/>
    <col min="3843" max="3843" width="16.88671875" bestFit="1" customWidth="1"/>
    <col min="3845" max="3845" width="20.109375" bestFit="1" customWidth="1"/>
    <col min="3846" max="3846" width="5.33203125" customWidth="1"/>
    <col min="3847" max="3847" width="27.109375" bestFit="1" customWidth="1"/>
    <col min="4097" max="4097" width="10.109375" customWidth="1"/>
    <col min="4098" max="4098" width="1.5546875" customWidth="1"/>
    <col min="4099" max="4099" width="16.88671875" bestFit="1" customWidth="1"/>
    <col min="4101" max="4101" width="20.109375" bestFit="1" customWidth="1"/>
    <col min="4102" max="4102" width="5.33203125" customWidth="1"/>
    <col min="4103" max="4103" width="27.109375" bestFit="1" customWidth="1"/>
    <col min="4353" max="4353" width="10.109375" customWidth="1"/>
    <col min="4354" max="4354" width="1.5546875" customWidth="1"/>
    <col min="4355" max="4355" width="16.88671875" bestFit="1" customWidth="1"/>
    <col min="4357" max="4357" width="20.109375" bestFit="1" customWidth="1"/>
    <col min="4358" max="4358" width="5.33203125" customWidth="1"/>
    <col min="4359" max="4359" width="27.109375" bestFit="1" customWidth="1"/>
    <col min="4609" max="4609" width="10.109375" customWidth="1"/>
    <col min="4610" max="4610" width="1.5546875" customWidth="1"/>
    <col min="4611" max="4611" width="16.88671875" bestFit="1" customWidth="1"/>
    <col min="4613" max="4613" width="20.109375" bestFit="1" customWidth="1"/>
    <col min="4614" max="4614" width="5.33203125" customWidth="1"/>
    <col min="4615" max="4615" width="27.109375" bestFit="1" customWidth="1"/>
    <col min="4865" max="4865" width="10.109375" customWidth="1"/>
    <col min="4866" max="4866" width="1.5546875" customWidth="1"/>
    <col min="4867" max="4867" width="16.88671875" bestFit="1" customWidth="1"/>
    <col min="4869" max="4869" width="20.109375" bestFit="1" customWidth="1"/>
    <col min="4870" max="4870" width="5.33203125" customWidth="1"/>
    <col min="4871" max="4871" width="27.109375" bestFit="1" customWidth="1"/>
    <col min="5121" max="5121" width="10.109375" customWidth="1"/>
    <col min="5122" max="5122" width="1.5546875" customWidth="1"/>
    <col min="5123" max="5123" width="16.88671875" bestFit="1" customWidth="1"/>
    <col min="5125" max="5125" width="20.109375" bestFit="1" customWidth="1"/>
    <col min="5126" max="5126" width="5.33203125" customWidth="1"/>
    <col min="5127" max="5127" width="27.109375" bestFit="1" customWidth="1"/>
    <col min="5377" max="5377" width="10.109375" customWidth="1"/>
    <col min="5378" max="5378" width="1.5546875" customWidth="1"/>
    <col min="5379" max="5379" width="16.88671875" bestFit="1" customWidth="1"/>
    <col min="5381" max="5381" width="20.109375" bestFit="1" customWidth="1"/>
    <col min="5382" max="5382" width="5.33203125" customWidth="1"/>
    <col min="5383" max="5383" width="27.109375" bestFit="1" customWidth="1"/>
    <col min="5633" max="5633" width="10.109375" customWidth="1"/>
    <col min="5634" max="5634" width="1.5546875" customWidth="1"/>
    <col min="5635" max="5635" width="16.88671875" bestFit="1" customWidth="1"/>
    <col min="5637" max="5637" width="20.109375" bestFit="1" customWidth="1"/>
    <col min="5638" max="5638" width="5.33203125" customWidth="1"/>
    <col min="5639" max="5639" width="27.109375" bestFit="1" customWidth="1"/>
    <col min="5889" max="5889" width="10.109375" customWidth="1"/>
    <col min="5890" max="5890" width="1.5546875" customWidth="1"/>
    <col min="5891" max="5891" width="16.88671875" bestFit="1" customWidth="1"/>
    <col min="5893" max="5893" width="20.109375" bestFit="1" customWidth="1"/>
    <col min="5894" max="5894" width="5.33203125" customWidth="1"/>
    <col min="5895" max="5895" width="27.109375" bestFit="1" customWidth="1"/>
    <col min="6145" max="6145" width="10.109375" customWidth="1"/>
    <col min="6146" max="6146" width="1.5546875" customWidth="1"/>
    <col min="6147" max="6147" width="16.88671875" bestFit="1" customWidth="1"/>
    <col min="6149" max="6149" width="20.109375" bestFit="1" customWidth="1"/>
    <col min="6150" max="6150" width="5.33203125" customWidth="1"/>
    <col min="6151" max="6151" width="27.109375" bestFit="1" customWidth="1"/>
    <col min="6401" max="6401" width="10.109375" customWidth="1"/>
    <col min="6402" max="6402" width="1.5546875" customWidth="1"/>
    <col min="6403" max="6403" width="16.88671875" bestFit="1" customWidth="1"/>
    <col min="6405" max="6405" width="20.109375" bestFit="1" customWidth="1"/>
    <col min="6406" max="6406" width="5.33203125" customWidth="1"/>
    <col min="6407" max="6407" width="27.109375" bestFit="1" customWidth="1"/>
    <col min="6657" max="6657" width="10.109375" customWidth="1"/>
    <col min="6658" max="6658" width="1.5546875" customWidth="1"/>
    <col min="6659" max="6659" width="16.88671875" bestFit="1" customWidth="1"/>
    <col min="6661" max="6661" width="20.109375" bestFit="1" customWidth="1"/>
    <col min="6662" max="6662" width="5.33203125" customWidth="1"/>
    <col min="6663" max="6663" width="27.109375" bestFit="1" customWidth="1"/>
    <col min="6913" max="6913" width="10.109375" customWidth="1"/>
    <col min="6914" max="6914" width="1.5546875" customWidth="1"/>
    <col min="6915" max="6915" width="16.88671875" bestFit="1" customWidth="1"/>
    <col min="6917" max="6917" width="20.109375" bestFit="1" customWidth="1"/>
    <col min="6918" max="6918" width="5.33203125" customWidth="1"/>
    <col min="6919" max="6919" width="27.109375" bestFit="1" customWidth="1"/>
    <col min="7169" max="7169" width="10.109375" customWidth="1"/>
    <col min="7170" max="7170" width="1.5546875" customWidth="1"/>
    <col min="7171" max="7171" width="16.88671875" bestFit="1" customWidth="1"/>
    <col min="7173" max="7173" width="20.109375" bestFit="1" customWidth="1"/>
    <col min="7174" max="7174" width="5.33203125" customWidth="1"/>
    <col min="7175" max="7175" width="27.109375" bestFit="1" customWidth="1"/>
    <col min="7425" max="7425" width="10.109375" customWidth="1"/>
    <col min="7426" max="7426" width="1.5546875" customWidth="1"/>
    <col min="7427" max="7427" width="16.88671875" bestFit="1" customWidth="1"/>
    <col min="7429" max="7429" width="20.109375" bestFit="1" customWidth="1"/>
    <col min="7430" max="7430" width="5.33203125" customWidth="1"/>
    <col min="7431" max="7431" width="27.109375" bestFit="1" customWidth="1"/>
    <col min="7681" max="7681" width="10.109375" customWidth="1"/>
    <col min="7682" max="7682" width="1.5546875" customWidth="1"/>
    <col min="7683" max="7683" width="16.88671875" bestFit="1" customWidth="1"/>
    <col min="7685" max="7685" width="20.109375" bestFit="1" customWidth="1"/>
    <col min="7686" max="7686" width="5.33203125" customWidth="1"/>
    <col min="7687" max="7687" width="27.109375" bestFit="1" customWidth="1"/>
    <col min="7937" max="7937" width="10.109375" customWidth="1"/>
    <col min="7938" max="7938" width="1.5546875" customWidth="1"/>
    <col min="7939" max="7939" width="16.88671875" bestFit="1" customWidth="1"/>
    <col min="7941" max="7941" width="20.109375" bestFit="1" customWidth="1"/>
    <col min="7942" max="7942" width="5.33203125" customWidth="1"/>
    <col min="7943" max="7943" width="27.109375" bestFit="1" customWidth="1"/>
    <col min="8193" max="8193" width="10.109375" customWidth="1"/>
    <col min="8194" max="8194" width="1.5546875" customWidth="1"/>
    <col min="8195" max="8195" width="16.88671875" bestFit="1" customWidth="1"/>
    <col min="8197" max="8197" width="20.109375" bestFit="1" customWidth="1"/>
    <col min="8198" max="8198" width="5.33203125" customWidth="1"/>
    <col min="8199" max="8199" width="27.109375" bestFit="1" customWidth="1"/>
    <col min="8449" max="8449" width="10.109375" customWidth="1"/>
    <col min="8450" max="8450" width="1.5546875" customWidth="1"/>
    <col min="8451" max="8451" width="16.88671875" bestFit="1" customWidth="1"/>
    <col min="8453" max="8453" width="20.109375" bestFit="1" customWidth="1"/>
    <col min="8454" max="8454" width="5.33203125" customWidth="1"/>
    <col min="8455" max="8455" width="27.109375" bestFit="1" customWidth="1"/>
    <col min="8705" max="8705" width="10.109375" customWidth="1"/>
    <col min="8706" max="8706" width="1.5546875" customWidth="1"/>
    <col min="8707" max="8707" width="16.88671875" bestFit="1" customWidth="1"/>
    <col min="8709" max="8709" width="20.109375" bestFit="1" customWidth="1"/>
    <col min="8710" max="8710" width="5.33203125" customWidth="1"/>
    <col min="8711" max="8711" width="27.109375" bestFit="1" customWidth="1"/>
    <col min="8961" max="8961" width="10.109375" customWidth="1"/>
    <col min="8962" max="8962" width="1.5546875" customWidth="1"/>
    <col min="8963" max="8963" width="16.88671875" bestFit="1" customWidth="1"/>
    <col min="8965" max="8965" width="20.109375" bestFit="1" customWidth="1"/>
    <col min="8966" max="8966" width="5.33203125" customWidth="1"/>
    <col min="8967" max="8967" width="27.109375" bestFit="1" customWidth="1"/>
    <col min="9217" max="9217" width="10.109375" customWidth="1"/>
    <col min="9218" max="9218" width="1.5546875" customWidth="1"/>
    <col min="9219" max="9219" width="16.88671875" bestFit="1" customWidth="1"/>
    <col min="9221" max="9221" width="20.109375" bestFit="1" customWidth="1"/>
    <col min="9222" max="9222" width="5.33203125" customWidth="1"/>
    <col min="9223" max="9223" width="27.109375" bestFit="1" customWidth="1"/>
    <col min="9473" max="9473" width="10.109375" customWidth="1"/>
    <col min="9474" max="9474" width="1.5546875" customWidth="1"/>
    <col min="9475" max="9475" width="16.88671875" bestFit="1" customWidth="1"/>
    <col min="9477" max="9477" width="20.109375" bestFit="1" customWidth="1"/>
    <col min="9478" max="9478" width="5.33203125" customWidth="1"/>
    <col min="9479" max="9479" width="27.109375" bestFit="1" customWidth="1"/>
    <col min="9729" max="9729" width="10.109375" customWidth="1"/>
    <col min="9730" max="9730" width="1.5546875" customWidth="1"/>
    <col min="9731" max="9731" width="16.88671875" bestFit="1" customWidth="1"/>
    <col min="9733" max="9733" width="20.109375" bestFit="1" customWidth="1"/>
    <col min="9734" max="9734" width="5.33203125" customWidth="1"/>
    <col min="9735" max="9735" width="27.109375" bestFit="1" customWidth="1"/>
    <col min="9985" max="9985" width="10.109375" customWidth="1"/>
    <col min="9986" max="9986" width="1.5546875" customWidth="1"/>
    <col min="9987" max="9987" width="16.88671875" bestFit="1" customWidth="1"/>
    <col min="9989" max="9989" width="20.109375" bestFit="1" customWidth="1"/>
    <col min="9990" max="9990" width="5.33203125" customWidth="1"/>
    <col min="9991" max="9991" width="27.109375" bestFit="1" customWidth="1"/>
    <col min="10241" max="10241" width="10.109375" customWidth="1"/>
    <col min="10242" max="10242" width="1.5546875" customWidth="1"/>
    <col min="10243" max="10243" width="16.88671875" bestFit="1" customWidth="1"/>
    <col min="10245" max="10245" width="20.109375" bestFit="1" customWidth="1"/>
    <col min="10246" max="10246" width="5.33203125" customWidth="1"/>
    <col min="10247" max="10247" width="27.109375" bestFit="1" customWidth="1"/>
    <col min="10497" max="10497" width="10.109375" customWidth="1"/>
    <col min="10498" max="10498" width="1.5546875" customWidth="1"/>
    <col min="10499" max="10499" width="16.88671875" bestFit="1" customWidth="1"/>
    <col min="10501" max="10501" width="20.109375" bestFit="1" customWidth="1"/>
    <col min="10502" max="10502" width="5.33203125" customWidth="1"/>
    <col min="10503" max="10503" width="27.109375" bestFit="1" customWidth="1"/>
    <col min="10753" max="10753" width="10.109375" customWidth="1"/>
    <col min="10754" max="10754" width="1.5546875" customWidth="1"/>
    <col min="10755" max="10755" width="16.88671875" bestFit="1" customWidth="1"/>
    <col min="10757" max="10757" width="20.109375" bestFit="1" customWidth="1"/>
    <col min="10758" max="10758" width="5.33203125" customWidth="1"/>
    <col min="10759" max="10759" width="27.109375" bestFit="1" customWidth="1"/>
    <col min="11009" max="11009" width="10.109375" customWidth="1"/>
    <col min="11010" max="11010" width="1.5546875" customWidth="1"/>
    <col min="11011" max="11011" width="16.88671875" bestFit="1" customWidth="1"/>
    <col min="11013" max="11013" width="20.109375" bestFit="1" customWidth="1"/>
    <col min="11014" max="11014" width="5.33203125" customWidth="1"/>
    <col min="11015" max="11015" width="27.109375" bestFit="1" customWidth="1"/>
    <col min="11265" max="11265" width="10.109375" customWidth="1"/>
    <col min="11266" max="11266" width="1.5546875" customWidth="1"/>
    <col min="11267" max="11267" width="16.88671875" bestFit="1" customWidth="1"/>
    <col min="11269" max="11269" width="20.109375" bestFit="1" customWidth="1"/>
    <col min="11270" max="11270" width="5.33203125" customWidth="1"/>
    <col min="11271" max="11271" width="27.109375" bestFit="1" customWidth="1"/>
    <col min="11521" max="11521" width="10.109375" customWidth="1"/>
    <col min="11522" max="11522" width="1.5546875" customWidth="1"/>
    <col min="11523" max="11523" width="16.88671875" bestFit="1" customWidth="1"/>
    <col min="11525" max="11525" width="20.109375" bestFit="1" customWidth="1"/>
    <col min="11526" max="11526" width="5.33203125" customWidth="1"/>
    <col min="11527" max="11527" width="27.109375" bestFit="1" customWidth="1"/>
    <col min="11777" max="11777" width="10.109375" customWidth="1"/>
    <col min="11778" max="11778" width="1.5546875" customWidth="1"/>
    <col min="11779" max="11779" width="16.88671875" bestFit="1" customWidth="1"/>
    <col min="11781" max="11781" width="20.109375" bestFit="1" customWidth="1"/>
    <col min="11782" max="11782" width="5.33203125" customWidth="1"/>
    <col min="11783" max="11783" width="27.109375" bestFit="1" customWidth="1"/>
    <col min="12033" max="12033" width="10.109375" customWidth="1"/>
    <col min="12034" max="12034" width="1.5546875" customWidth="1"/>
    <col min="12035" max="12035" width="16.88671875" bestFit="1" customWidth="1"/>
    <col min="12037" max="12037" width="20.109375" bestFit="1" customWidth="1"/>
    <col min="12038" max="12038" width="5.33203125" customWidth="1"/>
    <col min="12039" max="12039" width="27.109375" bestFit="1" customWidth="1"/>
    <col min="12289" max="12289" width="10.109375" customWidth="1"/>
    <col min="12290" max="12290" width="1.5546875" customWidth="1"/>
    <col min="12291" max="12291" width="16.88671875" bestFit="1" customWidth="1"/>
    <col min="12293" max="12293" width="20.109375" bestFit="1" customWidth="1"/>
    <col min="12294" max="12294" width="5.33203125" customWidth="1"/>
    <col min="12295" max="12295" width="27.109375" bestFit="1" customWidth="1"/>
    <col min="12545" max="12545" width="10.109375" customWidth="1"/>
    <col min="12546" max="12546" width="1.5546875" customWidth="1"/>
    <col min="12547" max="12547" width="16.88671875" bestFit="1" customWidth="1"/>
    <col min="12549" max="12549" width="20.109375" bestFit="1" customWidth="1"/>
    <col min="12550" max="12550" width="5.33203125" customWidth="1"/>
    <col min="12551" max="12551" width="27.109375" bestFit="1" customWidth="1"/>
    <col min="12801" max="12801" width="10.109375" customWidth="1"/>
    <col min="12802" max="12802" width="1.5546875" customWidth="1"/>
    <col min="12803" max="12803" width="16.88671875" bestFit="1" customWidth="1"/>
    <col min="12805" max="12805" width="20.109375" bestFit="1" customWidth="1"/>
    <col min="12806" max="12806" width="5.33203125" customWidth="1"/>
    <col min="12807" max="12807" width="27.109375" bestFit="1" customWidth="1"/>
    <col min="13057" max="13057" width="10.109375" customWidth="1"/>
    <col min="13058" max="13058" width="1.5546875" customWidth="1"/>
    <col min="13059" max="13059" width="16.88671875" bestFit="1" customWidth="1"/>
    <col min="13061" max="13061" width="20.109375" bestFit="1" customWidth="1"/>
    <col min="13062" max="13062" width="5.33203125" customWidth="1"/>
    <col min="13063" max="13063" width="27.109375" bestFit="1" customWidth="1"/>
    <col min="13313" max="13313" width="10.109375" customWidth="1"/>
    <col min="13314" max="13314" width="1.5546875" customWidth="1"/>
    <col min="13315" max="13315" width="16.88671875" bestFit="1" customWidth="1"/>
    <col min="13317" max="13317" width="20.109375" bestFit="1" customWidth="1"/>
    <col min="13318" max="13318" width="5.33203125" customWidth="1"/>
    <col min="13319" max="13319" width="27.109375" bestFit="1" customWidth="1"/>
    <col min="13569" max="13569" width="10.109375" customWidth="1"/>
    <col min="13570" max="13570" width="1.5546875" customWidth="1"/>
    <col min="13571" max="13571" width="16.88671875" bestFit="1" customWidth="1"/>
    <col min="13573" max="13573" width="20.109375" bestFit="1" customWidth="1"/>
    <col min="13574" max="13574" width="5.33203125" customWidth="1"/>
    <col min="13575" max="13575" width="27.109375" bestFit="1" customWidth="1"/>
    <col min="13825" max="13825" width="10.109375" customWidth="1"/>
    <col min="13826" max="13826" width="1.5546875" customWidth="1"/>
    <col min="13827" max="13827" width="16.88671875" bestFit="1" customWidth="1"/>
    <col min="13829" max="13829" width="20.109375" bestFit="1" customWidth="1"/>
    <col min="13830" max="13830" width="5.33203125" customWidth="1"/>
    <col min="13831" max="13831" width="27.109375" bestFit="1" customWidth="1"/>
    <col min="14081" max="14081" width="10.109375" customWidth="1"/>
    <col min="14082" max="14082" width="1.5546875" customWidth="1"/>
    <col min="14083" max="14083" width="16.88671875" bestFit="1" customWidth="1"/>
    <col min="14085" max="14085" width="20.109375" bestFit="1" customWidth="1"/>
    <col min="14086" max="14086" width="5.33203125" customWidth="1"/>
    <col min="14087" max="14087" width="27.109375" bestFit="1" customWidth="1"/>
    <col min="14337" max="14337" width="10.109375" customWidth="1"/>
    <col min="14338" max="14338" width="1.5546875" customWidth="1"/>
    <col min="14339" max="14339" width="16.88671875" bestFit="1" customWidth="1"/>
    <col min="14341" max="14341" width="20.109375" bestFit="1" customWidth="1"/>
    <col min="14342" max="14342" width="5.33203125" customWidth="1"/>
    <col min="14343" max="14343" width="27.109375" bestFit="1" customWidth="1"/>
    <col min="14593" max="14593" width="10.109375" customWidth="1"/>
    <col min="14594" max="14594" width="1.5546875" customWidth="1"/>
    <col min="14595" max="14595" width="16.88671875" bestFit="1" customWidth="1"/>
    <col min="14597" max="14597" width="20.109375" bestFit="1" customWidth="1"/>
    <col min="14598" max="14598" width="5.33203125" customWidth="1"/>
    <col min="14599" max="14599" width="27.109375" bestFit="1" customWidth="1"/>
    <col min="14849" max="14849" width="10.109375" customWidth="1"/>
    <col min="14850" max="14850" width="1.5546875" customWidth="1"/>
    <col min="14851" max="14851" width="16.88671875" bestFit="1" customWidth="1"/>
    <col min="14853" max="14853" width="20.109375" bestFit="1" customWidth="1"/>
    <col min="14854" max="14854" width="5.33203125" customWidth="1"/>
    <col min="14855" max="14855" width="27.109375" bestFit="1" customWidth="1"/>
    <col min="15105" max="15105" width="10.109375" customWidth="1"/>
    <col min="15106" max="15106" width="1.5546875" customWidth="1"/>
    <col min="15107" max="15107" width="16.88671875" bestFit="1" customWidth="1"/>
    <col min="15109" max="15109" width="20.109375" bestFit="1" customWidth="1"/>
    <col min="15110" max="15110" width="5.33203125" customWidth="1"/>
    <col min="15111" max="15111" width="27.109375" bestFit="1" customWidth="1"/>
    <col min="15361" max="15361" width="10.109375" customWidth="1"/>
    <col min="15362" max="15362" width="1.5546875" customWidth="1"/>
    <col min="15363" max="15363" width="16.88671875" bestFit="1" customWidth="1"/>
    <col min="15365" max="15365" width="20.109375" bestFit="1" customWidth="1"/>
    <col min="15366" max="15366" width="5.33203125" customWidth="1"/>
    <col min="15367" max="15367" width="27.109375" bestFit="1" customWidth="1"/>
    <col min="15617" max="15617" width="10.109375" customWidth="1"/>
    <col min="15618" max="15618" width="1.5546875" customWidth="1"/>
    <col min="15619" max="15619" width="16.88671875" bestFit="1" customWidth="1"/>
    <col min="15621" max="15621" width="20.109375" bestFit="1" customWidth="1"/>
    <col min="15622" max="15622" width="5.33203125" customWidth="1"/>
    <col min="15623" max="15623" width="27.109375" bestFit="1" customWidth="1"/>
    <col min="15873" max="15873" width="10.109375" customWidth="1"/>
    <col min="15874" max="15874" width="1.5546875" customWidth="1"/>
    <col min="15875" max="15875" width="16.88671875" bestFit="1" customWidth="1"/>
    <col min="15877" max="15877" width="20.109375" bestFit="1" customWidth="1"/>
    <col min="15878" max="15878" width="5.33203125" customWidth="1"/>
    <col min="15879" max="15879" width="27.109375" bestFit="1" customWidth="1"/>
    <col min="16129" max="16129" width="10.109375" customWidth="1"/>
    <col min="16130" max="16130" width="1.5546875" customWidth="1"/>
    <col min="16131" max="16131" width="16.88671875" bestFit="1" customWidth="1"/>
    <col min="16133" max="16133" width="20.109375" bestFit="1" customWidth="1"/>
    <col min="16134" max="16134" width="5.33203125" customWidth="1"/>
    <col min="16135" max="16135" width="27.109375" bestFit="1" customWidth="1"/>
  </cols>
  <sheetData>
    <row r="1" spans="1:14" x14ac:dyDescent="0.3">
      <c r="A1" s="1" t="s">
        <v>143</v>
      </c>
    </row>
    <row r="2" spans="1:14" ht="43.2" x14ac:dyDescent="0.3">
      <c r="A2" s="58" t="s">
        <v>144</v>
      </c>
      <c r="B2" s="58"/>
      <c r="C2" s="58"/>
      <c r="D2" s="59"/>
      <c r="E2" s="60"/>
      <c r="F2" s="21" t="s">
        <v>145</v>
      </c>
    </row>
    <row r="3" spans="1:14" ht="28.8" x14ac:dyDescent="0.3">
      <c r="A3" s="58" t="s">
        <v>146</v>
      </c>
      <c r="B3" s="58"/>
      <c r="C3" s="58"/>
      <c r="D3" s="59"/>
      <c r="E3" s="60"/>
      <c r="F3" s="21" t="s">
        <v>145</v>
      </c>
    </row>
    <row r="4" spans="1:14" ht="43.2" x14ac:dyDescent="0.3">
      <c r="A4" s="58" t="s">
        <v>147</v>
      </c>
      <c r="B4" s="58"/>
      <c r="C4" s="58"/>
      <c r="D4" s="59"/>
      <c r="E4" s="60"/>
      <c r="F4" s="21" t="s">
        <v>145</v>
      </c>
    </row>
    <row r="5" spans="1:14" ht="28.8" x14ac:dyDescent="0.3">
      <c r="A5" s="58" t="s">
        <v>148</v>
      </c>
      <c r="B5" s="58"/>
      <c r="C5" s="58"/>
      <c r="D5" s="59"/>
      <c r="E5" s="60"/>
      <c r="F5" s="21" t="s">
        <v>145</v>
      </c>
    </row>
    <row r="7" spans="1:14" ht="57.6" x14ac:dyDescent="0.3">
      <c r="A7" s="61" t="s">
        <v>149</v>
      </c>
      <c r="B7" s="61"/>
      <c r="C7" s="61"/>
      <c r="D7" s="62"/>
      <c r="E7" s="63"/>
      <c r="F7" s="61"/>
    </row>
    <row r="8" spans="1:14" ht="4.2" customHeight="1" x14ac:dyDescent="0.3"/>
    <row r="9" spans="1:14" x14ac:dyDescent="0.3">
      <c r="A9" s="64" t="s">
        <v>150</v>
      </c>
      <c r="C9" s="65" t="s">
        <v>151</v>
      </c>
      <c r="D9" s="22"/>
      <c r="I9" t="s">
        <v>152</v>
      </c>
      <c r="M9" t="s">
        <v>255</v>
      </c>
      <c r="N9" t="s">
        <v>256</v>
      </c>
    </row>
    <row r="10" spans="1:14" x14ac:dyDescent="0.3">
      <c r="A10" s="21" t="s">
        <v>153</v>
      </c>
      <c r="C10" s="65" t="str">
        <f>"Count of "&amp;E10</f>
        <v>Count of Yes</v>
      </c>
      <c r="D10" s="22"/>
      <c r="E10" t="s">
        <v>145</v>
      </c>
      <c r="I10" t="s">
        <v>154</v>
      </c>
      <c r="N10" t="s">
        <v>257</v>
      </c>
    </row>
    <row r="11" spans="1:14" x14ac:dyDescent="0.3">
      <c r="A11" s="21" t="s">
        <v>145</v>
      </c>
      <c r="C11" s="65" t="str">
        <f>"Count of "&amp;E11</f>
        <v>Count of No</v>
      </c>
      <c r="D11" s="22"/>
      <c r="E11" t="s">
        <v>153</v>
      </c>
      <c r="I11" t="s">
        <v>155</v>
      </c>
      <c r="N11" t="s">
        <v>258</v>
      </c>
    </row>
    <row r="12" spans="1:14" ht="28.8" x14ac:dyDescent="0.3">
      <c r="A12" s="21" t="s">
        <v>153</v>
      </c>
      <c r="C12" s="65" t="str">
        <f>"P("&amp;E10&amp;")"</f>
        <v>P(Yes)</v>
      </c>
      <c r="D12" s="22"/>
      <c r="E12" s="66" t="s">
        <v>156</v>
      </c>
      <c r="F12" t="s">
        <v>157</v>
      </c>
      <c r="G12" t="s">
        <v>158</v>
      </c>
      <c r="I12" t="s">
        <v>159</v>
      </c>
      <c r="N12" t="s">
        <v>259</v>
      </c>
    </row>
    <row r="13" spans="1:14" x14ac:dyDescent="0.3">
      <c r="A13" s="21" t="s">
        <v>153</v>
      </c>
      <c r="C13" s="65" t="str">
        <f>"P("&amp;E11&amp;")"</f>
        <v>P(No)</v>
      </c>
      <c r="D13" s="22"/>
      <c r="I13" t="s">
        <v>160</v>
      </c>
      <c r="N13" t="s">
        <v>258</v>
      </c>
    </row>
    <row r="14" spans="1:14" x14ac:dyDescent="0.3">
      <c r="A14" s="21" t="s">
        <v>145</v>
      </c>
      <c r="C14" s="65" t="s">
        <v>161</v>
      </c>
      <c r="D14" s="22"/>
      <c r="E14" s="21" t="str">
        <f>IF(D14="","",D14&gt;5)</f>
        <v/>
      </c>
      <c r="F14" t="s">
        <v>162</v>
      </c>
      <c r="I14" t="s">
        <v>163</v>
      </c>
      <c r="N14" t="s">
        <v>260</v>
      </c>
    </row>
    <row r="15" spans="1:14" x14ac:dyDescent="0.3">
      <c r="A15" s="21" t="s">
        <v>153</v>
      </c>
      <c r="C15" s="65" t="s">
        <v>164</v>
      </c>
      <c r="D15" s="22"/>
      <c r="E15" s="21" t="str">
        <f>IF(D15="","",D15&gt;5)</f>
        <v/>
      </c>
      <c r="I15" t="s">
        <v>165</v>
      </c>
      <c r="N15" t="s">
        <v>258</v>
      </c>
    </row>
    <row r="16" spans="1:14" x14ac:dyDescent="0.3">
      <c r="A16" s="21" t="s">
        <v>153</v>
      </c>
      <c r="C16" s="65" t="s">
        <v>16</v>
      </c>
      <c r="D16" s="21">
        <v>0.95</v>
      </c>
      <c r="I16" t="s">
        <v>166</v>
      </c>
      <c r="N16" t="s">
        <v>258</v>
      </c>
    </row>
    <row r="17" spans="1:14" x14ac:dyDescent="0.3">
      <c r="A17" s="21" t="s">
        <v>153</v>
      </c>
      <c r="C17" s="65" t="s">
        <v>167</v>
      </c>
      <c r="D17" s="22"/>
      <c r="E17" s="67" t="s">
        <v>168</v>
      </c>
      <c r="I17" t="s">
        <v>169</v>
      </c>
      <c r="N17" t="s">
        <v>261</v>
      </c>
    </row>
    <row r="18" spans="1:14" x14ac:dyDescent="0.3">
      <c r="A18" s="21" t="s">
        <v>153</v>
      </c>
      <c r="C18" s="65" t="s">
        <v>170</v>
      </c>
      <c r="D18" s="22"/>
      <c r="I18" t="s">
        <v>171</v>
      </c>
      <c r="N18" t="s">
        <v>262</v>
      </c>
    </row>
    <row r="19" spans="1:14" x14ac:dyDescent="0.3">
      <c r="A19" s="21" t="s">
        <v>145</v>
      </c>
      <c r="C19" s="65" t="s">
        <v>172</v>
      </c>
      <c r="D19" s="22"/>
      <c r="F19" s="1" t="s">
        <v>91</v>
      </c>
      <c r="I19" t="s">
        <v>173</v>
      </c>
      <c r="N19" t="s">
        <v>263</v>
      </c>
    </row>
    <row r="20" spans="1:14" x14ac:dyDescent="0.3">
      <c r="A20" s="21" t="s">
        <v>145</v>
      </c>
      <c r="C20" s="65" t="s">
        <v>83</v>
      </c>
      <c r="D20" s="22"/>
      <c r="E20" s="67" t="s">
        <v>174</v>
      </c>
      <c r="I20" t="s">
        <v>175</v>
      </c>
      <c r="N20" t="s">
        <v>264</v>
      </c>
    </row>
    <row r="21" spans="1:14" x14ac:dyDescent="0.3">
      <c r="A21" s="21" t="s">
        <v>153</v>
      </c>
      <c r="C21" s="65" t="s">
        <v>88</v>
      </c>
      <c r="D21" s="22"/>
      <c r="I21" t="s">
        <v>176</v>
      </c>
      <c r="N21" t="s">
        <v>265</v>
      </c>
    </row>
    <row r="22" spans="1:14" x14ac:dyDescent="0.3">
      <c r="A22" s="21" t="s">
        <v>145</v>
      </c>
      <c r="C22" s="65" t="s">
        <v>26</v>
      </c>
      <c r="D22" s="22"/>
      <c r="I22" t="s">
        <v>177</v>
      </c>
      <c r="N22" t="s">
        <v>266</v>
      </c>
    </row>
    <row r="23" spans="1:14" x14ac:dyDescent="0.3">
      <c r="A23" s="21" t="s">
        <v>153</v>
      </c>
      <c r="C23" s="65" t="s">
        <v>29</v>
      </c>
      <c r="D23" s="22"/>
      <c r="I23" t="s">
        <v>178</v>
      </c>
      <c r="N23" t="s">
        <v>267</v>
      </c>
    </row>
    <row r="24" spans="1:14" x14ac:dyDescent="0.3">
      <c r="A24" s="21" t="s">
        <v>145</v>
      </c>
      <c r="C24" s="65" t="s">
        <v>179</v>
      </c>
    </row>
    <row r="25" spans="1:14" x14ac:dyDescent="0.3">
      <c r="A25" s="21" t="s">
        <v>153</v>
      </c>
      <c r="C25" s="68" t="str">
        <f>IF(D23="","","The "&amp;TEXT(D16,"0.00%")&amp;" confidence interval for the "&amp;LOWER(G12)&amp;" is "&amp;TEXT(D22,"0.0000")&amp;" to "&amp;TEXT(D23,"0.0000")&amp;".")</f>
        <v/>
      </c>
      <c r="D25" s="68"/>
      <c r="E25" s="68"/>
      <c r="F25" s="68"/>
      <c r="G25" s="68"/>
    </row>
    <row r="26" spans="1:14" ht="28.8" x14ac:dyDescent="0.3">
      <c r="A26" s="21" t="s">
        <v>145</v>
      </c>
      <c r="C26" s="68" t="s">
        <v>180</v>
      </c>
      <c r="D26" s="68"/>
      <c r="E26" s="68"/>
      <c r="F26" s="68"/>
      <c r="G26" s="68"/>
    </row>
    <row r="27" spans="1:14" x14ac:dyDescent="0.3">
      <c r="A27" s="21" t="s">
        <v>153</v>
      </c>
    </row>
    <row r="28" spans="1:14" x14ac:dyDescent="0.3">
      <c r="A28" s="21" t="s">
        <v>153</v>
      </c>
    </row>
    <row r="29" spans="1:14" x14ac:dyDescent="0.3">
      <c r="A29" s="21" t="s">
        <v>145</v>
      </c>
    </row>
    <row r="30" spans="1:14" x14ac:dyDescent="0.3">
      <c r="A30" s="21" t="s">
        <v>153</v>
      </c>
    </row>
    <row r="31" spans="1:14" x14ac:dyDescent="0.3">
      <c r="A31" s="21" t="s">
        <v>153</v>
      </c>
    </row>
    <row r="32" spans="1:14" x14ac:dyDescent="0.3">
      <c r="A32" s="21" t="s">
        <v>145</v>
      </c>
    </row>
    <row r="33" spans="1:1" x14ac:dyDescent="0.3">
      <c r="A33" s="21" t="s">
        <v>153</v>
      </c>
    </row>
    <row r="34" spans="1:1" x14ac:dyDescent="0.3">
      <c r="A34" s="21" t="s">
        <v>153</v>
      </c>
    </row>
    <row r="35" spans="1:1" x14ac:dyDescent="0.3">
      <c r="A35" s="21" t="s">
        <v>145</v>
      </c>
    </row>
    <row r="36" spans="1:1" x14ac:dyDescent="0.3">
      <c r="A36" s="21" t="s">
        <v>145</v>
      </c>
    </row>
    <row r="37" spans="1:1" x14ac:dyDescent="0.3">
      <c r="A37" s="21" t="s">
        <v>145</v>
      </c>
    </row>
    <row r="38" spans="1:1" x14ac:dyDescent="0.3">
      <c r="A38" s="21" t="s">
        <v>153</v>
      </c>
    </row>
    <row r="39" spans="1:1" x14ac:dyDescent="0.3">
      <c r="A39" s="21" t="s">
        <v>145</v>
      </c>
    </row>
    <row r="40" spans="1:1" x14ac:dyDescent="0.3">
      <c r="A40" s="21" t="s">
        <v>153</v>
      </c>
    </row>
    <row r="41" spans="1:1" x14ac:dyDescent="0.3">
      <c r="A41" s="21" t="s">
        <v>153</v>
      </c>
    </row>
    <row r="42" spans="1:1" x14ac:dyDescent="0.3">
      <c r="A42" s="21" t="s">
        <v>153</v>
      </c>
    </row>
    <row r="43" spans="1:1" x14ac:dyDescent="0.3">
      <c r="A43" s="21" t="s">
        <v>153</v>
      </c>
    </row>
    <row r="44" spans="1:1" x14ac:dyDescent="0.3">
      <c r="A44" s="21" t="s">
        <v>153</v>
      </c>
    </row>
    <row r="45" spans="1:1" x14ac:dyDescent="0.3">
      <c r="A45" s="21" t="s">
        <v>153</v>
      </c>
    </row>
    <row r="46" spans="1:1" x14ac:dyDescent="0.3">
      <c r="A46" s="21" t="s">
        <v>145</v>
      </c>
    </row>
    <row r="47" spans="1:1" x14ac:dyDescent="0.3">
      <c r="A47" s="21" t="s">
        <v>153</v>
      </c>
    </row>
    <row r="48" spans="1:1" x14ac:dyDescent="0.3">
      <c r="A48" s="21" t="s">
        <v>153</v>
      </c>
    </row>
    <row r="49" spans="1:1" x14ac:dyDescent="0.3">
      <c r="A49" s="21" t="s">
        <v>153</v>
      </c>
    </row>
    <row r="50" spans="1:1" x14ac:dyDescent="0.3">
      <c r="A50" s="21" t="s">
        <v>153</v>
      </c>
    </row>
    <row r="51" spans="1:1" x14ac:dyDescent="0.3">
      <c r="A51" s="21" t="s">
        <v>153</v>
      </c>
    </row>
    <row r="52" spans="1:1" x14ac:dyDescent="0.3">
      <c r="A52" s="21" t="s">
        <v>153</v>
      </c>
    </row>
    <row r="53" spans="1:1" x14ac:dyDescent="0.3">
      <c r="A53" s="21" t="s">
        <v>153</v>
      </c>
    </row>
    <row r="54" spans="1:1" x14ac:dyDescent="0.3">
      <c r="A54" s="21" t="s">
        <v>153</v>
      </c>
    </row>
    <row r="55" spans="1:1" x14ac:dyDescent="0.3">
      <c r="A55" s="21" t="s">
        <v>153</v>
      </c>
    </row>
    <row r="56" spans="1:1" x14ac:dyDescent="0.3">
      <c r="A56" s="21" t="s">
        <v>153</v>
      </c>
    </row>
    <row r="57" spans="1:1" x14ac:dyDescent="0.3">
      <c r="A57" s="21" t="s">
        <v>145</v>
      </c>
    </row>
    <row r="58" spans="1:1" x14ac:dyDescent="0.3">
      <c r="A58" s="21" t="s">
        <v>153</v>
      </c>
    </row>
    <row r="59" spans="1:1" x14ac:dyDescent="0.3">
      <c r="A59" s="21" t="s">
        <v>153</v>
      </c>
    </row>
    <row r="60" spans="1:1" x14ac:dyDescent="0.3">
      <c r="A60" s="21" t="s">
        <v>145</v>
      </c>
    </row>
    <row r="61" spans="1:1" x14ac:dyDescent="0.3">
      <c r="A61" s="21" t="s">
        <v>145</v>
      </c>
    </row>
    <row r="62" spans="1:1" x14ac:dyDescent="0.3">
      <c r="A62" s="21" t="s">
        <v>145</v>
      </c>
    </row>
    <row r="63" spans="1:1" x14ac:dyDescent="0.3">
      <c r="A63" s="21" t="s">
        <v>145</v>
      </c>
    </row>
    <row r="64" spans="1:1" x14ac:dyDescent="0.3">
      <c r="A64" s="21" t="s">
        <v>153</v>
      </c>
    </row>
    <row r="65" spans="1:1" x14ac:dyDescent="0.3">
      <c r="A65" s="21" t="s">
        <v>153</v>
      </c>
    </row>
    <row r="66" spans="1:1" x14ac:dyDescent="0.3">
      <c r="A66" s="21" t="s">
        <v>145</v>
      </c>
    </row>
    <row r="67" spans="1:1" x14ac:dyDescent="0.3">
      <c r="A67" s="21" t="s">
        <v>145</v>
      </c>
    </row>
    <row r="68" spans="1:1" x14ac:dyDescent="0.3">
      <c r="A68" s="21" t="s">
        <v>153</v>
      </c>
    </row>
    <row r="69" spans="1:1" x14ac:dyDescent="0.3">
      <c r="A69" s="21" t="s">
        <v>153</v>
      </c>
    </row>
    <row r="70" spans="1:1" x14ac:dyDescent="0.3">
      <c r="A70" s="21" t="s">
        <v>153</v>
      </c>
    </row>
    <row r="71" spans="1:1" x14ac:dyDescent="0.3">
      <c r="A71" s="21" t="s">
        <v>153</v>
      </c>
    </row>
    <row r="72" spans="1:1" x14ac:dyDescent="0.3">
      <c r="A72" s="21" t="s">
        <v>145</v>
      </c>
    </row>
    <row r="73" spans="1:1" x14ac:dyDescent="0.3">
      <c r="A73" s="21" t="s">
        <v>153</v>
      </c>
    </row>
    <row r="74" spans="1:1" x14ac:dyDescent="0.3">
      <c r="A74" s="21" t="s">
        <v>153</v>
      </c>
    </row>
    <row r="75" spans="1:1" x14ac:dyDescent="0.3">
      <c r="A75" s="21" t="s">
        <v>145</v>
      </c>
    </row>
    <row r="76" spans="1:1" x14ac:dyDescent="0.3">
      <c r="A76" s="21" t="s">
        <v>153</v>
      </c>
    </row>
    <row r="77" spans="1:1" x14ac:dyDescent="0.3">
      <c r="A77" s="21" t="s">
        <v>153</v>
      </c>
    </row>
    <row r="78" spans="1:1" x14ac:dyDescent="0.3">
      <c r="A78" s="21" t="s">
        <v>153</v>
      </c>
    </row>
    <row r="79" spans="1:1" x14ac:dyDescent="0.3">
      <c r="A79" s="21" t="s">
        <v>145</v>
      </c>
    </row>
    <row r="80" spans="1:1" x14ac:dyDescent="0.3">
      <c r="A80" s="21" t="s">
        <v>153</v>
      </c>
    </row>
    <row r="81" spans="1:1" x14ac:dyDescent="0.3">
      <c r="A81" s="21" t="s">
        <v>145</v>
      </c>
    </row>
    <row r="82" spans="1:1" x14ac:dyDescent="0.3">
      <c r="A82" s="21" t="s">
        <v>145</v>
      </c>
    </row>
    <row r="83" spans="1:1" x14ac:dyDescent="0.3">
      <c r="A83" s="21" t="s">
        <v>145</v>
      </c>
    </row>
    <row r="84" spans="1:1" x14ac:dyDescent="0.3">
      <c r="A84" s="21" t="s">
        <v>153</v>
      </c>
    </row>
    <row r="85" spans="1:1" x14ac:dyDescent="0.3">
      <c r="A85" s="21" t="s">
        <v>145</v>
      </c>
    </row>
    <row r="86" spans="1:1" x14ac:dyDescent="0.3">
      <c r="A86" s="21" t="s">
        <v>153</v>
      </c>
    </row>
    <row r="87" spans="1:1" x14ac:dyDescent="0.3">
      <c r="A87" s="21" t="s">
        <v>153</v>
      </c>
    </row>
    <row r="88" spans="1:1" x14ac:dyDescent="0.3">
      <c r="A88" s="21" t="s">
        <v>153</v>
      </c>
    </row>
    <row r="89" spans="1:1" x14ac:dyDescent="0.3">
      <c r="A89" s="21" t="s">
        <v>153</v>
      </c>
    </row>
    <row r="90" spans="1:1" x14ac:dyDescent="0.3">
      <c r="A90" s="21" t="s">
        <v>153</v>
      </c>
    </row>
    <row r="91" spans="1:1" x14ac:dyDescent="0.3">
      <c r="A91" s="21" t="s">
        <v>145</v>
      </c>
    </row>
    <row r="92" spans="1:1" x14ac:dyDescent="0.3">
      <c r="A92" s="21" t="s">
        <v>145</v>
      </c>
    </row>
    <row r="93" spans="1:1" x14ac:dyDescent="0.3">
      <c r="A93" s="21" t="s">
        <v>153</v>
      </c>
    </row>
    <row r="94" spans="1:1" x14ac:dyDescent="0.3">
      <c r="A94" s="21" t="s">
        <v>145</v>
      </c>
    </row>
    <row r="95" spans="1:1" x14ac:dyDescent="0.3">
      <c r="A95" s="21" t="s">
        <v>153</v>
      </c>
    </row>
    <row r="96" spans="1:1" x14ac:dyDescent="0.3">
      <c r="A96" s="21" t="s">
        <v>145</v>
      </c>
    </row>
    <row r="97" spans="1:1" x14ac:dyDescent="0.3">
      <c r="A97" s="21" t="s">
        <v>153</v>
      </c>
    </row>
    <row r="98" spans="1:1" x14ac:dyDescent="0.3">
      <c r="A98" s="21" t="s">
        <v>153</v>
      </c>
    </row>
    <row r="99" spans="1:1" x14ac:dyDescent="0.3">
      <c r="A99" s="21" t="s">
        <v>153</v>
      </c>
    </row>
    <row r="100" spans="1:1" x14ac:dyDescent="0.3">
      <c r="A100" s="21" t="s">
        <v>153</v>
      </c>
    </row>
    <row r="101" spans="1:1" x14ac:dyDescent="0.3">
      <c r="A101" s="21" t="s">
        <v>145</v>
      </c>
    </row>
    <row r="102" spans="1:1" x14ac:dyDescent="0.3">
      <c r="A102" s="21" t="s">
        <v>153</v>
      </c>
    </row>
    <row r="103" spans="1:1" x14ac:dyDescent="0.3">
      <c r="A103" s="21" t="s">
        <v>153</v>
      </c>
    </row>
    <row r="104" spans="1:1" x14ac:dyDescent="0.3">
      <c r="A104" s="21" t="s">
        <v>145</v>
      </c>
    </row>
    <row r="105" spans="1:1" x14ac:dyDescent="0.3">
      <c r="A105" s="21" t="s">
        <v>145</v>
      </c>
    </row>
    <row r="106" spans="1:1" x14ac:dyDescent="0.3">
      <c r="A106" s="21" t="s">
        <v>145</v>
      </c>
    </row>
    <row r="107" spans="1:1" x14ac:dyDescent="0.3">
      <c r="A107" s="21" t="s">
        <v>153</v>
      </c>
    </row>
    <row r="108" spans="1:1" x14ac:dyDescent="0.3">
      <c r="A108" s="21" t="s">
        <v>153</v>
      </c>
    </row>
    <row r="109" spans="1:1" x14ac:dyDescent="0.3">
      <c r="A109" s="21" t="s">
        <v>145</v>
      </c>
    </row>
    <row r="110" spans="1:1" x14ac:dyDescent="0.3">
      <c r="A110" s="21" t="s">
        <v>153</v>
      </c>
    </row>
    <row r="111" spans="1:1" x14ac:dyDescent="0.3">
      <c r="A111" s="21" t="s">
        <v>153</v>
      </c>
    </row>
    <row r="112" spans="1:1" x14ac:dyDescent="0.3">
      <c r="A112" s="21" t="s">
        <v>145</v>
      </c>
    </row>
    <row r="113" spans="1:1" x14ac:dyDescent="0.3">
      <c r="A113" s="21" t="s">
        <v>145</v>
      </c>
    </row>
    <row r="114" spans="1:1" x14ac:dyDescent="0.3">
      <c r="A114" s="21" t="s">
        <v>153</v>
      </c>
    </row>
    <row r="115" spans="1:1" x14ac:dyDescent="0.3">
      <c r="A115" s="21" t="s">
        <v>153</v>
      </c>
    </row>
    <row r="116" spans="1:1" x14ac:dyDescent="0.3">
      <c r="A116" s="21" t="s">
        <v>145</v>
      </c>
    </row>
    <row r="117" spans="1:1" x14ac:dyDescent="0.3">
      <c r="A117" s="21" t="s">
        <v>145</v>
      </c>
    </row>
    <row r="118" spans="1:1" x14ac:dyDescent="0.3">
      <c r="A118" s="21" t="s">
        <v>153</v>
      </c>
    </row>
    <row r="119" spans="1:1" x14ac:dyDescent="0.3">
      <c r="A119" s="21" t="s">
        <v>145</v>
      </c>
    </row>
    <row r="120" spans="1:1" x14ac:dyDescent="0.3">
      <c r="A120" s="21" t="s">
        <v>153</v>
      </c>
    </row>
    <row r="121" spans="1:1" x14ac:dyDescent="0.3">
      <c r="A121" s="21" t="s">
        <v>153</v>
      </c>
    </row>
    <row r="122" spans="1:1" x14ac:dyDescent="0.3">
      <c r="A122" s="21" t="s">
        <v>145</v>
      </c>
    </row>
    <row r="123" spans="1:1" x14ac:dyDescent="0.3">
      <c r="A123" s="21" t="s">
        <v>153</v>
      </c>
    </row>
    <row r="124" spans="1:1" x14ac:dyDescent="0.3">
      <c r="A124" s="21" t="s">
        <v>153</v>
      </c>
    </row>
    <row r="125" spans="1:1" x14ac:dyDescent="0.3">
      <c r="A125" s="21" t="s">
        <v>145</v>
      </c>
    </row>
    <row r="126" spans="1:1" x14ac:dyDescent="0.3">
      <c r="A126" s="21" t="s">
        <v>153</v>
      </c>
    </row>
    <row r="127" spans="1:1" x14ac:dyDescent="0.3">
      <c r="A127" s="21" t="s">
        <v>153</v>
      </c>
    </row>
    <row r="128" spans="1:1" x14ac:dyDescent="0.3">
      <c r="A128" s="21" t="s">
        <v>153</v>
      </c>
    </row>
    <row r="129" spans="1:1" x14ac:dyDescent="0.3">
      <c r="A129" s="21" t="s">
        <v>153</v>
      </c>
    </row>
    <row r="130" spans="1:1" x14ac:dyDescent="0.3">
      <c r="A130" s="21" t="s">
        <v>145</v>
      </c>
    </row>
    <row r="131" spans="1:1" x14ac:dyDescent="0.3">
      <c r="A131" s="21" t="s">
        <v>153</v>
      </c>
    </row>
    <row r="132" spans="1:1" x14ac:dyDescent="0.3">
      <c r="A132" s="21" t="s">
        <v>145</v>
      </c>
    </row>
    <row r="133" spans="1:1" x14ac:dyDescent="0.3">
      <c r="A133" s="21" t="s">
        <v>153</v>
      </c>
    </row>
    <row r="134" spans="1:1" x14ac:dyDescent="0.3">
      <c r="A134" s="21" t="s">
        <v>153</v>
      </c>
    </row>
    <row r="135" spans="1:1" x14ac:dyDescent="0.3">
      <c r="A135" s="21" t="s">
        <v>153</v>
      </c>
    </row>
    <row r="136" spans="1:1" x14ac:dyDescent="0.3">
      <c r="A136" s="21" t="s">
        <v>145</v>
      </c>
    </row>
    <row r="137" spans="1:1" x14ac:dyDescent="0.3">
      <c r="A137" s="21" t="s">
        <v>145</v>
      </c>
    </row>
    <row r="138" spans="1:1" x14ac:dyDescent="0.3">
      <c r="A138" s="21" t="s">
        <v>145</v>
      </c>
    </row>
    <row r="139" spans="1:1" x14ac:dyDescent="0.3">
      <c r="A139" s="21" t="s">
        <v>153</v>
      </c>
    </row>
    <row r="140" spans="1:1" x14ac:dyDescent="0.3">
      <c r="A140" s="21" t="s">
        <v>145</v>
      </c>
    </row>
    <row r="141" spans="1:1" x14ac:dyDescent="0.3">
      <c r="A141" s="21" t="s">
        <v>153</v>
      </c>
    </row>
    <row r="142" spans="1:1" x14ac:dyDescent="0.3">
      <c r="A142" s="21" t="s">
        <v>153</v>
      </c>
    </row>
    <row r="143" spans="1:1" x14ac:dyDescent="0.3">
      <c r="A143" s="21" t="s">
        <v>153</v>
      </c>
    </row>
    <row r="144" spans="1:1" x14ac:dyDescent="0.3">
      <c r="A144" s="21" t="s">
        <v>153</v>
      </c>
    </row>
    <row r="145" spans="1:1" x14ac:dyDescent="0.3">
      <c r="A145" s="21" t="s">
        <v>153</v>
      </c>
    </row>
    <row r="146" spans="1:1" x14ac:dyDescent="0.3">
      <c r="A146" s="21" t="s">
        <v>145</v>
      </c>
    </row>
    <row r="147" spans="1:1" x14ac:dyDescent="0.3">
      <c r="A147" s="21" t="s">
        <v>145</v>
      </c>
    </row>
    <row r="148" spans="1:1" x14ac:dyDescent="0.3">
      <c r="A148" s="21" t="s">
        <v>145</v>
      </c>
    </row>
    <row r="149" spans="1:1" x14ac:dyDescent="0.3">
      <c r="A149" s="21" t="s">
        <v>153</v>
      </c>
    </row>
    <row r="150" spans="1:1" x14ac:dyDescent="0.3">
      <c r="A150" s="21" t="s">
        <v>153</v>
      </c>
    </row>
    <row r="151" spans="1:1" x14ac:dyDescent="0.3">
      <c r="A151" s="21" t="s">
        <v>153</v>
      </c>
    </row>
    <row r="152" spans="1:1" x14ac:dyDescent="0.3">
      <c r="A152" s="21" t="s">
        <v>145</v>
      </c>
    </row>
    <row r="153" spans="1:1" x14ac:dyDescent="0.3">
      <c r="A153" s="21" t="s">
        <v>145</v>
      </c>
    </row>
    <row r="154" spans="1:1" x14ac:dyDescent="0.3">
      <c r="A154" s="21" t="s">
        <v>153</v>
      </c>
    </row>
    <row r="155" spans="1:1" x14ac:dyDescent="0.3">
      <c r="A155" s="21" t="s">
        <v>145</v>
      </c>
    </row>
    <row r="156" spans="1:1" x14ac:dyDescent="0.3">
      <c r="A156" s="21" t="s">
        <v>145</v>
      </c>
    </row>
    <row r="157" spans="1:1" x14ac:dyDescent="0.3">
      <c r="A157" s="21" t="s">
        <v>153</v>
      </c>
    </row>
    <row r="158" spans="1:1" x14ac:dyDescent="0.3">
      <c r="A158" s="21" t="s">
        <v>153</v>
      </c>
    </row>
    <row r="159" spans="1:1" x14ac:dyDescent="0.3">
      <c r="A159" s="21" t="s">
        <v>153</v>
      </c>
    </row>
    <row r="160" spans="1:1" x14ac:dyDescent="0.3">
      <c r="A160" s="21" t="s">
        <v>153</v>
      </c>
    </row>
    <row r="161" spans="1:1" x14ac:dyDescent="0.3">
      <c r="A161" s="21" t="s">
        <v>145</v>
      </c>
    </row>
    <row r="162" spans="1:1" x14ac:dyDescent="0.3">
      <c r="A162" s="21" t="s">
        <v>153</v>
      </c>
    </row>
    <row r="163" spans="1:1" x14ac:dyDescent="0.3">
      <c r="A163" s="21" t="s">
        <v>153</v>
      </c>
    </row>
    <row r="164" spans="1:1" x14ac:dyDescent="0.3">
      <c r="A164" s="21" t="s">
        <v>153</v>
      </c>
    </row>
    <row r="165" spans="1:1" x14ac:dyDescent="0.3">
      <c r="A165" s="21" t="s">
        <v>153</v>
      </c>
    </row>
    <row r="166" spans="1:1" x14ac:dyDescent="0.3">
      <c r="A166" s="21" t="s">
        <v>145</v>
      </c>
    </row>
    <row r="167" spans="1:1" x14ac:dyDescent="0.3">
      <c r="A167" s="21" t="s">
        <v>153</v>
      </c>
    </row>
    <row r="168" spans="1:1" x14ac:dyDescent="0.3">
      <c r="A168" s="21" t="s">
        <v>145</v>
      </c>
    </row>
    <row r="169" spans="1:1" x14ac:dyDescent="0.3">
      <c r="A169" s="21" t="s">
        <v>153</v>
      </c>
    </row>
    <row r="170" spans="1:1" x14ac:dyDescent="0.3">
      <c r="A170" s="21" t="s">
        <v>153</v>
      </c>
    </row>
    <row r="171" spans="1:1" x14ac:dyDescent="0.3">
      <c r="A171" s="21" t="s">
        <v>153</v>
      </c>
    </row>
    <row r="172" spans="1:1" x14ac:dyDescent="0.3">
      <c r="A172" s="21" t="s">
        <v>153</v>
      </c>
    </row>
    <row r="173" spans="1:1" x14ac:dyDescent="0.3">
      <c r="A173" s="21" t="s">
        <v>153</v>
      </c>
    </row>
    <row r="174" spans="1:1" x14ac:dyDescent="0.3">
      <c r="A174" s="21" t="s">
        <v>153</v>
      </c>
    </row>
    <row r="175" spans="1:1" x14ac:dyDescent="0.3">
      <c r="A175" s="21" t="s">
        <v>145</v>
      </c>
    </row>
    <row r="176" spans="1:1" x14ac:dyDescent="0.3">
      <c r="A176" s="21" t="s">
        <v>153</v>
      </c>
    </row>
    <row r="177" spans="1:1" x14ac:dyDescent="0.3">
      <c r="A177" s="21" t="s">
        <v>145</v>
      </c>
    </row>
    <row r="178" spans="1:1" x14ac:dyDescent="0.3">
      <c r="A178" s="21" t="s">
        <v>153</v>
      </c>
    </row>
    <row r="179" spans="1:1" x14ac:dyDescent="0.3">
      <c r="A179" s="21" t="s">
        <v>145</v>
      </c>
    </row>
    <row r="180" spans="1:1" x14ac:dyDescent="0.3">
      <c r="A180" s="21" t="s">
        <v>153</v>
      </c>
    </row>
    <row r="181" spans="1:1" x14ac:dyDescent="0.3">
      <c r="A181" s="21" t="s">
        <v>145</v>
      </c>
    </row>
    <row r="182" spans="1:1" x14ac:dyDescent="0.3">
      <c r="A182" s="21" t="s">
        <v>153</v>
      </c>
    </row>
    <row r="183" spans="1:1" x14ac:dyDescent="0.3">
      <c r="A183" s="21" t="s">
        <v>153</v>
      </c>
    </row>
    <row r="184" spans="1:1" x14ac:dyDescent="0.3">
      <c r="A184" s="21" t="s">
        <v>153</v>
      </c>
    </row>
    <row r="185" spans="1:1" x14ac:dyDescent="0.3">
      <c r="A185" s="21" t="s">
        <v>153</v>
      </c>
    </row>
    <row r="186" spans="1:1" x14ac:dyDescent="0.3">
      <c r="A186" s="21" t="s">
        <v>153</v>
      </c>
    </row>
    <row r="187" spans="1:1" x14ac:dyDescent="0.3">
      <c r="A187" s="21" t="s">
        <v>153</v>
      </c>
    </row>
    <row r="188" spans="1:1" x14ac:dyDescent="0.3">
      <c r="A188" s="21" t="s">
        <v>153</v>
      </c>
    </row>
    <row r="189" spans="1:1" x14ac:dyDescent="0.3">
      <c r="A189" s="21" t="s">
        <v>145</v>
      </c>
    </row>
    <row r="190" spans="1:1" x14ac:dyDescent="0.3">
      <c r="A190" s="21" t="s">
        <v>153</v>
      </c>
    </row>
    <row r="191" spans="1:1" x14ac:dyDescent="0.3">
      <c r="A191" s="21" t="s">
        <v>145</v>
      </c>
    </row>
    <row r="192" spans="1:1" x14ac:dyDescent="0.3">
      <c r="A192" s="21" t="s">
        <v>153</v>
      </c>
    </row>
    <row r="193" spans="1:1" x14ac:dyDescent="0.3">
      <c r="A193" s="21" t="s">
        <v>145</v>
      </c>
    </row>
    <row r="194" spans="1:1" x14ac:dyDescent="0.3">
      <c r="A194" s="21" t="s">
        <v>145</v>
      </c>
    </row>
    <row r="195" spans="1:1" x14ac:dyDescent="0.3">
      <c r="A195" s="21" t="s">
        <v>145</v>
      </c>
    </row>
    <row r="196" spans="1:1" x14ac:dyDescent="0.3">
      <c r="A196" s="21" t="s">
        <v>153</v>
      </c>
    </row>
    <row r="197" spans="1:1" x14ac:dyDescent="0.3">
      <c r="A197" s="21" t="s">
        <v>153</v>
      </c>
    </row>
    <row r="198" spans="1:1" x14ac:dyDescent="0.3">
      <c r="A198" s="21" t="s">
        <v>153</v>
      </c>
    </row>
    <row r="199" spans="1:1" x14ac:dyDescent="0.3">
      <c r="A199" s="21" t="s">
        <v>153</v>
      </c>
    </row>
    <row r="200" spans="1:1" x14ac:dyDescent="0.3">
      <c r="A200" s="21" t="s">
        <v>153</v>
      </c>
    </row>
    <row r="201" spans="1:1" x14ac:dyDescent="0.3">
      <c r="A201" s="21" t="s">
        <v>153</v>
      </c>
    </row>
    <row r="202" spans="1:1" x14ac:dyDescent="0.3">
      <c r="A202" s="21" t="s">
        <v>145</v>
      </c>
    </row>
    <row r="203" spans="1:1" x14ac:dyDescent="0.3">
      <c r="A203" s="21" t="s">
        <v>145</v>
      </c>
    </row>
    <row r="204" spans="1:1" x14ac:dyDescent="0.3">
      <c r="A204" s="21" t="s">
        <v>145</v>
      </c>
    </row>
    <row r="205" spans="1:1" x14ac:dyDescent="0.3">
      <c r="A205" s="21" t="s">
        <v>153</v>
      </c>
    </row>
    <row r="206" spans="1:1" x14ac:dyDescent="0.3">
      <c r="A206" s="21" t="s">
        <v>145</v>
      </c>
    </row>
    <row r="207" spans="1:1" x14ac:dyDescent="0.3">
      <c r="A207" s="21" t="s">
        <v>153</v>
      </c>
    </row>
    <row r="208" spans="1:1" x14ac:dyDescent="0.3">
      <c r="A208" s="21" t="s">
        <v>153</v>
      </c>
    </row>
    <row r="209" spans="1:1" x14ac:dyDescent="0.3">
      <c r="A209" s="21" t="s">
        <v>153</v>
      </c>
    </row>
    <row r="210" spans="1:1" x14ac:dyDescent="0.3">
      <c r="A210" s="21" t="s">
        <v>153</v>
      </c>
    </row>
    <row r="211" spans="1:1" x14ac:dyDescent="0.3">
      <c r="A211" s="21" t="s">
        <v>153</v>
      </c>
    </row>
    <row r="212" spans="1:1" x14ac:dyDescent="0.3">
      <c r="A212" s="21" t="s">
        <v>153</v>
      </c>
    </row>
    <row r="213" spans="1:1" x14ac:dyDescent="0.3">
      <c r="A213" s="21" t="s">
        <v>153</v>
      </c>
    </row>
    <row r="214" spans="1:1" x14ac:dyDescent="0.3">
      <c r="A214" s="21" t="s">
        <v>145</v>
      </c>
    </row>
    <row r="215" spans="1:1" x14ac:dyDescent="0.3">
      <c r="A215" s="21" t="s">
        <v>153</v>
      </c>
    </row>
    <row r="216" spans="1:1" x14ac:dyDescent="0.3">
      <c r="A216" s="21" t="s">
        <v>153</v>
      </c>
    </row>
    <row r="217" spans="1:1" x14ac:dyDescent="0.3">
      <c r="A217" s="21" t="s">
        <v>145</v>
      </c>
    </row>
    <row r="218" spans="1:1" x14ac:dyDescent="0.3">
      <c r="A218" s="21" t="s">
        <v>153</v>
      </c>
    </row>
    <row r="219" spans="1:1" x14ac:dyDescent="0.3">
      <c r="A219" s="21" t="s">
        <v>145</v>
      </c>
    </row>
    <row r="220" spans="1:1" x14ac:dyDescent="0.3">
      <c r="A220" s="21" t="s">
        <v>145</v>
      </c>
    </row>
    <row r="221" spans="1:1" x14ac:dyDescent="0.3">
      <c r="A221" s="21" t="s">
        <v>153</v>
      </c>
    </row>
    <row r="222" spans="1:1" x14ac:dyDescent="0.3">
      <c r="A222" s="21" t="s">
        <v>153</v>
      </c>
    </row>
    <row r="223" spans="1:1" x14ac:dyDescent="0.3">
      <c r="A223" s="21" t="s">
        <v>153</v>
      </c>
    </row>
    <row r="224" spans="1:1" x14ac:dyDescent="0.3">
      <c r="A224" s="21" t="s">
        <v>145</v>
      </c>
    </row>
    <row r="225" spans="1:1" x14ac:dyDescent="0.3">
      <c r="A225" s="21" t="s">
        <v>153</v>
      </c>
    </row>
    <row r="226" spans="1:1" x14ac:dyDescent="0.3">
      <c r="A226" s="21" t="s">
        <v>153</v>
      </c>
    </row>
    <row r="227" spans="1:1" x14ac:dyDescent="0.3">
      <c r="A227" s="21" t="s">
        <v>153</v>
      </c>
    </row>
    <row r="228" spans="1:1" x14ac:dyDescent="0.3">
      <c r="A228" s="21" t="s">
        <v>153</v>
      </c>
    </row>
    <row r="229" spans="1:1" x14ac:dyDescent="0.3">
      <c r="A229" s="21" t="s">
        <v>145</v>
      </c>
    </row>
    <row r="230" spans="1:1" x14ac:dyDescent="0.3">
      <c r="A230" s="21" t="s">
        <v>145</v>
      </c>
    </row>
    <row r="231" spans="1:1" x14ac:dyDescent="0.3">
      <c r="A231" s="21" t="s">
        <v>153</v>
      </c>
    </row>
    <row r="232" spans="1:1" x14ac:dyDescent="0.3">
      <c r="A232" s="21" t="s">
        <v>145</v>
      </c>
    </row>
    <row r="233" spans="1:1" x14ac:dyDescent="0.3">
      <c r="A233" s="21" t="s">
        <v>153</v>
      </c>
    </row>
    <row r="234" spans="1:1" x14ac:dyDescent="0.3">
      <c r="A234" s="21" t="s">
        <v>153</v>
      </c>
    </row>
    <row r="235" spans="1:1" x14ac:dyDescent="0.3">
      <c r="A235" s="21" t="s">
        <v>153</v>
      </c>
    </row>
    <row r="236" spans="1:1" x14ac:dyDescent="0.3">
      <c r="A236" s="21" t="s">
        <v>145</v>
      </c>
    </row>
    <row r="237" spans="1:1" x14ac:dyDescent="0.3">
      <c r="A237" s="21" t="s">
        <v>153</v>
      </c>
    </row>
    <row r="238" spans="1:1" x14ac:dyDescent="0.3">
      <c r="A238" s="21" t="s">
        <v>153</v>
      </c>
    </row>
    <row r="239" spans="1:1" x14ac:dyDescent="0.3">
      <c r="A239" s="21" t="s">
        <v>153</v>
      </c>
    </row>
    <row r="240" spans="1:1" x14ac:dyDescent="0.3">
      <c r="A240" s="21" t="s">
        <v>153</v>
      </c>
    </row>
    <row r="241" spans="1:1" x14ac:dyDescent="0.3">
      <c r="A241" s="21" t="s">
        <v>153</v>
      </c>
    </row>
    <row r="242" spans="1:1" x14ac:dyDescent="0.3">
      <c r="A242" s="21" t="s">
        <v>153</v>
      </c>
    </row>
    <row r="243" spans="1:1" x14ac:dyDescent="0.3">
      <c r="A243" s="21" t="s">
        <v>145</v>
      </c>
    </row>
    <row r="244" spans="1:1" x14ac:dyDescent="0.3">
      <c r="A244" s="21" t="s">
        <v>153</v>
      </c>
    </row>
    <row r="245" spans="1:1" x14ac:dyDescent="0.3">
      <c r="A245" s="21" t="s">
        <v>153</v>
      </c>
    </row>
    <row r="246" spans="1:1" x14ac:dyDescent="0.3">
      <c r="A246" s="21" t="s">
        <v>153</v>
      </c>
    </row>
    <row r="247" spans="1:1" x14ac:dyDescent="0.3">
      <c r="A247" s="21" t="s">
        <v>145</v>
      </c>
    </row>
    <row r="248" spans="1:1" x14ac:dyDescent="0.3">
      <c r="A248" s="21" t="s">
        <v>153</v>
      </c>
    </row>
    <row r="249" spans="1:1" x14ac:dyDescent="0.3">
      <c r="A249" s="21" t="s">
        <v>153</v>
      </c>
    </row>
    <row r="250" spans="1:1" x14ac:dyDescent="0.3">
      <c r="A250" s="21" t="s">
        <v>153</v>
      </c>
    </row>
    <row r="251" spans="1:1" x14ac:dyDescent="0.3">
      <c r="A251" s="21" t="s">
        <v>153</v>
      </c>
    </row>
    <row r="252" spans="1:1" x14ac:dyDescent="0.3">
      <c r="A252" s="21" t="s">
        <v>153</v>
      </c>
    </row>
    <row r="253" spans="1:1" x14ac:dyDescent="0.3">
      <c r="A253" s="21" t="s">
        <v>153</v>
      </c>
    </row>
    <row r="254" spans="1:1" x14ac:dyDescent="0.3">
      <c r="A254" s="21" t="s">
        <v>153</v>
      </c>
    </row>
    <row r="255" spans="1:1" x14ac:dyDescent="0.3">
      <c r="A255" s="21" t="s">
        <v>145</v>
      </c>
    </row>
    <row r="256" spans="1:1" x14ac:dyDescent="0.3">
      <c r="A256" s="21" t="s">
        <v>153</v>
      </c>
    </row>
    <row r="257" spans="1:1" x14ac:dyDescent="0.3">
      <c r="A257" s="21" t="s">
        <v>145</v>
      </c>
    </row>
    <row r="258" spans="1:1" x14ac:dyDescent="0.3">
      <c r="A258" s="21" t="s">
        <v>153</v>
      </c>
    </row>
    <row r="259" spans="1:1" x14ac:dyDescent="0.3">
      <c r="A259" s="21" t="s">
        <v>153</v>
      </c>
    </row>
    <row r="260" spans="1:1" x14ac:dyDescent="0.3">
      <c r="A260" s="21" t="s">
        <v>145</v>
      </c>
    </row>
    <row r="261" spans="1:1" x14ac:dyDescent="0.3">
      <c r="A261" s="21" t="s">
        <v>145</v>
      </c>
    </row>
    <row r="262" spans="1:1" x14ac:dyDescent="0.3">
      <c r="A262" s="21" t="s">
        <v>153</v>
      </c>
    </row>
    <row r="263" spans="1:1" x14ac:dyDescent="0.3">
      <c r="A263" s="21" t="s">
        <v>153</v>
      </c>
    </row>
    <row r="264" spans="1:1" x14ac:dyDescent="0.3">
      <c r="A264" s="21" t="s">
        <v>153</v>
      </c>
    </row>
    <row r="265" spans="1:1" x14ac:dyDescent="0.3">
      <c r="A265" s="21" t="s">
        <v>153</v>
      </c>
    </row>
    <row r="266" spans="1:1" x14ac:dyDescent="0.3">
      <c r="A266" s="21" t="s">
        <v>145</v>
      </c>
    </row>
    <row r="267" spans="1:1" x14ac:dyDescent="0.3">
      <c r="A267" s="21" t="s">
        <v>145</v>
      </c>
    </row>
    <row r="268" spans="1:1" x14ac:dyDescent="0.3">
      <c r="A268" s="21" t="s">
        <v>153</v>
      </c>
    </row>
    <row r="269" spans="1:1" x14ac:dyDescent="0.3">
      <c r="A269" s="21" t="s">
        <v>153</v>
      </c>
    </row>
    <row r="270" spans="1:1" x14ac:dyDescent="0.3">
      <c r="A270" s="21" t="s">
        <v>145</v>
      </c>
    </row>
    <row r="271" spans="1:1" x14ac:dyDescent="0.3">
      <c r="A271" s="21" t="s">
        <v>145</v>
      </c>
    </row>
    <row r="272" spans="1:1" x14ac:dyDescent="0.3">
      <c r="A272" s="21" t="s">
        <v>153</v>
      </c>
    </row>
    <row r="273" spans="1:1" x14ac:dyDescent="0.3">
      <c r="A273" s="21" t="s">
        <v>145</v>
      </c>
    </row>
    <row r="274" spans="1:1" x14ac:dyDescent="0.3">
      <c r="A274" s="21" t="s">
        <v>145</v>
      </c>
    </row>
    <row r="275" spans="1:1" x14ac:dyDescent="0.3">
      <c r="A275" s="21" t="s">
        <v>153</v>
      </c>
    </row>
    <row r="276" spans="1:1" x14ac:dyDescent="0.3">
      <c r="A276" s="21" t="s">
        <v>153</v>
      </c>
    </row>
    <row r="277" spans="1:1" x14ac:dyDescent="0.3">
      <c r="A277" s="21" t="s">
        <v>153</v>
      </c>
    </row>
    <row r="278" spans="1:1" x14ac:dyDescent="0.3">
      <c r="A278" s="21" t="s">
        <v>153</v>
      </c>
    </row>
    <row r="279" spans="1:1" x14ac:dyDescent="0.3">
      <c r="A279" s="21" t="s">
        <v>145</v>
      </c>
    </row>
    <row r="280" spans="1:1" x14ac:dyDescent="0.3">
      <c r="A280" s="21" t="s">
        <v>153</v>
      </c>
    </row>
    <row r="281" spans="1:1" x14ac:dyDescent="0.3">
      <c r="A281" s="21" t="s">
        <v>153</v>
      </c>
    </row>
    <row r="282" spans="1:1" x14ac:dyDescent="0.3">
      <c r="A282" s="21" t="s">
        <v>153</v>
      </c>
    </row>
    <row r="283" spans="1:1" x14ac:dyDescent="0.3">
      <c r="A283" s="21" t="s">
        <v>145</v>
      </c>
    </row>
    <row r="284" spans="1:1" x14ac:dyDescent="0.3">
      <c r="A284" s="21" t="s">
        <v>145</v>
      </c>
    </row>
    <row r="285" spans="1:1" x14ac:dyDescent="0.3">
      <c r="A285" s="21" t="s">
        <v>153</v>
      </c>
    </row>
    <row r="286" spans="1:1" x14ac:dyDescent="0.3">
      <c r="A286" s="21" t="s">
        <v>153</v>
      </c>
    </row>
    <row r="287" spans="1:1" x14ac:dyDescent="0.3">
      <c r="A287" s="21" t="s">
        <v>145</v>
      </c>
    </row>
    <row r="288" spans="1:1" x14ac:dyDescent="0.3">
      <c r="A288" s="21" t="s">
        <v>145</v>
      </c>
    </row>
    <row r="289" spans="1:1" x14ac:dyDescent="0.3">
      <c r="A289" s="21" t="s">
        <v>153</v>
      </c>
    </row>
    <row r="290" spans="1:1" x14ac:dyDescent="0.3">
      <c r="A290" s="21" t="s">
        <v>145</v>
      </c>
    </row>
    <row r="291" spans="1:1" x14ac:dyDescent="0.3">
      <c r="A291" s="21" t="s">
        <v>153</v>
      </c>
    </row>
    <row r="292" spans="1:1" x14ac:dyDescent="0.3">
      <c r="A292" s="21" t="s">
        <v>153</v>
      </c>
    </row>
    <row r="293" spans="1:1" x14ac:dyDescent="0.3">
      <c r="A293" s="21" t="s">
        <v>153</v>
      </c>
    </row>
    <row r="294" spans="1:1" x14ac:dyDescent="0.3">
      <c r="A294" s="21" t="s">
        <v>153</v>
      </c>
    </row>
    <row r="295" spans="1:1" x14ac:dyDescent="0.3">
      <c r="A295" s="21" t="s">
        <v>153</v>
      </c>
    </row>
    <row r="296" spans="1:1" x14ac:dyDescent="0.3">
      <c r="A296" s="21" t="s">
        <v>153</v>
      </c>
    </row>
    <row r="297" spans="1:1" x14ac:dyDescent="0.3">
      <c r="A297" s="21" t="s">
        <v>153</v>
      </c>
    </row>
    <row r="298" spans="1:1" x14ac:dyDescent="0.3">
      <c r="A298" s="21" t="s">
        <v>153</v>
      </c>
    </row>
    <row r="299" spans="1:1" x14ac:dyDescent="0.3">
      <c r="A299" s="21" t="s">
        <v>145</v>
      </c>
    </row>
    <row r="300" spans="1:1" x14ac:dyDescent="0.3">
      <c r="A300" s="21" t="s">
        <v>153</v>
      </c>
    </row>
    <row r="301" spans="1:1" x14ac:dyDescent="0.3">
      <c r="A301" s="21" t="s">
        <v>145</v>
      </c>
    </row>
    <row r="302" spans="1:1" x14ac:dyDescent="0.3">
      <c r="A302" s="21" t="s">
        <v>153</v>
      </c>
    </row>
    <row r="303" spans="1:1" x14ac:dyDescent="0.3">
      <c r="A303" s="21" t="s">
        <v>153</v>
      </c>
    </row>
    <row r="304" spans="1:1" x14ac:dyDescent="0.3">
      <c r="A304" s="21" t="s">
        <v>153</v>
      </c>
    </row>
    <row r="305" spans="1:1" x14ac:dyDescent="0.3">
      <c r="A305" s="21" t="s">
        <v>153</v>
      </c>
    </row>
    <row r="306" spans="1:1" x14ac:dyDescent="0.3">
      <c r="A306" s="21" t="s">
        <v>153</v>
      </c>
    </row>
    <row r="307" spans="1:1" x14ac:dyDescent="0.3">
      <c r="A307" s="21" t="s">
        <v>145</v>
      </c>
    </row>
    <row r="308" spans="1:1" x14ac:dyDescent="0.3">
      <c r="A308" s="21" t="s">
        <v>145</v>
      </c>
    </row>
    <row r="309" spans="1:1" x14ac:dyDescent="0.3">
      <c r="A309" s="21" t="s">
        <v>145</v>
      </c>
    </row>
    <row r="310" spans="1:1" x14ac:dyDescent="0.3">
      <c r="A310" s="21" t="s">
        <v>153</v>
      </c>
    </row>
    <row r="311" spans="1:1" x14ac:dyDescent="0.3">
      <c r="A311" s="21" t="s">
        <v>145</v>
      </c>
    </row>
    <row r="312" spans="1:1" x14ac:dyDescent="0.3">
      <c r="A312" s="21" t="s">
        <v>153</v>
      </c>
    </row>
    <row r="313" spans="1:1" x14ac:dyDescent="0.3">
      <c r="A313" s="21" t="s">
        <v>145</v>
      </c>
    </row>
    <row r="314" spans="1:1" x14ac:dyDescent="0.3">
      <c r="A314" s="21" t="s">
        <v>145</v>
      </c>
    </row>
    <row r="315" spans="1:1" x14ac:dyDescent="0.3">
      <c r="A315" s="21" t="s">
        <v>153</v>
      </c>
    </row>
    <row r="316" spans="1:1" x14ac:dyDescent="0.3">
      <c r="A316" s="21" t="s">
        <v>153</v>
      </c>
    </row>
    <row r="317" spans="1:1" x14ac:dyDescent="0.3">
      <c r="A317" s="21" t="s">
        <v>145</v>
      </c>
    </row>
    <row r="318" spans="1:1" x14ac:dyDescent="0.3">
      <c r="A318" s="21" t="s">
        <v>145</v>
      </c>
    </row>
    <row r="319" spans="1:1" x14ac:dyDescent="0.3">
      <c r="A319" s="21" t="s">
        <v>153</v>
      </c>
    </row>
    <row r="320" spans="1:1" x14ac:dyDescent="0.3">
      <c r="A320" s="21" t="s">
        <v>153</v>
      </c>
    </row>
    <row r="321" spans="1:1" x14ac:dyDescent="0.3">
      <c r="A321" s="21" t="s">
        <v>153</v>
      </c>
    </row>
    <row r="322" spans="1:1" x14ac:dyDescent="0.3">
      <c r="A322" s="21" t="s">
        <v>153</v>
      </c>
    </row>
    <row r="323" spans="1:1" x14ac:dyDescent="0.3">
      <c r="A323" s="21" t="s">
        <v>153</v>
      </c>
    </row>
    <row r="324" spans="1:1" x14ac:dyDescent="0.3">
      <c r="A324" s="21" t="s">
        <v>145</v>
      </c>
    </row>
    <row r="325" spans="1:1" x14ac:dyDescent="0.3">
      <c r="A325" s="21" t="s">
        <v>145</v>
      </c>
    </row>
    <row r="326" spans="1:1" x14ac:dyDescent="0.3">
      <c r="A326" s="21" t="s">
        <v>153</v>
      </c>
    </row>
    <row r="327" spans="1:1" x14ac:dyDescent="0.3">
      <c r="A327" s="21" t="s">
        <v>153</v>
      </c>
    </row>
    <row r="328" spans="1:1" x14ac:dyDescent="0.3">
      <c r="A328" s="21" t="s">
        <v>145</v>
      </c>
    </row>
    <row r="329" spans="1:1" x14ac:dyDescent="0.3">
      <c r="A329" s="21" t="s">
        <v>153</v>
      </c>
    </row>
    <row r="330" spans="1:1" x14ac:dyDescent="0.3">
      <c r="A330" s="21" t="s">
        <v>153</v>
      </c>
    </row>
    <row r="331" spans="1:1" x14ac:dyDescent="0.3">
      <c r="A331" s="21" t="s">
        <v>153</v>
      </c>
    </row>
    <row r="332" spans="1:1" x14ac:dyDescent="0.3">
      <c r="A332" s="21" t="s">
        <v>145</v>
      </c>
    </row>
    <row r="333" spans="1:1" x14ac:dyDescent="0.3">
      <c r="A333" s="21" t="s">
        <v>153</v>
      </c>
    </row>
    <row r="334" spans="1:1" x14ac:dyDescent="0.3">
      <c r="A334" s="21" t="s">
        <v>153</v>
      </c>
    </row>
    <row r="335" spans="1:1" x14ac:dyDescent="0.3">
      <c r="A335" s="21" t="s">
        <v>145</v>
      </c>
    </row>
    <row r="336" spans="1:1" x14ac:dyDescent="0.3">
      <c r="A336" s="21" t="s">
        <v>145</v>
      </c>
    </row>
    <row r="337" spans="1:1" x14ac:dyDescent="0.3">
      <c r="A337" s="21" t="s">
        <v>145</v>
      </c>
    </row>
    <row r="338" spans="1:1" x14ac:dyDescent="0.3">
      <c r="A338" s="21" t="s">
        <v>153</v>
      </c>
    </row>
    <row r="339" spans="1:1" x14ac:dyDescent="0.3">
      <c r="A339" s="21" t="s">
        <v>153</v>
      </c>
    </row>
    <row r="340" spans="1:1" x14ac:dyDescent="0.3">
      <c r="A340" s="21" t="s">
        <v>153</v>
      </c>
    </row>
    <row r="341" spans="1:1" x14ac:dyDescent="0.3">
      <c r="A341" s="21" t="s">
        <v>153</v>
      </c>
    </row>
    <row r="342" spans="1:1" x14ac:dyDescent="0.3">
      <c r="A342" s="21" t="s">
        <v>145</v>
      </c>
    </row>
    <row r="343" spans="1:1" x14ac:dyDescent="0.3">
      <c r="A343" s="21" t="s">
        <v>145</v>
      </c>
    </row>
    <row r="344" spans="1:1" x14ac:dyDescent="0.3">
      <c r="A344" s="21" t="s">
        <v>145</v>
      </c>
    </row>
    <row r="345" spans="1:1" x14ac:dyDescent="0.3">
      <c r="A345" s="21" t="s">
        <v>153</v>
      </c>
    </row>
    <row r="346" spans="1:1" x14ac:dyDescent="0.3">
      <c r="A346" s="21" t="s">
        <v>153</v>
      </c>
    </row>
    <row r="347" spans="1:1" x14ac:dyDescent="0.3">
      <c r="A347" s="21" t="s">
        <v>145</v>
      </c>
    </row>
    <row r="348" spans="1:1" x14ac:dyDescent="0.3">
      <c r="A348" s="21" t="s">
        <v>153</v>
      </c>
    </row>
    <row r="349" spans="1:1" x14ac:dyDescent="0.3">
      <c r="A349" s="21" t="s">
        <v>153</v>
      </c>
    </row>
    <row r="350" spans="1:1" x14ac:dyDescent="0.3">
      <c r="A350" s="21" t="s">
        <v>153</v>
      </c>
    </row>
    <row r="351" spans="1:1" x14ac:dyDescent="0.3">
      <c r="A351" s="21" t="s">
        <v>153</v>
      </c>
    </row>
    <row r="352" spans="1:1" x14ac:dyDescent="0.3">
      <c r="A352" s="21" t="s">
        <v>153</v>
      </c>
    </row>
    <row r="353" spans="1:1" x14ac:dyDescent="0.3">
      <c r="A353" s="21" t="s">
        <v>153</v>
      </c>
    </row>
    <row r="354" spans="1:1" x14ac:dyDescent="0.3">
      <c r="A354" s="21" t="s">
        <v>145</v>
      </c>
    </row>
    <row r="355" spans="1:1" x14ac:dyDescent="0.3">
      <c r="A355" s="21" t="s">
        <v>153</v>
      </c>
    </row>
    <row r="356" spans="1:1" x14ac:dyDescent="0.3">
      <c r="A356" s="21" t="s">
        <v>145</v>
      </c>
    </row>
    <row r="357" spans="1:1" x14ac:dyDescent="0.3">
      <c r="A357" s="21" t="s">
        <v>145</v>
      </c>
    </row>
    <row r="358" spans="1:1" x14ac:dyDescent="0.3">
      <c r="A358" s="21" t="s">
        <v>153</v>
      </c>
    </row>
    <row r="359" spans="1:1" x14ac:dyDescent="0.3">
      <c r="A359" s="21" t="s">
        <v>153</v>
      </c>
    </row>
    <row r="360" spans="1:1" x14ac:dyDescent="0.3">
      <c r="A360" s="21" t="s">
        <v>153</v>
      </c>
    </row>
    <row r="361" spans="1:1" x14ac:dyDescent="0.3">
      <c r="A361" s="21" t="s">
        <v>153</v>
      </c>
    </row>
    <row r="362" spans="1:1" x14ac:dyDescent="0.3">
      <c r="A362" s="21" t="s">
        <v>153</v>
      </c>
    </row>
    <row r="363" spans="1:1" x14ac:dyDescent="0.3">
      <c r="A363" s="21" t="s">
        <v>153</v>
      </c>
    </row>
    <row r="364" spans="1:1" x14ac:dyDescent="0.3">
      <c r="A364" s="21" t="s">
        <v>145</v>
      </c>
    </row>
    <row r="365" spans="1:1" x14ac:dyDescent="0.3">
      <c r="A365" s="21" t="s">
        <v>145</v>
      </c>
    </row>
    <row r="366" spans="1:1" x14ac:dyDescent="0.3">
      <c r="A366" s="21" t="s">
        <v>145</v>
      </c>
    </row>
    <row r="367" spans="1:1" x14ac:dyDescent="0.3">
      <c r="A367" s="21" t="s">
        <v>153</v>
      </c>
    </row>
    <row r="368" spans="1:1" x14ac:dyDescent="0.3">
      <c r="A368" s="21" t="s">
        <v>145</v>
      </c>
    </row>
    <row r="369" spans="1:1" x14ac:dyDescent="0.3">
      <c r="A369" s="21" t="s">
        <v>145</v>
      </c>
    </row>
    <row r="370" spans="1:1" x14ac:dyDescent="0.3">
      <c r="A370" s="21" t="s">
        <v>153</v>
      </c>
    </row>
    <row r="371" spans="1:1" x14ac:dyDescent="0.3">
      <c r="A371" s="21" t="s">
        <v>153</v>
      </c>
    </row>
    <row r="372" spans="1:1" x14ac:dyDescent="0.3">
      <c r="A372" s="21" t="s">
        <v>153</v>
      </c>
    </row>
    <row r="373" spans="1:1" x14ac:dyDescent="0.3">
      <c r="A373" s="21" t="s">
        <v>153</v>
      </c>
    </row>
    <row r="374" spans="1:1" x14ac:dyDescent="0.3">
      <c r="A374" s="21" t="s">
        <v>153</v>
      </c>
    </row>
    <row r="375" spans="1:1" x14ac:dyDescent="0.3">
      <c r="A375" s="21" t="s">
        <v>153</v>
      </c>
    </row>
    <row r="376" spans="1:1" x14ac:dyDescent="0.3">
      <c r="A376" s="21" t="s">
        <v>145</v>
      </c>
    </row>
    <row r="377" spans="1:1" x14ac:dyDescent="0.3">
      <c r="A377" s="21" t="s">
        <v>145</v>
      </c>
    </row>
    <row r="378" spans="1:1" x14ac:dyDescent="0.3">
      <c r="A378" s="21" t="s">
        <v>153</v>
      </c>
    </row>
    <row r="379" spans="1:1" x14ac:dyDescent="0.3">
      <c r="A379" s="21" t="s">
        <v>153</v>
      </c>
    </row>
    <row r="380" spans="1:1" x14ac:dyDescent="0.3">
      <c r="A380" s="21" t="s">
        <v>145</v>
      </c>
    </row>
    <row r="381" spans="1:1" x14ac:dyDescent="0.3">
      <c r="A381" s="21" t="s">
        <v>153</v>
      </c>
    </row>
    <row r="382" spans="1:1" x14ac:dyDescent="0.3">
      <c r="A382" s="21" t="s">
        <v>153</v>
      </c>
    </row>
    <row r="383" spans="1:1" x14ac:dyDescent="0.3">
      <c r="A383" s="21" t="s">
        <v>153</v>
      </c>
    </row>
    <row r="384" spans="1:1" x14ac:dyDescent="0.3">
      <c r="A384" s="21" t="s">
        <v>153</v>
      </c>
    </row>
    <row r="385" spans="1:1" x14ac:dyDescent="0.3">
      <c r="A385" s="21" t="s">
        <v>153</v>
      </c>
    </row>
    <row r="386" spans="1:1" x14ac:dyDescent="0.3">
      <c r="A386" s="21" t="s">
        <v>153</v>
      </c>
    </row>
    <row r="387" spans="1:1" x14ac:dyDescent="0.3">
      <c r="A387" s="21" t="s">
        <v>153</v>
      </c>
    </row>
    <row r="388" spans="1:1" x14ac:dyDescent="0.3">
      <c r="A388" s="21" t="s">
        <v>153</v>
      </c>
    </row>
    <row r="389" spans="1:1" x14ac:dyDescent="0.3">
      <c r="A389" s="21" t="s">
        <v>145</v>
      </c>
    </row>
    <row r="390" spans="1:1" x14ac:dyDescent="0.3">
      <c r="A390" s="21" t="s">
        <v>153</v>
      </c>
    </row>
    <row r="391" spans="1:1" x14ac:dyDescent="0.3">
      <c r="A391" s="21" t="s">
        <v>153</v>
      </c>
    </row>
    <row r="392" spans="1:1" x14ac:dyDescent="0.3">
      <c r="A392" s="21" t="s">
        <v>153</v>
      </c>
    </row>
    <row r="393" spans="1:1" x14ac:dyDescent="0.3">
      <c r="A393" s="21" t="s">
        <v>153</v>
      </c>
    </row>
    <row r="394" spans="1:1" x14ac:dyDescent="0.3">
      <c r="A394" s="21" t="s">
        <v>153</v>
      </c>
    </row>
    <row r="395" spans="1:1" x14ac:dyDescent="0.3">
      <c r="A395" s="21" t="s">
        <v>145</v>
      </c>
    </row>
    <row r="396" spans="1:1" x14ac:dyDescent="0.3">
      <c r="A396" s="21" t="s">
        <v>153</v>
      </c>
    </row>
    <row r="397" spans="1:1" x14ac:dyDescent="0.3">
      <c r="A397" s="21" t="s">
        <v>153</v>
      </c>
    </row>
    <row r="398" spans="1:1" x14ac:dyDescent="0.3">
      <c r="A398" s="21" t="s">
        <v>153</v>
      </c>
    </row>
    <row r="399" spans="1:1" x14ac:dyDescent="0.3">
      <c r="A399" s="21" t="s">
        <v>153</v>
      </c>
    </row>
    <row r="400" spans="1:1" x14ac:dyDescent="0.3">
      <c r="A400" s="21" t="s">
        <v>153</v>
      </c>
    </row>
    <row r="401" spans="1:1" x14ac:dyDescent="0.3">
      <c r="A401" s="21" t="s">
        <v>145</v>
      </c>
    </row>
    <row r="402" spans="1:1" x14ac:dyDescent="0.3">
      <c r="A402" s="21" t="s">
        <v>145</v>
      </c>
    </row>
    <row r="403" spans="1:1" x14ac:dyDescent="0.3">
      <c r="A403" s="21" t="s">
        <v>153</v>
      </c>
    </row>
    <row r="404" spans="1:1" x14ac:dyDescent="0.3">
      <c r="A404" s="21" t="s">
        <v>153</v>
      </c>
    </row>
    <row r="405" spans="1:1" x14ac:dyDescent="0.3">
      <c r="A405" s="21" t="s">
        <v>145</v>
      </c>
    </row>
    <row r="406" spans="1:1" x14ac:dyDescent="0.3">
      <c r="A406" s="21" t="s">
        <v>145</v>
      </c>
    </row>
    <row r="407" spans="1:1" x14ac:dyDescent="0.3">
      <c r="A407" s="21" t="s">
        <v>153</v>
      </c>
    </row>
    <row r="408" spans="1:1" x14ac:dyDescent="0.3">
      <c r="A408" s="21" t="s">
        <v>145</v>
      </c>
    </row>
    <row r="409" spans="1:1" x14ac:dyDescent="0.3">
      <c r="A409" s="21" t="s">
        <v>153</v>
      </c>
    </row>
    <row r="410" spans="1:1" x14ac:dyDescent="0.3">
      <c r="A410" s="21" t="s">
        <v>145</v>
      </c>
    </row>
    <row r="411" spans="1:1" x14ac:dyDescent="0.3">
      <c r="A411" s="21" t="s">
        <v>153</v>
      </c>
    </row>
    <row r="412" spans="1:1" x14ac:dyDescent="0.3">
      <c r="A412" s="21" t="s">
        <v>153</v>
      </c>
    </row>
    <row r="413" spans="1:1" x14ac:dyDescent="0.3">
      <c r="A413" s="21" t="s">
        <v>153</v>
      </c>
    </row>
    <row r="414" spans="1:1" x14ac:dyDescent="0.3">
      <c r="A414" s="21" t="s">
        <v>153</v>
      </c>
    </row>
    <row r="415" spans="1:1" x14ac:dyDescent="0.3">
      <c r="A415" s="21" t="s">
        <v>145</v>
      </c>
    </row>
    <row r="416" spans="1:1" x14ac:dyDescent="0.3">
      <c r="A416" s="21" t="s">
        <v>153</v>
      </c>
    </row>
    <row r="417" spans="1:1" x14ac:dyDescent="0.3">
      <c r="A417" s="21" t="s">
        <v>145</v>
      </c>
    </row>
    <row r="418" spans="1:1" x14ac:dyDescent="0.3">
      <c r="A418" s="21" t="s">
        <v>153</v>
      </c>
    </row>
    <row r="419" spans="1:1" x14ac:dyDescent="0.3">
      <c r="A419" s="21" t="s">
        <v>153</v>
      </c>
    </row>
    <row r="420" spans="1:1" x14ac:dyDescent="0.3">
      <c r="A420" s="21" t="s">
        <v>153</v>
      </c>
    </row>
    <row r="421" spans="1:1" x14ac:dyDescent="0.3">
      <c r="A421" s="21" t="s">
        <v>153</v>
      </c>
    </row>
    <row r="422" spans="1:1" x14ac:dyDescent="0.3">
      <c r="A422" s="21" t="s">
        <v>153</v>
      </c>
    </row>
    <row r="423" spans="1:1" x14ac:dyDescent="0.3">
      <c r="A423" s="21" t="s">
        <v>145</v>
      </c>
    </row>
    <row r="424" spans="1:1" x14ac:dyDescent="0.3">
      <c r="A424" s="21" t="s">
        <v>153</v>
      </c>
    </row>
    <row r="425" spans="1:1" x14ac:dyDescent="0.3">
      <c r="A425" s="21" t="s">
        <v>145</v>
      </c>
    </row>
    <row r="426" spans="1:1" x14ac:dyDescent="0.3">
      <c r="A426" s="21" t="s">
        <v>145</v>
      </c>
    </row>
    <row r="427" spans="1:1" x14ac:dyDescent="0.3">
      <c r="A427" s="21" t="s">
        <v>153</v>
      </c>
    </row>
    <row r="428" spans="1:1" x14ac:dyDescent="0.3">
      <c r="A428" s="21" t="s">
        <v>153</v>
      </c>
    </row>
    <row r="429" spans="1:1" x14ac:dyDescent="0.3">
      <c r="A429" s="21" t="s">
        <v>153</v>
      </c>
    </row>
    <row r="430" spans="1:1" x14ac:dyDescent="0.3">
      <c r="A430" s="21" t="s">
        <v>153</v>
      </c>
    </row>
    <row r="431" spans="1:1" x14ac:dyDescent="0.3">
      <c r="A431" s="21" t="s">
        <v>145</v>
      </c>
    </row>
    <row r="432" spans="1:1" x14ac:dyDescent="0.3">
      <c r="A432" s="21" t="s">
        <v>153</v>
      </c>
    </row>
    <row r="433" spans="1:1" x14ac:dyDescent="0.3">
      <c r="A433" s="21" t="s">
        <v>153</v>
      </c>
    </row>
    <row r="434" spans="1:1" x14ac:dyDescent="0.3">
      <c r="A434" s="21" t="s">
        <v>153</v>
      </c>
    </row>
    <row r="435" spans="1:1" x14ac:dyDescent="0.3">
      <c r="A435" s="21" t="s">
        <v>153</v>
      </c>
    </row>
    <row r="436" spans="1:1" x14ac:dyDescent="0.3">
      <c r="A436" s="21" t="s">
        <v>145</v>
      </c>
    </row>
    <row r="437" spans="1:1" x14ac:dyDescent="0.3">
      <c r="A437" s="21" t="s">
        <v>153</v>
      </c>
    </row>
    <row r="438" spans="1:1" x14ac:dyDescent="0.3">
      <c r="A438" s="21" t="s">
        <v>153</v>
      </c>
    </row>
    <row r="439" spans="1:1" x14ac:dyDescent="0.3">
      <c r="A439" s="21" t="s">
        <v>153</v>
      </c>
    </row>
    <row r="440" spans="1:1" x14ac:dyDescent="0.3">
      <c r="A440" s="21" t="s">
        <v>145</v>
      </c>
    </row>
    <row r="441" spans="1:1" x14ac:dyDescent="0.3">
      <c r="A441" s="21" t="s">
        <v>145</v>
      </c>
    </row>
    <row r="442" spans="1:1" x14ac:dyDescent="0.3">
      <c r="A442" s="21" t="s">
        <v>153</v>
      </c>
    </row>
    <row r="443" spans="1:1" x14ac:dyDescent="0.3">
      <c r="A443" s="21" t="s">
        <v>153</v>
      </c>
    </row>
    <row r="444" spans="1:1" x14ac:dyDescent="0.3">
      <c r="A444" s="21" t="s">
        <v>153</v>
      </c>
    </row>
    <row r="445" spans="1:1" x14ac:dyDescent="0.3">
      <c r="A445" s="21" t="s">
        <v>153</v>
      </c>
    </row>
    <row r="446" spans="1:1" x14ac:dyDescent="0.3">
      <c r="A446" s="21" t="s">
        <v>153</v>
      </c>
    </row>
    <row r="447" spans="1:1" x14ac:dyDescent="0.3">
      <c r="A447" s="21" t="s">
        <v>153</v>
      </c>
    </row>
    <row r="448" spans="1:1" x14ac:dyDescent="0.3">
      <c r="A448" s="21" t="s">
        <v>153</v>
      </c>
    </row>
    <row r="449" spans="1:1" x14ac:dyDescent="0.3">
      <c r="A449" s="21" t="s">
        <v>153</v>
      </c>
    </row>
    <row r="450" spans="1:1" x14ac:dyDescent="0.3">
      <c r="A450" s="21" t="s">
        <v>145</v>
      </c>
    </row>
    <row r="451" spans="1:1" x14ac:dyDescent="0.3">
      <c r="A451" s="21" t="s">
        <v>153</v>
      </c>
    </row>
    <row r="452" spans="1:1" x14ac:dyDescent="0.3">
      <c r="A452" s="21" t="s">
        <v>153</v>
      </c>
    </row>
    <row r="453" spans="1:1" x14ac:dyDescent="0.3">
      <c r="A453" s="21" t="s">
        <v>145</v>
      </c>
    </row>
    <row r="454" spans="1:1" x14ac:dyDescent="0.3">
      <c r="A454" s="21" t="s">
        <v>153</v>
      </c>
    </row>
    <row r="455" spans="1:1" x14ac:dyDescent="0.3">
      <c r="A455" s="21" t="s">
        <v>153</v>
      </c>
    </row>
    <row r="456" spans="1:1" x14ac:dyDescent="0.3">
      <c r="A456" s="21" t="s">
        <v>145</v>
      </c>
    </row>
    <row r="457" spans="1:1" x14ac:dyDescent="0.3">
      <c r="A457" s="21" t="s">
        <v>153</v>
      </c>
    </row>
    <row r="458" spans="1:1" x14ac:dyDescent="0.3">
      <c r="A458" s="21" t="s">
        <v>153</v>
      </c>
    </row>
    <row r="459" spans="1:1" x14ac:dyDescent="0.3">
      <c r="A459" s="21" t="s">
        <v>145</v>
      </c>
    </row>
    <row r="460" spans="1:1" x14ac:dyDescent="0.3">
      <c r="A460" s="21" t="s">
        <v>153</v>
      </c>
    </row>
    <row r="461" spans="1:1" x14ac:dyDescent="0.3">
      <c r="A461" s="21" t="s">
        <v>145</v>
      </c>
    </row>
    <row r="462" spans="1:1" x14ac:dyDescent="0.3">
      <c r="A462" s="21" t="s">
        <v>145</v>
      </c>
    </row>
    <row r="463" spans="1:1" x14ac:dyDescent="0.3">
      <c r="A463" s="21" t="s">
        <v>153</v>
      </c>
    </row>
    <row r="464" spans="1:1" x14ac:dyDescent="0.3">
      <c r="A464" s="21" t="s">
        <v>145</v>
      </c>
    </row>
    <row r="465" spans="1:1" x14ac:dyDescent="0.3">
      <c r="A465" s="21" t="s">
        <v>145</v>
      </c>
    </row>
    <row r="466" spans="1:1" x14ac:dyDescent="0.3">
      <c r="A466" s="21" t="s">
        <v>153</v>
      </c>
    </row>
    <row r="467" spans="1:1" x14ac:dyDescent="0.3">
      <c r="A467" s="21" t="s">
        <v>153</v>
      </c>
    </row>
    <row r="468" spans="1:1" x14ac:dyDescent="0.3">
      <c r="A468" s="21" t="s">
        <v>145</v>
      </c>
    </row>
    <row r="469" spans="1:1" x14ac:dyDescent="0.3">
      <c r="A469" s="21" t="s">
        <v>145</v>
      </c>
    </row>
    <row r="470" spans="1:1" x14ac:dyDescent="0.3">
      <c r="A470" s="21" t="s">
        <v>153</v>
      </c>
    </row>
    <row r="471" spans="1:1" x14ac:dyDescent="0.3">
      <c r="A471" s="21" t="s">
        <v>153</v>
      </c>
    </row>
    <row r="472" spans="1:1" x14ac:dyDescent="0.3">
      <c r="A472" s="21" t="s">
        <v>153</v>
      </c>
    </row>
    <row r="473" spans="1:1" x14ac:dyDescent="0.3">
      <c r="A473" s="21" t="s">
        <v>153</v>
      </c>
    </row>
    <row r="474" spans="1:1" x14ac:dyDescent="0.3">
      <c r="A474" s="21" t="s">
        <v>153</v>
      </c>
    </row>
    <row r="475" spans="1:1" x14ac:dyDescent="0.3">
      <c r="A475" s="21" t="s">
        <v>145</v>
      </c>
    </row>
    <row r="476" spans="1:1" x14ac:dyDescent="0.3">
      <c r="A476" s="21" t="s">
        <v>145</v>
      </c>
    </row>
    <row r="477" spans="1:1" x14ac:dyDescent="0.3">
      <c r="A477" s="21" t="s">
        <v>153</v>
      </c>
    </row>
    <row r="478" spans="1:1" x14ac:dyDescent="0.3">
      <c r="A478" s="21" t="s">
        <v>145</v>
      </c>
    </row>
    <row r="479" spans="1:1" x14ac:dyDescent="0.3">
      <c r="A479" s="21" t="s">
        <v>153</v>
      </c>
    </row>
    <row r="480" spans="1:1" x14ac:dyDescent="0.3">
      <c r="A480" s="21" t="s">
        <v>145</v>
      </c>
    </row>
    <row r="481" spans="1:1" x14ac:dyDescent="0.3">
      <c r="A481" s="21" t="s">
        <v>153</v>
      </c>
    </row>
    <row r="482" spans="1:1" x14ac:dyDescent="0.3">
      <c r="A482" s="21" t="s">
        <v>153</v>
      </c>
    </row>
    <row r="483" spans="1:1" x14ac:dyDescent="0.3">
      <c r="A483" s="21" t="s">
        <v>153</v>
      </c>
    </row>
    <row r="484" spans="1:1" x14ac:dyDescent="0.3">
      <c r="A484" s="21" t="s">
        <v>153</v>
      </c>
    </row>
    <row r="485" spans="1:1" x14ac:dyDescent="0.3">
      <c r="A485" s="21" t="s">
        <v>145</v>
      </c>
    </row>
    <row r="486" spans="1:1" x14ac:dyDescent="0.3">
      <c r="A486" s="21" t="s">
        <v>153</v>
      </c>
    </row>
    <row r="487" spans="1:1" x14ac:dyDescent="0.3">
      <c r="A487" s="21" t="s">
        <v>153</v>
      </c>
    </row>
    <row r="488" spans="1:1" x14ac:dyDescent="0.3">
      <c r="A488" s="21" t="s">
        <v>153</v>
      </c>
    </row>
    <row r="489" spans="1:1" x14ac:dyDescent="0.3">
      <c r="A489" s="21" t="s">
        <v>145</v>
      </c>
    </row>
    <row r="490" spans="1:1" x14ac:dyDescent="0.3">
      <c r="A490" s="21" t="s">
        <v>153</v>
      </c>
    </row>
    <row r="491" spans="1:1" x14ac:dyDescent="0.3">
      <c r="A491" s="21" t="s">
        <v>153</v>
      </c>
    </row>
    <row r="492" spans="1:1" x14ac:dyDescent="0.3">
      <c r="A492" s="21" t="s">
        <v>153</v>
      </c>
    </row>
    <row r="493" spans="1:1" x14ac:dyDescent="0.3">
      <c r="A493" s="21" t="s">
        <v>153</v>
      </c>
    </row>
    <row r="494" spans="1:1" x14ac:dyDescent="0.3">
      <c r="A494" s="21" t="s">
        <v>153</v>
      </c>
    </row>
    <row r="495" spans="1:1" x14ac:dyDescent="0.3">
      <c r="A495" s="21" t="s">
        <v>153</v>
      </c>
    </row>
    <row r="496" spans="1:1" x14ac:dyDescent="0.3">
      <c r="A496" s="21" t="s">
        <v>153</v>
      </c>
    </row>
    <row r="497" spans="1:1" x14ac:dyDescent="0.3">
      <c r="A497" s="21" t="s">
        <v>153</v>
      </c>
    </row>
    <row r="498" spans="1:1" x14ac:dyDescent="0.3">
      <c r="A498" s="21" t="s">
        <v>145</v>
      </c>
    </row>
    <row r="499" spans="1:1" x14ac:dyDescent="0.3">
      <c r="A499" s="21" t="s">
        <v>153</v>
      </c>
    </row>
    <row r="500" spans="1:1" x14ac:dyDescent="0.3">
      <c r="A500" s="21" t="s">
        <v>145</v>
      </c>
    </row>
    <row r="501" spans="1:1" x14ac:dyDescent="0.3">
      <c r="A501" s="21" t="s">
        <v>153</v>
      </c>
    </row>
    <row r="502" spans="1:1" x14ac:dyDescent="0.3">
      <c r="A502" s="21" t="s">
        <v>153</v>
      </c>
    </row>
    <row r="503" spans="1:1" x14ac:dyDescent="0.3">
      <c r="A503" s="21" t="s">
        <v>153</v>
      </c>
    </row>
    <row r="504" spans="1:1" x14ac:dyDescent="0.3">
      <c r="A504" s="21" t="s">
        <v>153</v>
      </c>
    </row>
    <row r="505" spans="1:1" x14ac:dyDescent="0.3">
      <c r="A505" s="21" t="s">
        <v>145</v>
      </c>
    </row>
    <row r="506" spans="1:1" x14ac:dyDescent="0.3">
      <c r="A506" s="21" t="s">
        <v>145</v>
      </c>
    </row>
    <row r="507" spans="1:1" x14ac:dyDescent="0.3">
      <c r="A507" s="21" t="s">
        <v>153</v>
      </c>
    </row>
    <row r="508" spans="1:1" x14ac:dyDescent="0.3">
      <c r="A508" s="21" t="s">
        <v>153</v>
      </c>
    </row>
    <row r="509" spans="1:1" x14ac:dyDescent="0.3">
      <c r="A509" s="21" t="s">
        <v>145</v>
      </c>
    </row>
    <row r="510" spans="1:1" x14ac:dyDescent="0.3">
      <c r="A510" s="21" t="s">
        <v>153</v>
      </c>
    </row>
    <row r="511" spans="1:1" x14ac:dyDescent="0.3">
      <c r="A511" s="21" t="s">
        <v>145</v>
      </c>
    </row>
    <row r="512" spans="1:1" x14ac:dyDescent="0.3">
      <c r="A512" s="21" t="s">
        <v>153</v>
      </c>
    </row>
    <row r="513" spans="1:1" x14ac:dyDescent="0.3">
      <c r="A513" s="21" t="s">
        <v>145</v>
      </c>
    </row>
    <row r="514" spans="1:1" x14ac:dyDescent="0.3">
      <c r="A514" s="21" t="s">
        <v>153</v>
      </c>
    </row>
    <row r="515" spans="1:1" x14ac:dyDescent="0.3">
      <c r="A515" s="21" t="s">
        <v>153</v>
      </c>
    </row>
    <row r="516" spans="1:1" x14ac:dyDescent="0.3">
      <c r="A516" s="21" t="s">
        <v>153</v>
      </c>
    </row>
    <row r="517" spans="1:1" x14ac:dyDescent="0.3">
      <c r="A517" s="21" t="s">
        <v>153</v>
      </c>
    </row>
    <row r="518" spans="1:1" x14ac:dyDescent="0.3">
      <c r="A518" s="21" t="s">
        <v>153</v>
      </c>
    </row>
    <row r="519" spans="1:1" x14ac:dyDescent="0.3">
      <c r="A519" s="21" t="s">
        <v>153</v>
      </c>
    </row>
    <row r="520" spans="1:1" x14ac:dyDescent="0.3">
      <c r="A520" s="21" t="s">
        <v>145</v>
      </c>
    </row>
    <row r="521" spans="1:1" x14ac:dyDescent="0.3">
      <c r="A521" s="21" t="s">
        <v>145</v>
      </c>
    </row>
    <row r="522" spans="1:1" x14ac:dyDescent="0.3">
      <c r="A522" s="21" t="s">
        <v>153</v>
      </c>
    </row>
    <row r="523" spans="1:1" x14ac:dyDescent="0.3">
      <c r="A523" s="21" t="s">
        <v>153</v>
      </c>
    </row>
    <row r="524" spans="1:1" x14ac:dyDescent="0.3">
      <c r="A524" s="21" t="s">
        <v>153</v>
      </c>
    </row>
    <row r="525" spans="1:1" x14ac:dyDescent="0.3">
      <c r="A525" s="21" t="s">
        <v>153</v>
      </c>
    </row>
    <row r="526" spans="1:1" x14ac:dyDescent="0.3">
      <c r="A526" s="21" t="s">
        <v>153</v>
      </c>
    </row>
    <row r="527" spans="1:1" x14ac:dyDescent="0.3">
      <c r="A527" s="21" t="s">
        <v>153</v>
      </c>
    </row>
    <row r="528" spans="1:1" x14ac:dyDescent="0.3">
      <c r="A528" s="21" t="s">
        <v>153</v>
      </c>
    </row>
    <row r="529" spans="1:1" x14ac:dyDescent="0.3">
      <c r="A529" s="21" t="s">
        <v>145</v>
      </c>
    </row>
    <row r="530" spans="1:1" x14ac:dyDescent="0.3">
      <c r="A530" s="21" t="s">
        <v>153</v>
      </c>
    </row>
    <row r="531" spans="1:1" x14ac:dyDescent="0.3">
      <c r="A531" s="21" t="s">
        <v>153</v>
      </c>
    </row>
    <row r="532" spans="1:1" x14ac:dyDescent="0.3">
      <c r="A532" s="21" t="s">
        <v>145</v>
      </c>
    </row>
    <row r="533" spans="1:1" x14ac:dyDescent="0.3">
      <c r="A533" s="21" t="s">
        <v>153</v>
      </c>
    </row>
    <row r="534" spans="1:1" x14ac:dyDescent="0.3">
      <c r="A534" s="21" t="s">
        <v>153</v>
      </c>
    </row>
    <row r="535" spans="1:1" x14ac:dyDescent="0.3">
      <c r="A535" s="21" t="s">
        <v>153</v>
      </c>
    </row>
    <row r="536" spans="1:1" x14ac:dyDescent="0.3">
      <c r="A536" s="21" t="s">
        <v>153</v>
      </c>
    </row>
    <row r="537" spans="1:1" x14ac:dyDescent="0.3">
      <c r="A537" s="21" t="s">
        <v>153</v>
      </c>
    </row>
    <row r="538" spans="1:1" x14ac:dyDescent="0.3">
      <c r="A538" s="21" t="s">
        <v>145</v>
      </c>
    </row>
    <row r="539" spans="1:1" x14ac:dyDescent="0.3">
      <c r="A539" s="21" t="s">
        <v>153</v>
      </c>
    </row>
    <row r="540" spans="1:1" x14ac:dyDescent="0.3">
      <c r="A540" s="21" t="s">
        <v>153</v>
      </c>
    </row>
    <row r="541" spans="1:1" x14ac:dyDescent="0.3">
      <c r="A541" s="21" t="s">
        <v>153</v>
      </c>
    </row>
    <row r="542" spans="1:1" x14ac:dyDescent="0.3">
      <c r="A542" s="21" t="s">
        <v>145</v>
      </c>
    </row>
    <row r="543" spans="1:1" x14ac:dyDescent="0.3">
      <c r="A543" s="21" t="s">
        <v>145</v>
      </c>
    </row>
    <row r="544" spans="1:1" x14ac:dyDescent="0.3">
      <c r="A544" s="21" t="s">
        <v>145</v>
      </c>
    </row>
    <row r="545" spans="1:1" x14ac:dyDescent="0.3">
      <c r="A545" s="21" t="s">
        <v>153</v>
      </c>
    </row>
    <row r="546" spans="1:1" x14ac:dyDescent="0.3">
      <c r="A546" s="21" t="s">
        <v>153</v>
      </c>
    </row>
    <row r="547" spans="1:1" x14ac:dyDescent="0.3">
      <c r="A547" s="21" t="s">
        <v>153</v>
      </c>
    </row>
    <row r="548" spans="1:1" x14ac:dyDescent="0.3">
      <c r="A548" s="21" t="s">
        <v>145</v>
      </c>
    </row>
    <row r="549" spans="1:1" x14ac:dyDescent="0.3">
      <c r="A549" s="21" t="s">
        <v>145</v>
      </c>
    </row>
    <row r="550" spans="1:1" x14ac:dyDescent="0.3">
      <c r="A550" s="21" t="s">
        <v>153</v>
      </c>
    </row>
    <row r="551" spans="1:1" x14ac:dyDescent="0.3">
      <c r="A551" s="21" t="s">
        <v>145</v>
      </c>
    </row>
    <row r="552" spans="1:1" x14ac:dyDescent="0.3">
      <c r="A552" s="21" t="s">
        <v>153</v>
      </c>
    </row>
    <row r="553" spans="1:1" x14ac:dyDescent="0.3">
      <c r="A553" s="21" t="s">
        <v>153</v>
      </c>
    </row>
    <row r="554" spans="1:1" x14ac:dyDescent="0.3">
      <c r="A554" s="21" t="s">
        <v>153</v>
      </c>
    </row>
    <row r="555" spans="1:1" x14ac:dyDescent="0.3">
      <c r="A555" s="21" t="s">
        <v>153</v>
      </c>
    </row>
    <row r="556" spans="1:1" x14ac:dyDescent="0.3">
      <c r="A556" s="21" t="s">
        <v>153</v>
      </c>
    </row>
    <row r="557" spans="1:1" x14ac:dyDescent="0.3">
      <c r="A557" s="21" t="s">
        <v>145</v>
      </c>
    </row>
    <row r="558" spans="1:1" x14ac:dyDescent="0.3">
      <c r="A558" s="21" t="s">
        <v>153</v>
      </c>
    </row>
    <row r="559" spans="1:1" x14ac:dyDescent="0.3">
      <c r="A559" s="21" t="s">
        <v>145</v>
      </c>
    </row>
    <row r="560" spans="1:1" x14ac:dyDescent="0.3">
      <c r="A560" s="21" t="s">
        <v>153</v>
      </c>
    </row>
    <row r="561" spans="1:1" x14ac:dyDescent="0.3">
      <c r="A561" s="21" t="s">
        <v>153</v>
      </c>
    </row>
    <row r="562" spans="1:1" x14ac:dyDescent="0.3">
      <c r="A562" s="21" t="s">
        <v>145</v>
      </c>
    </row>
    <row r="563" spans="1:1" x14ac:dyDescent="0.3">
      <c r="A563" s="21" t="s">
        <v>153</v>
      </c>
    </row>
    <row r="564" spans="1:1" x14ac:dyDescent="0.3">
      <c r="A564" s="21" t="s">
        <v>153</v>
      </c>
    </row>
    <row r="565" spans="1:1" x14ac:dyDescent="0.3">
      <c r="A565" s="21" t="s">
        <v>153</v>
      </c>
    </row>
    <row r="566" spans="1:1" x14ac:dyDescent="0.3">
      <c r="A566" s="21" t="s">
        <v>153</v>
      </c>
    </row>
    <row r="567" spans="1:1" x14ac:dyDescent="0.3">
      <c r="A567" s="21" t="s">
        <v>153</v>
      </c>
    </row>
    <row r="568" spans="1:1" x14ac:dyDescent="0.3">
      <c r="A568" s="21" t="s">
        <v>153</v>
      </c>
    </row>
    <row r="569" spans="1:1" x14ac:dyDescent="0.3">
      <c r="A569" s="21" t="s">
        <v>153</v>
      </c>
    </row>
    <row r="570" spans="1:1" x14ac:dyDescent="0.3">
      <c r="A570" s="21" t="s">
        <v>153</v>
      </c>
    </row>
    <row r="571" spans="1:1" x14ac:dyDescent="0.3">
      <c r="A571" s="21" t="s">
        <v>153</v>
      </c>
    </row>
    <row r="572" spans="1:1" x14ac:dyDescent="0.3">
      <c r="A572" s="21" t="s">
        <v>145</v>
      </c>
    </row>
    <row r="573" spans="1:1" x14ac:dyDescent="0.3">
      <c r="A573" s="21" t="s">
        <v>153</v>
      </c>
    </row>
    <row r="574" spans="1:1" x14ac:dyDescent="0.3">
      <c r="A574" s="21" t="s">
        <v>145</v>
      </c>
    </row>
    <row r="575" spans="1:1" x14ac:dyDescent="0.3">
      <c r="A575" s="21" t="s">
        <v>145</v>
      </c>
    </row>
    <row r="576" spans="1:1" x14ac:dyDescent="0.3">
      <c r="A576" s="21" t="s">
        <v>153</v>
      </c>
    </row>
    <row r="577" spans="1:1" x14ac:dyDescent="0.3">
      <c r="A577" s="21" t="s">
        <v>153</v>
      </c>
    </row>
    <row r="578" spans="1:1" x14ac:dyDescent="0.3">
      <c r="A578" s="21" t="s">
        <v>153</v>
      </c>
    </row>
    <row r="579" spans="1:1" x14ac:dyDescent="0.3">
      <c r="A579" s="21" t="s">
        <v>145</v>
      </c>
    </row>
    <row r="580" spans="1:1" x14ac:dyDescent="0.3">
      <c r="A580" s="21" t="s">
        <v>153</v>
      </c>
    </row>
    <row r="581" spans="1:1" x14ac:dyDescent="0.3">
      <c r="A581" s="21" t="s">
        <v>153</v>
      </c>
    </row>
    <row r="582" spans="1:1" x14ac:dyDescent="0.3">
      <c r="A582" s="21" t="s">
        <v>153</v>
      </c>
    </row>
    <row r="583" spans="1:1" x14ac:dyDescent="0.3">
      <c r="A583" s="21" t="s">
        <v>153</v>
      </c>
    </row>
    <row r="584" spans="1:1" x14ac:dyDescent="0.3">
      <c r="A584" s="21" t="s">
        <v>145</v>
      </c>
    </row>
    <row r="585" spans="1:1" x14ac:dyDescent="0.3">
      <c r="A585" s="21" t="s">
        <v>153</v>
      </c>
    </row>
    <row r="586" spans="1:1" x14ac:dyDescent="0.3">
      <c r="A586" s="21" t="s">
        <v>145</v>
      </c>
    </row>
    <row r="587" spans="1:1" x14ac:dyDescent="0.3">
      <c r="A587" s="21" t="s">
        <v>153</v>
      </c>
    </row>
    <row r="588" spans="1:1" x14ac:dyDescent="0.3">
      <c r="A588" s="21" t="s">
        <v>145</v>
      </c>
    </row>
    <row r="589" spans="1:1" x14ac:dyDescent="0.3">
      <c r="A589" s="21" t="s">
        <v>153</v>
      </c>
    </row>
    <row r="590" spans="1:1" x14ac:dyDescent="0.3">
      <c r="A590" s="21" t="s">
        <v>153</v>
      </c>
    </row>
    <row r="591" spans="1:1" x14ac:dyDescent="0.3">
      <c r="A591" s="21" t="s">
        <v>153</v>
      </c>
    </row>
    <row r="592" spans="1:1" x14ac:dyDescent="0.3">
      <c r="A592" s="21" t="s">
        <v>145</v>
      </c>
    </row>
    <row r="593" spans="1:1" x14ac:dyDescent="0.3">
      <c r="A593" s="21" t="s">
        <v>145</v>
      </c>
    </row>
    <row r="594" spans="1:1" x14ac:dyDescent="0.3">
      <c r="A594" s="21" t="s">
        <v>153</v>
      </c>
    </row>
    <row r="595" spans="1:1" x14ac:dyDescent="0.3">
      <c r="A595" s="21" t="s">
        <v>153</v>
      </c>
    </row>
    <row r="596" spans="1:1" x14ac:dyDescent="0.3">
      <c r="A596" s="21" t="s">
        <v>145</v>
      </c>
    </row>
    <row r="597" spans="1:1" x14ac:dyDescent="0.3">
      <c r="A597" s="21" t="s">
        <v>153</v>
      </c>
    </row>
    <row r="598" spans="1:1" x14ac:dyDescent="0.3">
      <c r="A598" s="21" t="s">
        <v>153</v>
      </c>
    </row>
    <row r="599" spans="1:1" x14ac:dyDescent="0.3">
      <c r="A599" s="21" t="s">
        <v>145</v>
      </c>
    </row>
    <row r="600" spans="1:1" x14ac:dyDescent="0.3">
      <c r="A600" s="21" t="s">
        <v>153</v>
      </c>
    </row>
    <row r="601" spans="1:1" x14ac:dyDescent="0.3">
      <c r="A601" s="21" t="s">
        <v>145</v>
      </c>
    </row>
    <row r="602" spans="1:1" x14ac:dyDescent="0.3">
      <c r="A602" s="21" t="s">
        <v>145</v>
      </c>
    </row>
    <row r="603" spans="1:1" x14ac:dyDescent="0.3">
      <c r="A603" s="21" t="s">
        <v>153</v>
      </c>
    </row>
    <row r="604" spans="1:1" x14ac:dyDescent="0.3">
      <c r="A604" s="21" t="s">
        <v>145</v>
      </c>
    </row>
    <row r="605" spans="1:1" x14ac:dyDescent="0.3">
      <c r="A605" s="21" t="s">
        <v>145</v>
      </c>
    </row>
    <row r="606" spans="1:1" x14ac:dyDescent="0.3">
      <c r="A606" s="21" t="s">
        <v>153</v>
      </c>
    </row>
    <row r="607" spans="1:1" x14ac:dyDescent="0.3">
      <c r="A607" s="21" t="s">
        <v>153</v>
      </c>
    </row>
    <row r="608" spans="1:1" x14ac:dyDescent="0.3">
      <c r="A608" s="21" t="s">
        <v>153</v>
      </c>
    </row>
    <row r="609" spans="1:1" x14ac:dyDescent="0.3">
      <c r="A609" s="21" t="s">
        <v>145</v>
      </c>
    </row>
    <row r="610" spans="1:1" x14ac:dyDescent="0.3">
      <c r="A610" s="21" t="s">
        <v>145</v>
      </c>
    </row>
    <row r="611" spans="1:1" x14ac:dyDescent="0.3">
      <c r="A611" s="21" t="s">
        <v>153</v>
      </c>
    </row>
    <row r="612" spans="1:1" x14ac:dyDescent="0.3">
      <c r="A612" s="21" t="s">
        <v>153</v>
      </c>
    </row>
    <row r="613" spans="1:1" x14ac:dyDescent="0.3">
      <c r="A613" s="21" t="s">
        <v>153</v>
      </c>
    </row>
    <row r="614" spans="1:1" x14ac:dyDescent="0.3">
      <c r="A614" s="21" t="s">
        <v>145</v>
      </c>
    </row>
    <row r="615" spans="1:1" x14ac:dyDescent="0.3">
      <c r="A615" s="21" t="s">
        <v>153</v>
      </c>
    </row>
    <row r="616" spans="1:1" x14ac:dyDescent="0.3">
      <c r="A616" s="21" t="s">
        <v>145</v>
      </c>
    </row>
    <row r="617" spans="1:1" x14ac:dyDescent="0.3">
      <c r="A617" s="21" t="s">
        <v>145</v>
      </c>
    </row>
    <row r="618" spans="1:1" x14ac:dyDescent="0.3">
      <c r="A618" s="21" t="s">
        <v>145</v>
      </c>
    </row>
    <row r="619" spans="1:1" x14ac:dyDescent="0.3">
      <c r="A619" s="21" t="s">
        <v>153</v>
      </c>
    </row>
    <row r="620" spans="1:1" x14ac:dyDescent="0.3">
      <c r="A620" s="21" t="s">
        <v>153</v>
      </c>
    </row>
    <row r="621" spans="1:1" x14ac:dyDescent="0.3">
      <c r="A621" s="21" t="s">
        <v>153</v>
      </c>
    </row>
    <row r="622" spans="1:1" x14ac:dyDescent="0.3">
      <c r="A622" s="21" t="s">
        <v>153</v>
      </c>
    </row>
    <row r="623" spans="1:1" x14ac:dyDescent="0.3">
      <c r="A623" s="21" t="s">
        <v>153</v>
      </c>
    </row>
    <row r="624" spans="1:1" x14ac:dyDescent="0.3">
      <c r="A624" s="21" t="s">
        <v>153</v>
      </c>
    </row>
    <row r="625" spans="1:1" x14ac:dyDescent="0.3">
      <c r="A625" s="21" t="s">
        <v>145</v>
      </c>
    </row>
    <row r="626" spans="1:1" x14ac:dyDescent="0.3">
      <c r="A626" s="21" t="s">
        <v>153</v>
      </c>
    </row>
    <row r="627" spans="1:1" x14ac:dyDescent="0.3">
      <c r="A627" s="21" t="s">
        <v>153</v>
      </c>
    </row>
    <row r="628" spans="1:1" x14ac:dyDescent="0.3">
      <c r="A628" s="21" t="s">
        <v>153</v>
      </c>
    </row>
    <row r="629" spans="1:1" x14ac:dyDescent="0.3">
      <c r="A629" s="21" t="s">
        <v>153</v>
      </c>
    </row>
    <row r="630" spans="1:1" x14ac:dyDescent="0.3">
      <c r="A630" s="21" t="s">
        <v>153</v>
      </c>
    </row>
    <row r="631" spans="1:1" x14ac:dyDescent="0.3">
      <c r="A631" s="21" t="s">
        <v>153</v>
      </c>
    </row>
    <row r="632" spans="1:1" x14ac:dyDescent="0.3">
      <c r="A632" s="21" t="s">
        <v>153</v>
      </c>
    </row>
    <row r="633" spans="1:1" x14ac:dyDescent="0.3">
      <c r="A633" s="21" t="s">
        <v>153</v>
      </c>
    </row>
    <row r="634" spans="1:1" x14ac:dyDescent="0.3">
      <c r="A634" s="21" t="s">
        <v>153</v>
      </c>
    </row>
    <row r="635" spans="1:1" x14ac:dyDescent="0.3">
      <c r="A635" s="21" t="s">
        <v>153</v>
      </c>
    </row>
    <row r="636" spans="1:1" x14ac:dyDescent="0.3">
      <c r="A636" s="21" t="s">
        <v>153</v>
      </c>
    </row>
    <row r="637" spans="1:1" x14ac:dyDescent="0.3">
      <c r="A637" s="21" t="s">
        <v>153</v>
      </c>
    </row>
    <row r="638" spans="1:1" x14ac:dyDescent="0.3">
      <c r="A638" s="21" t="s">
        <v>145</v>
      </c>
    </row>
    <row r="639" spans="1:1" x14ac:dyDescent="0.3">
      <c r="A639" s="21" t="s">
        <v>153</v>
      </c>
    </row>
    <row r="640" spans="1:1" x14ac:dyDescent="0.3">
      <c r="A640" s="21" t="s">
        <v>145</v>
      </c>
    </row>
    <row r="641" spans="1:1" x14ac:dyDescent="0.3">
      <c r="A641" s="21" t="s">
        <v>145</v>
      </c>
    </row>
    <row r="642" spans="1:1" x14ac:dyDescent="0.3">
      <c r="A642" s="21" t="s">
        <v>153</v>
      </c>
    </row>
    <row r="643" spans="1:1" x14ac:dyDescent="0.3">
      <c r="A643" s="21" t="s">
        <v>145</v>
      </c>
    </row>
    <row r="644" spans="1:1" x14ac:dyDescent="0.3">
      <c r="A644" s="21" t="s">
        <v>153</v>
      </c>
    </row>
    <row r="645" spans="1:1" x14ac:dyDescent="0.3">
      <c r="A645" s="21" t="s">
        <v>153</v>
      </c>
    </row>
    <row r="646" spans="1:1" x14ac:dyDescent="0.3">
      <c r="A646" s="21" t="s">
        <v>145</v>
      </c>
    </row>
    <row r="647" spans="1:1" x14ac:dyDescent="0.3">
      <c r="A647" s="21" t="s">
        <v>145</v>
      </c>
    </row>
    <row r="648" spans="1:1" x14ac:dyDescent="0.3">
      <c r="A648" s="21" t="s">
        <v>153</v>
      </c>
    </row>
    <row r="649" spans="1:1" x14ac:dyDescent="0.3">
      <c r="A649" s="21" t="s">
        <v>153</v>
      </c>
    </row>
    <row r="650" spans="1:1" x14ac:dyDescent="0.3">
      <c r="A650" s="21" t="s">
        <v>153</v>
      </c>
    </row>
    <row r="651" spans="1:1" x14ac:dyDescent="0.3">
      <c r="A651" s="21" t="s">
        <v>145</v>
      </c>
    </row>
    <row r="652" spans="1:1" x14ac:dyDescent="0.3">
      <c r="A652" s="21" t="s">
        <v>153</v>
      </c>
    </row>
    <row r="653" spans="1:1" x14ac:dyDescent="0.3">
      <c r="A653" s="21" t="s">
        <v>153</v>
      </c>
    </row>
    <row r="654" spans="1:1" x14ac:dyDescent="0.3">
      <c r="A654" s="21" t="s">
        <v>153</v>
      </c>
    </row>
    <row r="655" spans="1:1" x14ac:dyDescent="0.3">
      <c r="A655" s="21" t="s">
        <v>153</v>
      </c>
    </row>
    <row r="656" spans="1:1" x14ac:dyDescent="0.3">
      <c r="A656" s="21" t="s">
        <v>145</v>
      </c>
    </row>
    <row r="657" spans="1:1" x14ac:dyDescent="0.3">
      <c r="A657" s="21" t="s">
        <v>153</v>
      </c>
    </row>
    <row r="658" spans="1:1" x14ac:dyDescent="0.3">
      <c r="A658" s="21" t="s">
        <v>145</v>
      </c>
    </row>
    <row r="659" spans="1:1" x14ac:dyDescent="0.3">
      <c r="A659" s="21" t="s">
        <v>153</v>
      </c>
    </row>
    <row r="660" spans="1:1" x14ac:dyDescent="0.3">
      <c r="A660" s="21" t="s">
        <v>145</v>
      </c>
    </row>
    <row r="661" spans="1:1" x14ac:dyDescent="0.3">
      <c r="A661" s="21" t="s">
        <v>145</v>
      </c>
    </row>
    <row r="662" spans="1:1" x14ac:dyDescent="0.3">
      <c r="A662" s="21" t="s">
        <v>153</v>
      </c>
    </row>
    <row r="663" spans="1:1" x14ac:dyDescent="0.3">
      <c r="A663" s="21" t="s">
        <v>153</v>
      </c>
    </row>
    <row r="664" spans="1:1" x14ac:dyDescent="0.3">
      <c r="A664" s="21" t="s">
        <v>153</v>
      </c>
    </row>
    <row r="665" spans="1:1" x14ac:dyDescent="0.3">
      <c r="A665" s="21" t="s">
        <v>153</v>
      </c>
    </row>
    <row r="666" spans="1:1" x14ac:dyDescent="0.3">
      <c r="A666" s="21" t="s">
        <v>153</v>
      </c>
    </row>
    <row r="667" spans="1:1" x14ac:dyDescent="0.3">
      <c r="A667" s="21" t="s">
        <v>153</v>
      </c>
    </row>
    <row r="668" spans="1:1" x14ac:dyDescent="0.3">
      <c r="A668" s="21" t="s">
        <v>153</v>
      </c>
    </row>
    <row r="669" spans="1:1" x14ac:dyDescent="0.3">
      <c r="A669" s="21" t="s">
        <v>153</v>
      </c>
    </row>
    <row r="670" spans="1:1" x14ac:dyDescent="0.3">
      <c r="A670" s="21" t="s">
        <v>153</v>
      </c>
    </row>
    <row r="671" spans="1:1" x14ac:dyDescent="0.3">
      <c r="A671" s="21" t="s">
        <v>153</v>
      </c>
    </row>
    <row r="672" spans="1:1" x14ac:dyDescent="0.3">
      <c r="A672" s="21" t="s">
        <v>145</v>
      </c>
    </row>
    <row r="673" spans="1:1" x14ac:dyDescent="0.3">
      <c r="A673" s="21" t="s">
        <v>153</v>
      </c>
    </row>
    <row r="674" spans="1:1" x14ac:dyDescent="0.3">
      <c r="A674" s="21" t="s">
        <v>145</v>
      </c>
    </row>
    <row r="675" spans="1:1" x14ac:dyDescent="0.3">
      <c r="A675" s="21" t="s">
        <v>153</v>
      </c>
    </row>
    <row r="676" spans="1:1" x14ac:dyDescent="0.3">
      <c r="A676" s="21" t="s">
        <v>145</v>
      </c>
    </row>
    <row r="677" spans="1:1" x14ac:dyDescent="0.3">
      <c r="A677" s="21" t="s">
        <v>145</v>
      </c>
    </row>
    <row r="678" spans="1:1" x14ac:dyDescent="0.3">
      <c r="A678" s="21" t="s">
        <v>153</v>
      </c>
    </row>
    <row r="679" spans="1:1" x14ac:dyDescent="0.3">
      <c r="A679" s="21" t="s">
        <v>145</v>
      </c>
    </row>
    <row r="680" spans="1:1" x14ac:dyDescent="0.3">
      <c r="A680" s="21" t="s">
        <v>145</v>
      </c>
    </row>
    <row r="681" spans="1:1" x14ac:dyDescent="0.3">
      <c r="A681" s="21" t="s">
        <v>145</v>
      </c>
    </row>
    <row r="682" spans="1:1" x14ac:dyDescent="0.3">
      <c r="A682" s="21" t="s">
        <v>145</v>
      </c>
    </row>
    <row r="683" spans="1:1" x14ac:dyDescent="0.3">
      <c r="A683" s="21" t="s">
        <v>153</v>
      </c>
    </row>
    <row r="684" spans="1:1" x14ac:dyDescent="0.3">
      <c r="A684" s="21" t="s">
        <v>153</v>
      </c>
    </row>
    <row r="685" spans="1:1" x14ac:dyDescent="0.3">
      <c r="A685" s="21" t="s">
        <v>153</v>
      </c>
    </row>
    <row r="686" spans="1:1" x14ac:dyDescent="0.3">
      <c r="A686" s="21" t="s">
        <v>145</v>
      </c>
    </row>
    <row r="687" spans="1:1" x14ac:dyDescent="0.3">
      <c r="A687" s="21" t="s">
        <v>153</v>
      </c>
    </row>
    <row r="688" spans="1:1" x14ac:dyDescent="0.3">
      <c r="A688" s="21" t="s">
        <v>153</v>
      </c>
    </row>
    <row r="689" spans="1:1" x14ac:dyDescent="0.3">
      <c r="A689" s="21" t="s">
        <v>145</v>
      </c>
    </row>
    <row r="690" spans="1:1" x14ac:dyDescent="0.3">
      <c r="A690" s="21" t="s">
        <v>153</v>
      </c>
    </row>
    <row r="691" spans="1:1" x14ac:dyDescent="0.3">
      <c r="A691" s="21" t="s">
        <v>145</v>
      </c>
    </row>
    <row r="692" spans="1:1" x14ac:dyDescent="0.3">
      <c r="A692" s="21" t="s">
        <v>145</v>
      </c>
    </row>
    <row r="693" spans="1:1" x14ac:dyDescent="0.3">
      <c r="A693" s="21" t="s">
        <v>145</v>
      </c>
    </row>
    <row r="694" spans="1:1" x14ac:dyDescent="0.3">
      <c r="A694" s="21" t="s">
        <v>145</v>
      </c>
    </row>
    <row r="695" spans="1:1" x14ac:dyDescent="0.3">
      <c r="A695" s="21" t="s">
        <v>145</v>
      </c>
    </row>
    <row r="696" spans="1:1" x14ac:dyDescent="0.3">
      <c r="A696" s="21" t="s">
        <v>153</v>
      </c>
    </row>
    <row r="697" spans="1:1" x14ac:dyDescent="0.3">
      <c r="A697" s="21" t="s">
        <v>145</v>
      </c>
    </row>
    <row r="698" spans="1:1" x14ac:dyDescent="0.3">
      <c r="A698" s="21" t="s">
        <v>145</v>
      </c>
    </row>
    <row r="699" spans="1:1" x14ac:dyDescent="0.3">
      <c r="A699" s="21" t="s">
        <v>153</v>
      </c>
    </row>
    <row r="700" spans="1:1" x14ac:dyDescent="0.3">
      <c r="A700" s="21" t="s">
        <v>145</v>
      </c>
    </row>
    <row r="701" spans="1:1" x14ac:dyDescent="0.3">
      <c r="A701" s="21" t="s">
        <v>145</v>
      </c>
    </row>
    <row r="702" spans="1:1" x14ac:dyDescent="0.3">
      <c r="A702" s="21" t="s">
        <v>153</v>
      </c>
    </row>
    <row r="703" spans="1:1" x14ac:dyDescent="0.3">
      <c r="A703" s="21" t="s">
        <v>153</v>
      </c>
    </row>
    <row r="704" spans="1:1" x14ac:dyDescent="0.3">
      <c r="A704" s="21" t="s">
        <v>153</v>
      </c>
    </row>
    <row r="705" spans="1:1" x14ac:dyDescent="0.3">
      <c r="A705" s="21" t="s">
        <v>153</v>
      </c>
    </row>
    <row r="706" spans="1:1" x14ac:dyDescent="0.3">
      <c r="A706" s="21" t="s">
        <v>153</v>
      </c>
    </row>
    <row r="707" spans="1:1" x14ac:dyDescent="0.3">
      <c r="A707" s="21" t="s">
        <v>153</v>
      </c>
    </row>
    <row r="708" spans="1:1" x14ac:dyDescent="0.3">
      <c r="A708" s="21" t="s">
        <v>153</v>
      </c>
    </row>
    <row r="709" spans="1:1" x14ac:dyDescent="0.3">
      <c r="A709" s="21" t="s">
        <v>153</v>
      </c>
    </row>
    <row r="710" spans="1:1" x14ac:dyDescent="0.3">
      <c r="A710" s="21" t="s">
        <v>153</v>
      </c>
    </row>
    <row r="711" spans="1:1" x14ac:dyDescent="0.3">
      <c r="A711" s="21" t="s">
        <v>153</v>
      </c>
    </row>
    <row r="712" spans="1:1" x14ac:dyDescent="0.3">
      <c r="A712" s="21" t="s">
        <v>153</v>
      </c>
    </row>
    <row r="713" spans="1:1" x14ac:dyDescent="0.3">
      <c r="A713" s="21" t="s">
        <v>153</v>
      </c>
    </row>
    <row r="714" spans="1:1" x14ac:dyDescent="0.3">
      <c r="A714" s="21" t="s">
        <v>145</v>
      </c>
    </row>
    <row r="715" spans="1:1" x14ac:dyDescent="0.3">
      <c r="A715" s="21" t="s">
        <v>153</v>
      </c>
    </row>
    <row r="716" spans="1:1" x14ac:dyDescent="0.3">
      <c r="A716" s="21" t="s">
        <v>145</v>
      </c>
    </row>
    <row r="717" spans="1:1" x14ac:dyDescent="0.3">
      <c r="A717" s="21" t="s">
        <v>153</v>
      </c>
    </row>
    <row r="718" spans="1:1" x14ac:dyDescent="0.3">
      <c r="A718" s="21" t="s">
        <v>153</v>
      </c>
    </row>
    <row r="719" spans="1:1" x14ac:dyDescent="0.3">
      <c r="A719" s="21" t="s">
        <v>153</v>
      </c>
    </row>
    <row r="720" spans="1:1" x14ac:dyDescent="0.3">
      <c r="A720" s="21" t="s">
        <v>153</v>
      </c>
    </row>
    <row r="721" spans="1:1" x14ac:dyDescent="0.3">
      <c r="A721" s="21" t="s">
        <v>153</v>
      </c>
    </row>
    <row r="722" spans="1:1" x14ac:dyDescent="0.3">
      <c r="A722" s="21" t="s">
        <v>145</v>
      </c>
    </row>
    <row r="723" spans="1:1" x14ac:dyDescent="0.3">
      <c r="A723" s="21" t="s">
        <v>153</v>
      </c>
    </row>
    <row r="724" spans="1:1" x14ac:dyDescent="0.3">
      <c r="A724" s="21" t="s">
        <v>153</v>
      </c>
    </row>
    <row r="725" spans="1:1" x14ac:dyDescent="0.3">
      <c r="A725" s="21" t="s">
        <v>153</v>
      </c>
    </row>
    <row r="726" spans="1:1" x14ac:dyDescent="0.3">
      <c r="A726" s="21" t="s">
        <v>153</v>
      </c>
    </row>
    <row r="727" spans="1:1" x14ac:dyDescent="0.3">
      <c r="A727" s="21" t="s">
        <v>153</v>
      </c>
    </row>
    <row r="728" spans="1:1" x14ac:dyDescent="0.3">
      <c r="A728" s="21" t="s">
        <v>153</v>
      </c>
    </row>
    <row r="729" spans="1:1" x14ac:dyDescent="0.3">
      <c r="A729" s="21" t="s">
        <v>153</v>
      </c>
    </row>
    <row r="730" spans="1:1" x14ac:dyDescent="0.3">
      <c r="A730" s="21" t="s">
        <v>153</v>
      </c>
    </row>
    <row r="731" spans="1:1" x14ac:dyDescent="0.3">
      <c r="A731" s="21" t="s">
        <v>145</v>
      </c>
    </row>
    <row r="732" spans="1:1" x14ac:dyDescent="0.3">
      <c r="A732" s="21" t="s">
        <v>145</v>
      </c>
    </row>
    <row r="733" spans="1:1" x14ac:dyDescent="0.3">
      <c r="A733" s="21" t="s">
        <v>145</v>
      </c>
    </row>
    <row r="734" spans="1:1" x14ac:dyDescent="0.3">
      <c r="A734" s="21" t="s">
        <v>145</v>
      </c>
    </row>
    <row r="735" spans="1:1" x14ac:dyDescent="0.3">
      <c r="A735" s="21" t="s">
        <v>153</v>
      </c>
    </row>
    <row r="736" spans="1:1" x14ac:dyDescent="0.3">
      <c r="A736" s="21" t="s">
        <v>153</v>
      </c>
    </row>
    <row r="737" spans="1:1" x14ac:dyDescent="0.3">
      <c r="A737" s="21" t="s">
        <v>145</v>
      </c>
    </row>
    <row r="738" spans="1:1" x14ac:dyDescent="0.3">
      <c r="A738" s="21" t="s">
        <v>145</v>
      </c>
    </row>
    <row r="739" spans="1:1" x14ac:dyDescent="0.3">
      <c r="A739" s="21" t="s">
        <v>153</v>
      </c>
    </row>
    <row r="740" spans="1:1" x14ac:dyDescent="0.3">
      <c r="A740" s="21" t="s">
        <v>153</v>
      </c>
    </row>
    <row r="741" spans="1:1" x14ac:dyDescent="0.3">
      <c r="A741" s="21" t="s">
        <v>153</v>
      </c>
    </row>
    <row r="742" spans="1:1" x14ac:dyDescent="0.3">
      <c r="A742" s="21" t="s">
        <v>145</v>
      </c>
    </row>
    <row r="743" spans="1:1" x14ac:dyDescent="0.3">
      <c r="A743" s="21" t="s">
        <v>153</v>
      </c>
    </row>
    <row r="744" spans="1:1" x14ac:dyDescent="0.3">
      <c r="A744" s="21" t="s">
        <v>153</v>
      </c>
    </row>
    <row r="745" spans="1:1" x14ac:dyDescent="0.3">
      <c r="A745" s="21" t="s">
        <v>145</v>
      </c>
    </row>
    <row r="746" spans="1:1" x14ac:dyDescent="0.3">
      <c r="A746" s="21" t="s">
        <v>145</v>
      </c>
    </row>
    <row r="747" spans="1:1" x14ac:dyDescent="0.3">
      <c r="A747" s="21" t="s">
        <v>153</v>
      </c>
    </row>
    <row r="748" spans="1:1" x14ac:dyDescent="0.3">
      <c r="A748" s="21" t="s">
        <v>153</v>
      </c>
    </row>
    <row r="749" spans="1:1" x14ac:dyDescent="0.3">
      <c r="A749" s="21" t="s">
        <v>153</v>
      </c>
    </row>
    <row r="750" spans="1:1" x14ac:dyDescent="0.3">
      <c r="A750" s="21" t="s">
        <v>153</v>
      </c>
    </row>
    <row r="751" spans="1:1" x14ac:dyDescent="0.3">
      <c r="A751" s="21" t="s">
        <v>153</v>
      </c>
    </row>
    <row r="752" spans="1:1" x14ac:dyDescent="0.3">
      <c r="A752" s="21" t="s">
        <v>153</v>
      </c>
    </row>
    <row r="753" spans="1:1" x14ac:dyDescent="0.3">
      <c r="A753" s="21" t="s">
        <v>153</v>
      </c>
    </row>
    <row r="754" spans="1:1" x14ac:dyDescent="0.3">
      <c r="A754" s="21" t="s">
        <v>145</v>
      </c>
    </row>
    <row r="755" spans="1:1" x14ac:dyDescent="0.3">
      <c r="A755" s="21" t="s">
        <v>145</v>
      </c>
    </row>
    <row r="756" spans="1:1" x14ac:dyDescent="0.3">
      <c r="A756" s="21" t="s">
        <v>153</v>
      </c>
    </row>
    <row r="757" spans="1:1" x14ac:dyDescent="0.3">
      <c r="A757" s="21" t="s">
        <v>153</v>
      </c>
    </row>
    <row r="758" spans="1:1" x14ac:dyDescent="0.3">
      <c r="A758" s="21" t="s">
        <v>153</v>
      </c>
    </row>
    <row r="759" spans="1:1" x14ac:dyDescent="0.3">
      <c r="A759" s="21" t="s">
        <v>153</v>
      </c>
    </row>
    <row r="760" spans="1:1" x14ac:dyDescent="0.3">
      <c r="A760" s="21" t="s">
        <v>145</v>
      </c>
    </row>
    <row r="761" spans="1:1" x14ac:dyDescent="0.3">
      <c r="A761" s="21" t="s">
        <v>153</v>
      </c>
    </row>
    <row r="762" spans="1:1" x14ac:dyDescent="0.3">
      <c r="A762" s="21" t="s">
        <v>153</v>
      </c>
    </row>
    <row r="763" spans="1:1" x14ac:dyDescent="0.3">
      <c r="A763" s="21" t="s">
        <v>145</v>
      </c>
    </row>
    <row r="764" spans="1:1" x14ac:dyDescent="0.3">
      <c r="A764" s="21" t="s">
        <v>153</v>
      </c>
    </row>
    <row r="765" spans="1:1" x14ac:dyDescent="0.3">
      <c r="A765" s="21" t="s">
        <v>153</v>
      </c>
    </row>
    <row r="766" spans="1:1" x14ac:dyDescent="0.3">
      <c r="A766" s="21" t="s">
        <v>153</v>
      </c>
    </row>
    <row r="767" spans="1:1" x14ac:dyDescent="0.3">
      <c r="A767" s="21" t="s">
        <v>153</v>
      </c>
    </row>
    <row r="768" spans="1:1" x14ac:dyDescent="0.3">
      <c r="A768" s="21" t="s">
        <v>153</v>
      </c>
    </row>
    <row r="769" spans="1:1" x14ac:dyDescent="0.3">
      <c r="A769" s="21" t="s">
        <v>153</v>
      </c>
    </row>
    <row r="770" spans="1:1" x14ac:dyDescent="0.3">
      <c r="A770" s="21" t="s">
        <v>153</v>
      </c>
    </row>
    <row r="771" spans="1:1" x14ac:dyDescent="0.3">
      <c r="A771" s="21" t="s">
        <v>153</v>
      </c>
    </row>
    <row r="772" spans="1:1" x14ac:dyDescent="0.3">
      <c r="A772" s="21" t="s">
        <v>145</v>
      </c>
    </row>
    <row r="773" spans="1:1" x14ac:dyDescent="0.3">
      <c r="A773" s="21" t="s">
        <v>153</v>
      </c>
    </row>
    <row r="774" spans="1:1" x14ac:dyDescent="0.3">
      <c r="A774" s="21" t="s">
        <v>153</v>
      </c>
    </row>
    <row r="775" spans="1:1" x14ac:dyDescent="0.3">
      <c r="A775" s="21" t="s">
        <v>153</v>
      </c>
    </row>
    <row r="776" spans="1:1" x14ac:dyDescent="0.3">
      <c r="A776" s="21" t="s">
        <v>145</v>
      </c>
    </row>
    <row r="777" spans="1:1" x14ac:dyDescent="0.3">
      <c r="A777" s="21" t="s">
        <v>153</v>
      </c>
    </row>
    <row r="778" spans="1:1" x14ac:dyDescent="0.3">
      <c r="A778" s="21" t="s">
        <v>153</v>
      </c>
    </row>
    <row r="779" spans="1:1" x14ac:dyDescent="0.3">
      <c r="A779" s="21" t="s">
        <v>145</v>
      </c>
    </row>
    <row r="780" spans="1:1" x14ac:dyDescent="0.3">
      <c r="A780" s="21" t="s">
        <v>153</v>
      </c>
    </row>
    <row r="781" spans="1:1" x14ac:dyDescent="0.3">
      <c r="A781" s="21" t="s">
        <v>153</v>
      </c>
    </row>
    <row r="782" spans="1:1" x14ac:dyDescent="0.3">
      <c r="A782" s="21" t="s">
        <v>153</v>
      </c>
    </row>
    <row r="783" spans="1:1" x14ac:dyDescent="0.3">
      <c r="A783" s="21" t="s">
        <v>153</v>
      </c>
    </row>
    <row r="784" spans="1:1" x14ac:dyDescent="0.3">
      <c r="A784" s="21" t="s">
        <v>153</v>
      </c>
    </row>
    <row r="785" spans="1:1" x14ac:dyDescent="0.3">
      <c r="A785" s="21" t="s">
        <v>145</v>
      </c>
    </row>
    <row r="786" spans="1:1" x14ac:dyDescent="0.3">
      <c r="A786" s="21" t="s">
        <v>145</v>
      </c>
    </row>
    <row r="787" spans="1:1" x14ac:dyDescent="0.3">
      <c r="A787" s="21" t="s">
        <v>145</v>
      </c>
    </row>
    <row r="788" spans="1:1" x14ac:dyDescent="0.3">
      <c r="A788" s="21" t="s">
        <v>145</v>
      </c>
    </row>
    <row r="789" spans="1:1" x14ac:dyDescent="0.3">
      <c r="A789" s="21" t="s">
        <v>153</v>
      </c>
    </row>
    <row r="790" spans="1:1" x14ac:dyDescent="0.3">
      <c r="A790" s="21" t="s">
        <v>153</v>
      </c>
    </row>
    <row r="791" spans="1:1" x14ac:dyDescent="0.3">
      <c r="A791" s="21" t="s">
        <v>153</v>
      </c>
    </row>
    <row r="792" spans="1:1" x14ac:dyDescent="0.3">
      <c r="A792" s="21" t="s">
        <v>153</v>
      </c>
    </row>
    <row r="793" spans="1:1" x14ac:dyDescent="0.3">
      <c r="A793" s="21" t="s">
        <v>145</v>
      </c>
    </row>
    <row r="794" spans="1:1" x14ac:dyDescent="0.3">
      <c r="A794" s="21" t="s">
        <v>145</v>
      </c>
    </row>
    <row r="795" spans="1:1" x14ac:dyDescent="0.3">
      <c r="A795" s="21" t="s">
        <v>153</v>
      </c>
    </row>
    <row r="796" spans="1:1" x14ac:dyDescent="0.3">
      <c r="A796" s="21" t="s">
        <v>153</v>
      </c>
    </row>
    <row r="797" spans="1:1" x14ac:dyDescent="0.3">
      <c r="A797" s="21" t="s">
        <v>145</v>
      </c>
    </row>
    <row r="798" spans="1:1" x14ac:dyDescent="0.3">
      <c r="A798" s="21" t="s">
        <v>153</v>
      </c>
    </row>
    <row r="799" spans="1:1" x14ac:dyDescent="0.3">
      <c r="A799" s="21" t="s">
        <v>153</v>
      </c>
    </row>
    <row r="800" spans="1:1" x14ac:dyDescent="0.3">
      <c r="A800" s="21" t="s">
        <v>145</v>
      </c>
    </row>
    <row r="801" spans="1:1" x14ac:dyDescent="0.3">
      <c r="A801" s="21" t="s">
        <v>145</v>
      </c>
    </row>
    <row r="802" spans="1:1" x14ac:dyDescent="0.3">
      <c r="A802" s="21" t="s">
        <v>153</v>
      </c>
    </row>
    <row r="803" spans="1:1" x14ac:dyDescent="0.3">
      <c r="A803" s="21" t="s">
        <v>145</v>
      </c>
    </row>
    <row r="804" spans="1:1" x14ac:dyDescent="0.3">
      <c r="A804" s="21" t="s">
        <v>153</v>
      </c>
    </row>
    <row r="805" spans="1:1" x14ac:dyDescent="0.3">
      <c r="A805" s="21" t="s">
        <v>153</v>
      </c>
    </row>
    <row r="806" spans="1:1" x14ac:dyDescent="0.3">
      <c r="A806" s="21" t="s">
        <v>153</v>
      </c>
    </row>
    <row r="807" spans="1:1" x14ac:dyDescent="0.3">
      <c r="A807" s="21" t="s">
        <v>153</v>
      </c>
    </row>
    <row r="808" spans="1:1" x14ac:dyDescent="0.3">
      <c r="A808" s="21" t="s">
        <v>153</v>
      </c>
    </row>
    <row r="809" spans="1:1" x14ac:dyDescent="0.3">
      <c r="A809" s="21" t="s">
        <v>153</v>
      </c>
    </row>
    <row r="810" spans="1:1" x14ac:dyDescent="0.3">
      <c r="A810" s="21" t="s">
        <v>145</v>
      </c>
    </row>
    <row r="811" spans="1:1" x14ac:dyDescent="0.3">
      <c r="A811" s="21" t="s">
        <v>153</v>
      </c>
    </row>
    <row r="812" spans="1:1" x14ac:dyDescent="0.3">
      <c r="A812" s="21" t="s">
        <v>145</v>
      </c>
    </row>
    <row r="813" spans="1:1" x14ac:dyDescent="0.3">
      <c r="A813" s="21" t="s">
        <v>153</v>
      </c>
    </row>
    <row r="814" spans="1:1" x14ac:dyDescent="0.3">
      <c r="A814" s="21" t="s">
        <v>153</v>
      </c>
    </row>
    <row r="815" spans="1:1" x14ac:dyDescent="0.3">
      <c r="A815" s="21" t="s">
        <v>145</v>
      </c>
    </row>
    <row r="816" spans="1:1" x14ac:dyDescent="0.3">
      <c r="A816" s="21" t="s">
        <v>145</v>
      </c>
    </row>
    <row r="817" spans="1:1" x14ac:dyDescent="0.3">
      <c r="A817" s="21" t="s">
        <v>153</v>
      </c>
    </row>
    <row r="818" spans="1:1" x14ac:dyDescent="0.3">
      <c r="A818" s="21" t="s">
        <v>153</v>
      </c>
    </row>
    <row r="819" spans="1:1" x14ac:dyDescent="0.3">
      <c r="A819" s="21" t="s">
        <v>153</v>
      </c>
    </row>
    <row r="820" spans="1:1" x14ac:dyDescent="0.3">
      <c r="A820" s="21" t="s">
        <v>145</v>
      </c>
    </row>
    <row r="821" spans="1:1" x14ac:dyDescent="0.3">
      <c r="A821" s="21" t="s">
        <v>145</v>
      </c>
    </row>
    <row r="822" spans="1:1" x14ac:dyDescent="0.3">
      <c r="A822" s="21" t="s">
        <v>153</v>
      </c>
    </row>
    <row r="823" spans="1:1" x14ac:dyDescent="0.3">
      <c r="A823" s="21" t="s">
        <v>153</v>
      </c>
    </row>
    <row r="824" spans="1:1" x14ac:dyDescent="0.3">
      <c r="A824" s="21" t="s">
        <v>153</v>
      </c>
    </row>
    <row r="825" spans="1:1" x14ac:dyDescent="0.3">
      <c r="A825" s="21" t="s">
        <v>153</v>
      </c>
    </row>
    <row r="826" spans="1:1" x14ac:dyDescent="0.3">
      <c r="A826" s="21" t="s">
        <v>145</v>
      </c>
    </row>
    <row r="827" spans="1:1" x14ac:dyDescent="0.3">
      <c r="A827" s="21" t="s">
        <v>153</v>
      </c>
    </row>
    <row r="828" spans="1:1" x14ac:dyDescent="0.3">
      <c r="A828" s="21" t="s">
        <v>153</v>
      </c>
    </row>
    <row r="829" spans="1:1" x14ac:dyDescent="0.3">
      <c r="A829" s="21" t="s">
        <v>145</v>
      </c>
    </row>
    <row r="830" spans="1:1" x14ac:dyDescent="0.3">
      <c r="A830" s="21" t="s">
        <v>153</v>
      </c>
    </row>
    <row r="831" spans="1:1" x14ac:dyDescent="0.3">
      <c r="A831" s="21" t="s">
        <v>145</v>
      </c>
    </row>
    <row r="832" spans="1:1" x14ac:dyDescent="0.3">
      <c r="A832" s="21" t="s">
        <v>153</v>
      </c>
    </row>
    <row r="833" spans="1:1" x14ac:dyDescent="0.3">
      <c r="A833" s="21" t="s">
        <v>153</v>
      </c>
    </row>
    <row r="834" spans="1:1" x14ac:dyDescent="0.3">
      <c r="A834" s="21" t="s">
        <v>145</v>
      </c>
    </row>
    <row r="835" spans="1:1" x14ac:dyDescent="0.3">
      <c r="A835" s="21" t="s">
        <v>153</v>
      </c>
    </row>
    <row r="836" spans="1:1" x14ac:dyDescent="0.3">
      <c r="A836" s="21" t="s">
        <v>153</v>
      </c>
    </row>
    <row r="837" spans="1:1" x14ac:dyDescent="0.3">
      <c r="A837" s="21" t="s">
        <v>145</v>
      </c>
    </row>
    <row r="838" spans="1:1" x14ac:dyDescent="0.3">
      <c r="A838" s="21" t="s">
        <v>145</v>
      </c>
    </row>
    <row r="839" spans="1:1" x14ac:dyDescent="0.3">
      <c r="A839" s="21" t="s">
        <v>153</v>
      </c>
    </row>
    <row r="840" spans="1:1" x14ac:dyDescent="0.3">
      <c r="A840" s="21" t="s">
        <v>153</v>
      </c>
    </row>
    <row r="841" spans="1:1" x14ac:dyDescent="0.3">
      <c r="A841" s="21" t="s">
        <v>153</v>
      </c>
    </row>
    <row r="842" spans="1:1" x14ac:dyDescent="0.3">
      <c r="A842" s="21" t="s">
        <v>145</v>
      </c>
    </row>
    <row r="843" spans="1:1" x14ac:dyDescent="0.3">
      <c r="A843" s="21" t="s">
        <v>153</v>
      </c>
    </row>
    <row r="844" spans="1:1" x14ac:dyDescent="0.3">
      <c r="A844" s="21" t="s">
        <v>145</v>
      </c>
    </row>
    <row r="845" spans="1:1" x14ac:dyDescent="0.3">
      <c r="A845" s="21" t="s">
        <v>153</v>
      </c>
    </row>
    <row r="846" spans="1:1" x14ac:dyDescent="0.3">
      <c r="A846" s="21" t="s">
        <v>145</v>
      </c>
    </row>
    <row r="847" spans="1:1" x14ac:dyDescent="0.3">
      <c r="A847" s="21" t="s">
        <v>153</v>
      </c>
    </row>
    <row r="848" spans="1:1" x14ac:dyDescent="0.3">
      <c r="A848" s="21" t="s">
        <v>153</v>
      </c>
    </row>
    <row r="849" spans="1:1" x14ac:dyDescent="0.3">
      <c r="A849" s="21" t="s">
        <v>153</v>
      </c>
    </row>
    <row r="850" spans="1:1" x14ac:dyDescent="0.3">
      <c r="A850" s="21" t="s">
        <v>153</v>
      </c>
    </row>
    <row r="851" spans="1:1" x14ac:dyDescent="0.3">
      <c r="A851" s="21" t="s">
        <v>153</v>
      </c>
    </row>
    <row r="852" spans="1:1" x14ac:dyDescent="0.3">
      <c r="A852" s="21" t="s">
        <v>153</v>
      </c>
    </row>
    <row r="853" spans="1:1" x14ac:dyDescent="0.3">
      <c r="A853" s="21" t="s">
        <v>153</v>
      </c>
    </row>
    <row r="854" spans="1:1" x14ac:dyDescent="0.3">
      <c r="A854" s="21" t="s">
        <v>145</v>
      </c>
    </row>
    <row r="855" spans="1:1" x14ac:dyDescent="0.3">
      <c r="A855" s="21" t="s">
        <v>153</v>
      </c>
    </row>
    <row r="856" spans="1:1" x14ac:dyDescent="0.3">
      <c r="A856" s="21" t="s">
        <v>153</v>
      </c>
    </row>
    <row r="857" spans="1:1" x14ac:dyDescent="0.3">
      <c r="A857" s="21" t="s">
        <v>153</v>
      </c>
    </row>
    <row r="858" spans="1:1" x14ac:dyDescent="0.3">
      <c r="A858" s="21" t="s">
        <v>153</v>
      </c>
    </row>
    <row r="859" spans="1:1" x14ac:dyDescent="0.3">
      <c r="A859" s="21" t="s">
        <v>145</v>
      </c>
    </row>
    <row r="860" spans="1:1" x14ac:dyDescent="0.3">
      <c r="A860" s="21" t="s">
        <v>153</v>
      </c>
    </row>
    <row r="861" spans="1:1" x14ac:dyDescent="0.3">
      <c r="A861" s="21" t="s">
        <v>153</v>
      </c>
    </row>
    <row r="862" spans="1:1" x14ac:dyDescent="0.3">
      <c r="A862" s="21" t="s">
        <v>153</v>
      </c>
    </row>
    <row r="863" spans="1:1" x14ac:dyDescent="0.3">
      <c r="A863" s="21" t="s">
        <v>153</v>
      </c>
    </row>
    <row r="864" spans="1:1" x14ac:dyDescent="0.3">
      <c r="A864" s="21" t="s">
        <v>153</v>
      </c>
    </row>
    <row r="865" spans="1:1" x14ac:dyDescent="0.3">
      <c r="A865" s="21" t="s">
        <v>145</v>
      </c>
    </row>
    <row r="866" spans="1:1" x14ac:dyDescent="0.3">
      <c r="A866" s="21" t="s">
        <v>153</v>
      </c>
    </row>
    <row r="867" spans="1:1" x14ac:dyDescent="0.3">
      <c r="A867" s="21" t="s">
        <v>145</v>
      </c>
    </row>
    <row r="868" spans="1:1" x14ac:dyDescent="0.3">
      <c r="A868" s="21" t="s">
        <v>145</v>
      </c>
    </row>
    <row r="869" spans="1:1" x14ac:dyDescent="0.3">
      <c r="A869" s="21" t="s">
        <v>153</v>
      </c>
    </row>
    <row r="870" spans="1:1" x14ac:dyDescent="0.3">
      <c r="A870" s="21" t="s">
        <v>153</v>
      </c>
    </row>
    <row r="871" spans="1:1" x14ac:dyDescent="0.3">
      <c r="A871" s="21" t="s">
        <v>145</v>
      </c>
    </row>
    <row r="872" spans="1:1" x14ac:dyDescent="0.3">
      <c r="A872" s="21" t="s">
        <v>153</v>
      </c>
    </row>
    <row r="873" spans="1:1" x14ac:dyDescent="0.3">
      <c r="A873" s="21" t="s">
        <v>153</v>
      </c>
    </row>
    <row r="874" spans="1:1" x14ac:dyDescent="0.3">
      <c r="A874" s="21" t="s">
        <v>145</v>
      </c>
    </row>
    <row r="875" spans="1:1" x14ac:dyDescent="0.3">
      <c r="A875" s="21" t="s">
        <v>153</v>
      </c>
    </row>
    <row r="876" spans="1:1" x14ac:dyDescent="0.3">
      <c r="A876" s="21" t="s">
        <v>153</v>
      </c>
    </row>
    <row r="877" spans="1:1" x14ac:dyDescent="0.3">
      <c r="A877" s="21" t="s">
        <v>145</v>
      </c>
    </row>
    <row r="878" spans="1:1" x14ac:dyDescent="0.3">
      <c r="A878" s="21" t="s">
        <v>153</v>
      </c>
    </row>
    <row r="879" spans="1:1" x14ac:dyDescent="0.3">
      <c r="A879" s="21" t="s">
        <v>153</v>
      </c>
    </row>
    <row r="880" spans="1:1" x14ac:dyDescent="0.3">
      <c r="A880" s="21" t="s">
        <v>153</v>
      </c>
    </row>
    <row r="881" spans="1:1" x14ac:dyDescent="0.3">
      <c r="A881" s="21" t="s">
        <v>145</v>
      </c>
    </row>
    <row r="882" spans="1:1" x14ac:dyDescent="0.3">
      <c r="A882" s="21" t="s">
        <v>153</v>
      </c>
    </row>
    <row r="883" spans="1:1" x14ac:dyDescent="0.3">
      <c r="A883" s="21" t="s">
        <v>145</v>
      </c>
    </row>
    <row r="884" spans="1:1" x14ac:dyDescent="0.3">
      <c r="A884" s="21" t="s">
        <v>153</v>
      </c>
    </row>
    <row r="885" spans="1:1" x14ac:dyDescent="0.3">
      <c r="A885" s="21" t="s">
        <v>145</v>
      </c>
    </row>
    <row r="886" spans="1:1" x14ac:dyDescent="0.3">
      <c r="A886" s="21" t="s">
        <v>153</v>
      </c>
    </row>
    <row r="887" spans="1:1" x14ac:dyDescent="0.3">
      <c r="A887" s="21" t="s">
        <v>153</v>
      </c>
    </row>
    <row r="888" spans="1:1" x14ac:dyDescent="0.3">
      <c r="A888" s="21" t="s">
        <v>153</v>
      </c>
    </row>
    <row r="889" spans="1:1" x14ac:dyDescent="0.3">
      <c r="A889" s="21" t="s">
        <v>153</v>
      </c>
    </row>
    <row r="890" spans="1:1" x14ac:dyDescent="0.3">
      <c r="A890" s="21" t="s">
        <v>153</v>
      </c>
    </row>
    <row r="891" spans="1:1" x14ac:dyDescent="0.3">
      <c r="A891" s="21" t="s">
        <v>153</v>
      </c>
    </row>
    <row r="892" spans="1:1" x14ac:dyDescent="0.3">
      <c r="A892" s="21" t="s">
        <v>153</v>
      </c>
    </row>
    <row r="893" spans="1:1" x14ac:dyDescent="0.3">
      <c r="A893" s="21" t="s">
        <v>153</v>
      </c>
    </row>
    <row r="894" spans="1:1" x14ac:dyDescent="0.3">
      <c r="A894" s="21" t="s">
        <v>153</v>
      </c>
    </row>
    <row r="895" spans="1:1" x14ac:dyDescent="0.3">
      <c r="A895" s="21" t="s">
        <v>153</v>
      </c>
    </row>
    <row r="896" spans="1:1" x14ac:dyDescent="0.3">
      <c r="A896" s="21" t="s">
        <v>153</v>
      </c>
    </row>
    <row r="897" spans="1:1" x14ac:dyDescent="0.3">
      <c r="A897" s="21" t="s">
        <v>153</v>
      </c>
    </row>
    <row r="898" spans="1:1" x14ac:dyDescent="0.3">
      <c r="A898" s="21" t="s">
        <v>153</v>
      </c>
    </row>
    <row r="899" spans="1:1" x14ac:dyDescent="0.3">
      <c r="A899" s="21" t="s">
        <v>153</v>
      </c>
    </row>
    <row r="900" spans="1:1" x14ac:dyDescent="0.3">
      <c r="A900" s="21" t="s">
        <v>145</v>
      </c>
    </row>
    <row r="901" spans="1:1" x14ac:dyDescent="0.3">
      <c r="A901" s="21" t="s">
        <v>153</v>
      </c>
    </row>
    <row r="902" spans="1:1" x14ac:dyDescent="0.3">
      <c r="A902" s="21" t="s">
        <v>145</v>
      </c>
    </row>
    <row r="903" spans="1:1" x14ac:dyDescent="0.3">
      <c r="A903" s="21" t="s">
        <v>153</v>
      </c>
    </row>
    <row r="904" spans="1:1" x14ac:dyDescent="0.3">
      <c r="A904" s="21" t="s">
        <v>153</v>
      </c>
    </row>
    <row r="905" spans="1:1" x14ac:dyDescent="0.3">
      <c r="A905" s="21" t="s">
        <v>153</v>
      </c>
    </row>
    <row r="906" spans="1:1" x14ac:dyDescent="0.3">
      <c r="A906" s="21" t="s">
        <v>145</v>
      </c>
    </row>
    <row r="907" spans="1:1" x14ac:dyDescent="0.3">
      <c r="A907" s="21" t="s">
        <v>153</v>
      </c>
    </row>
    <row r="908" spans="1:1" x14ac:dyDescent="0.3">
      <c r="A908" s="21" t="s">
        <v>153</v>
      </c>
    </row>
    <row r="909" spans="1:1" x14ac:dyDescent="0.3">
      <c r="A909" s="21" t="s">
        <v>153</v>
      </c>
    </row>
    <row r="910" spans="1:1" x14ac:dyDescent="0.3">
      <c r="A910" s="21" t="s">
        <v>145</v>
      </c>
    </row>
    <row r="911" spans="1:1" x14ac:dyDescent="0.3">
      <c r="A911" s="21" t="s">
        <v>153</v>
      </c>
    </row>
    <row r="912" spans="1:1" x14ac:dyDescent="0.3">
      <c r="A912" s="21" t="s">
        <v>153</v>
      </c>
    </row>
    <row r="913" spans="1:1" x14ac:dyDescent="0.3">
      <c r="A913" s="21" t="s">
        <v>153</v>
      </c>
    </row>
    <row r="914" spans="1:1" x14ac:dyDescent="0.3">
      <c r="A914" s="21" t="s">
        <v>153</v>
      </c>
    </row>
    <row r="915" spans="1:1" x14ac:dyDescent="0.3">
      <c r="A915" s="21" t="s">
        <v>153</v>
      </c>
    </row>
    <row r="916" spans="1:1" x14ac:dyDescent="0.3">
      <c r="A916" s="21" t="s">
        <v>145</v>
      </c>
    </row>
    <row r="917" spans="1:1" x14ac:dyDescent="0.3">
      <c r="A917" s="21" t="s">
        <v>153</v>
      </c>
    </row>
    <row r="918" spans="1:1" x14ac:dyDescent="0.3">
      <c r="A918" s="21" t="s">
        <v>153</v>
      </c>
    </row>
    <row r="919" spans="1:1" x14ac:dyDescent="0.3">
      <c r="A919" s="21" t="s">
        <v>153</v>
      </c>
    </row>
    <row r="920" spans="1:1" x14ac:dyDescent="0.3">
      <c r="A920" s="21" t="s">
        <v>153</v>
      </c>
    </row>
    <row r="921" spans="1:1" x14ac:dyDescent="0.3">
      <c r="A921" s="21" t="s">
        <v>153</v>
      </c>
    </row>
    <row r="922" spans="1:1" x14ac:dyDescent="0.3">
      <c r="A922" s="21" t="s">
        <v>153</v>
      </c>
    </row>
    <row r="923" spans="1:1" x14ac:dyDescent="0.3">
      <c r="A923" s="21" t="s">
        <v>153</v>
      </c>
    </row>
    <row r="924" spans="1:1" x14ac:dyDescent="0.3">
      <c r="A924" s="21" t="s">
        <v>145</v>
      </c>
    </row>
    <row r="925" spans="1:1" x14ac:dyDescent="0.3">
      <c r="A925" s="21" t="s">
        <v>145</v>
      </c>
    </row>
    <row r="926" spans="1:1" x14ac:dyDescent="0.3">
      <c r="A926" s="21" t="s">
        <v>153</v>
      </c>
    </row>
    <row r="927" spans="1:1" x14ac:dyDescent="0.3">
      <c r="A927" s="21" t="s">
        <v>153</v>
      </c>
    </row>
    <row r="928" spans="1:1" x14ac:dyDescent="0.3">
      <c r="A928" s="21" t="s">
        <v>153</v>
      </c>
    </row>
    <row r="929" spans="1:1" x14ac:dyDescent="0.3">
      <c r="A929" s="21" t="s">
        <v>145</v>
      </c>
    </row>
    <row r="930" spans="1:1" x14ac:dyDescent="0.3">
      <c r="A930" s="21" t="s">
        <v>145</v>
      </c>
    </row>
    <row r="931" spans="1:1" x14ac:dyDescent="0.3">
      <c r="A931" s="21" t="s">
        <v>153</v>
      </c>
    </row>
    <row r="932" spans="1:1" x14ac:dyDescent="0.3">
      <c r="A932" s="21" t="s">
        <v>145</v>
      </c>
    </row>
    <row r="933" spans="1:1" x14ac:dyDescent="0.3">
      <c r="A933" s="21" t="s">
        <v>153</v>
      </c>
    </row>
    <row r="934" spans="1:1" x14ac:dyDescent="0.3">
      <c r="A934" s="21" t="s">
        <v>153</v>
      </c>
    </row>
    <row r="935" spans="1:1" x14ac:dyDescent="0.3">
      <c r="A935" s="21" t="s">
        <v>153</v>
      </c>
    </row>
    <row r="936" spans="1:1" x14ac:dyDescent="0.3">
      <c r="A936" s="21" t="s">
        <v>153</v>
      </c>
    </row>
    <row r="937" spans="1:1" x14ac:dyDescent="0.3">
      <c r="A937" s="21" t="s">
        <v>145</v>
      </c>
    </row>
    <row r="938" spans="1:1" x14ac:dyDescent="0.3">
      <c r="A938" s="21" t="s">
        <v>153</v>
      </c>
    </row>
    <row r="939" spans="1:1" x14ac:dyDescent="0.3">
      <c r="A939" s="21" t="s">
        <v>153</v>
      </c>
    </row>
    <row r="940" spans="1:1" x14ac:dyDescent="0.3">
      <c r="A940" s="21" t="s">
        <v>153</v>
      </c>
    </row>
    <row r="941" spans="1:1" x14ac:dyDescent="0.3">
      <c r="A941" s="21" t="s">
        <v>145</v>
      </c>
    </row>
    <row r="942" spans="1:1" x14ac:dyDescent="0.3">
      <c r="A942" s="21" t="s">
        <v>153</v>
      </c>
    </row>
    <row r="943" spans="1:1" x14ac:dyDescent="0.3">
      <c r="A943" s="21" t="s">
        <v>145</v>
      </c>
    </row>
    <row r="944" spans="1:1" x14ac:dyDescent="0.3">
      <c r="A944" s="21" t="s">
        <v>153</v>
      </c>
    </row>
    <row r="945" spans="1:1" x14ac:dyDescent="0.3">
      <c r="A945" s="21" t="s">
        <v>145</v>
      </c>
    </row>
    <row r="946" spans="1:1" x14ac:dyDescent="0.3">
      <c r="A946" s="21" t="s">
        <v>153</v>
      </c>
    </row>
    <row r="947" spans="1:1" x14ac:dyDescent="0.3">
      <c r="A947" s="21" t="s">
        <v>153</v>
      </c>
    </row>
    <row r="948" spans="1:1" x14ac:dyDescent="0.3">
      <c r="A948" s="21" t="s">
        <v>153</v>
      </c>
    </row>
    <row r="949" spans="1:1" x14ac:dyDescent="0.3">
      <c r="A949" s="21" t="s">
        <v>153</v>
      </c>
    </row>
    <row r="950" spans="1:1" x14ac:dyDescent="0.3">
      <c r="A950" s="21" t="s">
        <v>153</v>
      </c>
    </row>
    <row r="951" spans="1:1" x14ac:dyDescent="0.3">
      <c r="A951" s="21" t="s">
        <v>153</v>
      </c>
    </row>
    <row r="952" spans="1:1" x14ac:dyDescent="0.3">
      <c r="A952" s="21" t="s">
        <v>153</v>
      </c>
    </row>
    <row r="953" spans="1:1" x14ac:dyDescent="0.3">
      <c r="A953" s="21" t="s">
        <v>153</v>
      </c>
    </row>
    <row r="954" spans="1:1" x14ac:dyDescent="0.3">
      <c r="A954" s="21" t="s">
        <v>153</v>
      </c>
    </row>
    <row r="955" spans="1:1" x14ac:dyDescent="0.3">
      <c r="A955" s="21" t="s">
        <v>153</v>
      </c>
    </row>
    <row r="956" spans="1:1" x14ac:dyDescent="0.3">
      <c r="A956" s="21" t="s">
        <v>153</v>
      </c>
    </row>
    <row r="957" spans="1:1" x14ac:dyDescent="0.3">
      <c r="A957" s="21" t="s">
        <v>153</v>
      </c>
    </row>
    <row r="958" spans="1:1" x14ac:dyDescent="0.3">
      <c r="A958" s="21" t="s">
        <v>153</v>
      </c>
    </row>
    <row r="959" spans="1:1" x14ac:dyDescent="0.3">
      <c r="A959" s="21" t="s">
        <v>153</v>
      </c>
    </row>
    <row r="960" spans="1:1" x14ac:dyDescent="0.3">
      <c r="A960" s="21" t="s">
        <v>145</v>
      </c>
    </row>
    <row r="961" spans="1:1" x14ac:dyDescent="0.3">
      <c r="A961" s="21" t="s">
        <v>145</v>
      </c>
    </row>
    <row r="962" spans="1:1" x14ac:dyDescent="0.3">
      <c r="A962" s="21" t="s">
        <v>145</v>
      </c>
    </row>
    <row r="963" spans="1:1" x14ac:dyDescent="0.3">
      <c r="A963" s="21" t="s">
        <v>153</v>
      </c>
    </row>
    <row r="964" spans="1:1" x14ac:dyDescent="0.3">
      <c r="A964" s="21" t="s">
        <v>153</v>
      </c>
    </row>
    <row r="965" spans="1:1" x14ac:dyDescent="0.3">
      <c r="A965" s="21" t="s">
        <v>153</v>
      </c>
    </row>
    <row r="966" spans="1:1" x14ac:dyDescent="0.3">
      <c r="A966" s="21" t="s">
        <v>145</v>
      </c>
    </row>
    <row r="967" spans="1:1" x14ac:dyDescent="0.3">
      <c r="A967" s="21" t="s">
        <v>153</v>
      </c>
    </row>
    <row r="968" spans="1:1" x14ac:dyDescent="0.3">
      <c r="A968" s="21" t="s">
        <v>153</v>
      </c>
    </row>
    <row r="969" spans="1:1" x14ac:dyDescent="0.3">
      <c r="A969" s="21" t="s">
        <v>145</v>
      </c>
    </row>
    <row r="970" spans="1:1" x14ac:dyDescent="0.3">
      <c r="A970" s="21" t="s">
        <v>153</v>
      </c>
    </row>
    <row r="971" spans="1:1" x14ac:dyDescent="0.3">
      <c r="A971" s="21" t="s">
        <v>153</v>
      </c>
    </row>
    <row r="972" spans="1:1" x14ac:dyDescent="0.3">
      <c r="A972" s="21" t="s">
        <v>153</v>
      </c>
    </row>
    <row r="973" spans="1:1" x14ac:dyDescent="0.3">
      <c r="A973" s="21" t="s">
        <v>153</v>
      </c>
    </row>
    <row r="974" spans="1:1" x14ac:dyDescent="0.3">
      <c r="A974" s="21" t="s">
        <v>145</v>
      </c>
    </row>
    <row r="975" spans="1:1" x14ac:dyDescent="0.3">
      <c r="A975" s="21" t="s">
        <v>153</v>
      </c>
    </row>
    <row r="976" spans="1:1" x14ac:dyDescent="0.3">
      <c r="A976" s="21" t="s">
        <v>153</v>
      </c>
    </row>
    <row r="977" spans="1:1" x14ac:dyDescent="0.3">
      <c r="A977" s="21" t="s">
        <v>153</v>
      </c>
    </row>
    <row r="978" spans="1:1" x14ac:dyDescent="0.3">
      <c r="A978" s="21" t="s">
        <v>145</v>
      </c>
    </row>
    <row r="979" spans="1:1" x14ac:dyDescent="0.3">
      <c r="A979" s="21" t="s">
        <v>153</v>
      </c>
    </row>
    <row r="980" spans="1:1" x14ac:dyDescent="0.3">
      <c r="A980" s="21" t="s">
        <v>153</v>
      </c>
    </row>
    <row r="981" spans="1:1" x14ac:dyDescent="0.3">
      <c r="A981" s="21" t="s">
        <v>145</v>
      </c>
    </row>
    <row r="982" spans="1:1" x14ac:dyDescent="0.3">
      <c r="A982" s="21" t="s">
        <v>145</v>
      </c>
    </row>
    <row r="983" spans="1:1" x14ac:dyDescent="0.3">
      <c r="A983" s="21" t="s">
        <v>145</v>
      </c>
    </row>
    <row r="984" spans="1:1" x14ac:dyDescent="0.3">
      <c r="A984" s="21" t="s">
        <v>153</v>
      </c>
    </row>
    <row r="985" spans="1:1" x14ac:dyDescent="0.3">
      <c r="A985" s="21" t="s">
        <v>153</v>
      </c>
    </row>
    <row r="986" spans="1:1" x14ac:dyDescent="0.3">
      <c r="A986" s="21" t="s">
        <v>145</v>
      </c>
    </row>
    <row r="987" spans="1:1" x14ac:dyDescent="0.3">
      <c r="A987" s="21" t="s">
        <v>153</v>
      </c>
    </row>
    <row r="988" spans="1:1" x14ac:dyDescent="0.3">
      <c r="A988" s="21" t="s">
        <v>145</v>
      </c>
    </row>
    <row r="989" spans="1:1" x14ac:dyDescent="0.3">
      <c r="A989" s="21" t="s">
        <v>153</v>
      </c>
    </row>
    <row r="990" spans="1:1" x14ac:dyDescent="0.3">
      <c r="A990" s="21" t="s">
        <v>145</v>
      </c>
    </row>
    <row r="991" spans="1:1" x14ac:dyDescent="0.3">
      <c r="A991" s="21" t="s">
        <v>153</v>
      </c>
    </row>
    <row r="992" spans="1:1" x14ac:dyDescent="0.3">
      <c r="A992" s="21" t="s">
        <v>153</v>
      </c>
    </row>
    <row r="993" spans="1:1" x14ac:dyDescent="0.3">
      <c r="A993" s="21" t="s">
        <v>153</v>
      </c>
    </row>
    <row r="994" spans="1:1" x14ac:dyDescent="0.3">
      <c r="A994" s="21" t="s">
        <v>153</v>
      </c>
    </row>
    <row r="995" spans="1:1" x14ac:dyDescent="0.3">
      <c r="A995" s="21" t="s">
        <v>145</v>
      </c>
    </row>
    <row r="996" spans="1:1" x14ac:dyDescent="0.3">
      <c r="A996" s="21" t="s">
        <v>145</v>
      </c>
    </row>
    <row r="997" spans="1:1" x14ac:dyDescent="0.3">
      <c r="A997" s="21" t="s">
        <v>153</v>
      </c>
    </row>
    <row r="998" spans="1:1" x14ac:dyDescent="0.3">
      <c r="A998" s="21" t="s">
        <v>153</v>
      </c>
    </row>
    <row r="999" spans="1:1" x14ac:dyDescent="0.3">
      <c r="A999" s="21" t="s">
        <v>153</v>
      </c>
    </row>
    <row r="1000" spans="1:1" x14ac:dyDescent="0.3">
      <c r="A1000" s="21" t="s">
        <v>153</v>
      </c>
    </row>
    <row r="1001" spans="1:1" x14ac:dyDescent="0.3">
      <c r="A1001" s="21" t="s">
        <v>145</v>
      </c>
    </row>
    <row r="1002" spans="1:1" x14ac:dyDescent="0.3">
      <c r="A1002" s="21" t="s">
        <v>153</v>
      </c>
    </row>
    <row r="1003" spans="1:1" x14ac:dyDescent="0.3">
      <c r="A1003" s="21" t="s">
        <v>145</v>
      </c>
    </row>
    <row r="1004" spans="1:1" x14ac:dyDescent="0.3">
      <c r="A1004" s="21" t="s">
        <v>145</v>
      </c>
    </row>
    <row r="1005" spans="1:1" x14ac:dyDescent="0.3">
      <c r="A1005" s="21" t="s">
        <v>153</v>
      </c>
    </row>
    <row r="1006" spans="1:1" x14ac:dyDescent="0.3">
      <c r="A1006" s="21" t="s">
        <v>153</v>
      </c>
    </row>
    <row r="1007" spans="1:1" x14ac:dyDescent="0.3">
      <c r="A1007" s="21" t="s">
        <v>153</v>
      </c>
    </row>
    <row r="1008" spans="1:1" x14ac:dyDescent="0.3">
      <c r="A1008" s="21" t="s">
        <v>153</v>
      </c>
    </row>
    <row r="1009" spans="1:1" x14ac:dyDescent="0.3">
      <c r="A1009" s="21" t="s">
        <v>153</v>
      </c>
    </row>
    <row r="1010" spans="1:1" x14ac:dyDescent="0.3">
      <c r="A1010" s="21" t="s">
        <v>153</v>
      </c>
    </row>
    <row r="1011" spans="1:1" x14ac:dyDescent="0.3">
      <c r="A1011" s="21" t="s">
        <v>153</v>
      </c>
    </row>
    <row r="1012" spans="1:1" x14ac:dyDescent="0.3">
      <c r="A1012" s="21" t="s">
        <v>153</v>
      </c>
    </row>
    <row r="1013" spans="1:1" x14ac:dyDescent="0.3">
      <c r="A1013" s="21" t="s">
        <v>145</v>
      </c>
    </row>
    <row r="1014" spans="1:1" x14ac:dyDescent="0.3">
      <c r="A1014" s="21" t="s">
        <v>153</v>
      </c>
    </row>
    <row r="1015" spans="1:1" x14ac:dyDescent="0.3">
      <c r="A1015" s="21" t="s">
        <v>153</v>
      </c>
    </row>
    <row r="1016" spans="1:1" x14ac:dyDescent="0.3">
      <c r="A1016" s="21" t="s">
        <v>153</v>
      </c>
    </row>
    <row r="1017" spans="1:1" x14ac:dyDescent="0.3">
      <c r="A1017" s="21" t="s">
        <v>153</v>
      </c>
    </row>
    <row r="1018" spans="1:1" x14ac:dyDescent="0.3">
      <c r="A1018" s="21" t="s">
        <v>153</v>
      </c>
    </row>
    <row r="1019" spans="1:1" x14ac:dyDescent="0.3">
      <c r="A1019" s="21" t="s">
        <v>153</v>
      </c>
    </row>
    <row r="1020" spans="1:1" x14ac:dyDescent="0.3">
      <c r="A1020" s="21" t="s">
        <v>153</v>
      </c>
    </row>
    <row r="1021" spans="1:1" x14ac:dyDescent="0.3">
      <c r="A1021" s="21" t="s">
        <v>145</v>
      </c>
    </row>
    <row r="1022" spans="1:1" x14ac:dyDescent="0.3">
      <c r="A1022" s="21" t="s">
        <v>145</v>
      </c>
    </row>
    <row r="1023" spans="1:1" x14ac:dyDescent="0.3">
      <c r="A1023" s="21" t="s">
        <v>153</v>
      </c>
    </row>
    <row r="1024" spans="1:1" x14ac:dyDescent="0.3">
      <c r="A1024" s="21" t="s">
        <v>153</v>
      </c>
    </row>
    <row r="1025" spans="1:1" x14ac:dyDescent="0.3">
      <c r="A1025" s="21" t="s">
        <v>153</v>
      </c>
    </row>
    <row r="1026" spans="1:1" x14ac:dyDescent="0.3">
      <c r="A1026" s="21" t="s">
        <v>153</v>
      </c>
    </row>
    <row r="1027" spans="1:1" x14ac:dyDescent="0.3">
      <c r="A1027" s="21" t="s">
        <v>153</v>
      </c>
    </row>
    <row r="1028" spans="1:1" x14ac:dyDescent="0.3">
      <c r="A1028" s="21" t="s">
        <v>153</v>
      </c>
    </row>
    <row r="1029" spans="1:1" x14ac:dyDescent="0.3">
      <c r="A1029" s="21" t="s">
        <v>153</v>
      </c>
    </row>
    <row r="1030" spans="1:1" x14ac:dyDescent="0.3">
      <c r="A1030" s="21" t="s">
        <v>153</v>
      </c>
    </row>
    <row r="1031" spans="1:1" x14ac:dyDescent="0.3">
      <c r="A1031" s="21" t="s">
        <v>145</v>
      </c>
    </row>
    <row r="1032" spans="1:1" x14ac:dyDescent="0.3">
      <c r="A1032" s="21" t="s">
        <v>145</v>
      </c>
    </row>
    <row r="1033" spans="1:1" x14ac:dyDescent="0.3">
      <c r="A1033" s="21" t="s">
        <v>145</v>
      </c>
    </row>
    <row r="1034" spans="1:1" x14ac:dyDescent="0.3">
      <c r="A1034" s="21" t="s">
        <v>153</v>
      </c>
    </row>
    <row r="1035" spans="1:1" x14ac:dyDescent="0.3">
      <c r="A1035" s="21" t="s">
        <v>153</v>
      </c>
    </row>
    <row r="1036" spans="1:1" x14ac:dyDescent="0.3">
      <c r="A1036" s="21" t="s">
        <v>153</v>
      </c>
    </row>
    <row r="1037" spans="1:1" x14ac:dyDescent="0.3">
      <c r="A1037" s="21" t="s">
        <v>145</v>
      </c>
    </row>
    <row r="1038" spans="1:1" x14ac:dyDescent="0.3">
      <c r="A1038" s="21" t="s">
        <v>145</v>
      </c>
    </row>
    <row r="1039" spans="1:1" x14ac:dyDescent="0.3">
      <c r="A1039" s="21" t="s">
        <v>153</v>
      </c>
    </row>
    <row r="1040" spans="1:1" x14ac:dyDescent="0.3">
      <c r="A1040" s="21" t="s">
        <v>153</v>
      </c>
    </row>
    <row r="1041" spans="1:1" x14ac:dyDescent="0.3">
      <c r="A1041" s="21" t="s">
        <v>145</v>
      </c>
    </row>
    <row r="1042" spans="1:1" x14ac:dyDescent="0.3">
      <c r="A1042" s="21" t="s">
        <v>153</v>
      </c>
    </row>
    <row r="1043" spans="1:1" x14ac:dyDescent="0.3">
      <c r="A1043" s="21" t="s">
        <v>153</v>
      </c>
    </row>
    <row r="1044" spans="1:1" x14ac:dyDescent="0.3">
      <c r="A1044" s="21" t="s">
        <v>153</v>
      </c>
    </row>
    <row r="1045" spans="1:1" x14ac:dyDescent="0.3">
      <c r="A1045" s="21" t="s">
        <v>153</v>
      </c>
    </row>
    <row r="1046" spans="1:1" x14ac:dyDescent="0.3">
      <c r="A1046" s="21" t="s">
        <v>153</v>
      </c>
    </row>
    <row r="1047" spans="1:1" x14ac:dyDescent="0.3">
      <c r="A1047" s="21" t="s">
        <v>153</v>
      </c>
    </row>
    <row r="1048" spans="1:1" x14ac:dyDescent="0.3">
      <c r="A1048" s="21" t="s">
        <v>145</v>
      </c>
    </row>
    <row r="1049" spans="1:1" x14ac:dyDescent="0.3">
      <c r="A1049" s="21" t="s">
        <v>153</v>
      </c>
    </row>
    <row r="1050" spans="1:1" x14ac:dyDescent="0.3">
      <c r="A1050" s="21" t="s">
        <v>153</v>
      </c>
    </row>
    <row r="1051" spans="1:1" x14ac:dyDescent="0.3">
      <c r="A1051" s="21" t="s">
        <v>145</v>
      </c>
    </row>
    <row r="1052" spans="1:1" x14ac:dyDescent="0.3">
      <c r="A1052" s="21" t="s">
        <v>153</v>
      </c>
    </row>
    <row r="1053" spans="1:1" x14ac:dyDescent="0.3">
      <c r="A1053" s="21" t="s">
        <v>153</v>
      </c>
    </row>
    <row r="1054" spans="1:1" x14ac:dyDescent="0.3">
      <c r="A1054" s="21" t="s">
        <v>145</v>
      </c>
    </row>
    <row r="1055" spans="1:1" x14ac:dyDescent="0.3">
      <c r="A1055" s="21" t="s">
        <v>153</v>
      </c>
    </row>
    <row r="1056" spans="1:1" x14ac:dyDescent="0.3">
      <c r="A1056" s="21" t="s">
        <v>145</v>
      </c>
    </row>
    <row r="1057" spans="1:1" x14ac:dyDescent="0.3">
      <c r="A1057" s="21" t="s">
        <v>145</v>
      </c>
    </row>
    <row r="1058" spans="1:1" x14ac:dyDescent="0.3">
      <c r="A1058" s="21" t="s">
        <v>145</v>
      </c>
    </row>
    <row r="1059" spans="1:1" x14ac:dyDescent="0.3">
      <c r="A1059" s="21" t="s">
        <v>145</v>
      </c>
    </row>
    <row r="1060" spans="1:1" x14ac:dyDescent="0.3">
      <c r="A1060" s="21" t="s">
        <v>153</v>
      </c>
    </row>
    <row r="1061" spans="1:1" x14ac:dyDescent="0.3">
      <c r="A1061" s="21" t="s">
        <v>153</v>
      </c>
    </row>
    <row r="1062" spans="1:1" x14ac:dyDescent="0.3">
      <c r="A1062" s="21" t="s">
        <v>153</v>
      </c>
    </row>
    <row r="1063" spans="1:1" x14ac:dyDescent="0.3">
      <c r="A1063" s="21" t="s">
        <v>153</v>
      </c>
    </row>
    <row r="1064" spans="1:1" x14ac:dyDescent="0.3">
      <c r="A1064" s="21" t="s">
        <v>153</v>
      </c>
    </row>
    <row r="1065" spans="1:1" x14ac:dyDescent="0.3">
      <c r="A1065" s="21" t="s">
        <v>153</v>
      </c>
    </row>
    <row r="1066" spans="1:1" x14ac:dyDescent="0.3">
      <c r="A1066" s="21" t="s">
        <v>145</v>
      </c>
    </row>
    <row r="1067" spans="1:1" x14ac:dyDescent="0.3">
      <c r="A1067" s="21" t="s">
        <v>153</v>
      </c>
    </row>
    <row r="1068" spans="1:1" x14ac:dyDescent="0.3">
      <c r="A1068" s="21" t="s">
        <v>153</v>
      </c>
    </row>
    <row r="1069" spans="1:1" x14ac:dyDescent="0.3">
      <c r="A1069" s="21" t="s">
        <v>153</v>
      </c>
    </row>
    <row r="1070" spans="1:1" x14ac:dyDescent="0.3">
      <c r="A1070" s="21" t="s">
        <v>153</v>
      </c>
    </row>
    <row r="1071" spans="1:1" x14ac:dyDescent="0.3">
      <c r="A1071" s="21" t="s">
        <v>153</v>
      </c>
    </row>
    <row r="1072" spans="1:1" x14ac:dyDescent="0.3">
      <c r="A1072" s="21" t="s">
        <v>153</v>
      </c>
    </row>
    <row r="1073" spans="1:1" x14ac:dyDescent="0.3">
      <c r="A1073" s="21" t="s">
        <v>153</v>
      </c>
    </row>
    <row r="1074" spans="1:1" x14ac:dyDescent="0.3">
      <c r="A1074" s="21" t="s">
        <v>153</v>
      </c>
    </row>
    <row r="1075" spans="1:1" x14ac:dyDescent="0.3">
      <c r="A1075" s="21" t="s">
        <v>153</v>
      </c>
    </row>
    <row r="1076" spans="1:1" x14ac:dyDescent="0.3">
      <c r="A1076" s="21" t="s">
        <v>153</v>
      </c>
    </row>
    <row r="1077" spans="1:1" x14ac:dyDescent="0.3">
      <c r="A1077" s="21" t="s">
        <v>153</v>
      </c>
    </row>
    <row r="1078" spans="1:1" x14ac:dyDescent="0.3">
      <c r="A1078" s="21" t="s">
        <v>153</v>
      </c>
    </row>
    <row r="1079" spans="1:1" x14ac:dyDescent="0.3">
      <c r="A1079" s="21" t="s">
        <v>145</v>
      </c>
    </row>
    <row r="1080" spans="1:1" x14ac:dyDescent="0.3">
      <c r="A1080" s="21" t="s">
        <v>153</v>
      </c>
    </row>
    <row r="1081" spans="1:1" x14ac:dyDescent="0.3">
      <c r="A1081" s="21" t="s">
        <v>153</v>
      </c>
    </row>
    <row r="1082" spans="1:1" x14ac:dyDescent="0.3">
      <c r="A1082" s="21" t="s">
        <v>153</v>
      </c>
    </row>
    <row r="1083" spans="1:1" x14ac:dyDescent="0.3">
      <c r="A1083" s="21" t="s">
        <v>145</v>
      </c>
    </row>
    <row r="1084" spans="1:1" x14ac:dyDescent="0.3">
      <c r="A1084" s="21" t="s">
        <v>145</v>
      </c>
    </row>
    <row r="1085" spans="1:1" x14ac:dyDescent="0.3">
      <c r="A1085" s="21" t="s">
        <v>145</v>
      </c>
    </row>
    <row r="1086" spans="1:1" x14ac:dyDescent="0.3">
      <c r="A1086" s="21" t="s">
        <v>153</v>
      </c>
    </row>
    <row r="1087" spans="1:1" x14ac:dyDescent="0.3">
      <c r="A1087" s="21" t="s">
        <v>153</v>
      </c>
    </row>
    <row r="1088" spans="1:1" x14ac:dyDescent="0.3">
      <c r="A1088" s="21" t="s">
        <v>153</v>
      </c>
    </row>
    <row r="1089" spans="1:1" x14ac:dyDescent="0.3">
      <c r="A1089" s="21" t="s">
        <v>153</v>
      </c>
    </row>
    <row r="1090" spans="1:1" x14ac:dyDescent="0.3">
      <c r="A1090" s="21" t="s">
        <v>153</v>
      </c>
    </row>
    <row r="1091" spans="1:1" x14ac:dyDescent="0.3">
      <c r="A1091" s="21" t="s">
        <v>153</v>
      </c>
    </row>
    <row r="1092" spans="1:1" x14ac:dyDescent="0.3">
      <c r="A1092" s="21" t="s">
        <v>153</v>
      </c>
    </row>
    <row r="1093" spans="1:1" x14ac:dyDescent="0.3">
      <c r="A1093" s="21" t="s">
        <v>145</v>
      </c>
    </row>
    <row r="1094" spans="1:1" x14ac:dyDescent="0.3">
      <c r="A1094" s="21" t="s">
        <v>145</v>
      </c>
    </row>
    <row r="1095" spans="1:1" x14ac:dyDescent="0.3">
      <c r="A1095" s="21" t="s">
        <v>145</v>
      </c>
    </row>
    <row r="1096" spans="1:1" x14ac:dyDescent="0.3">
      <c r="A1096" s="21" t="s">
        <v>153</v>
      </c>
    </row>
    <row r="1097" spans="1:1" x14ac:dyDescent="0.3">
      <c r="A1097" s="21" t="s">
        <v>145</v>
      </c>
    </row>
    <row r="1098" spans="1:1" x14ac:dyDescent="0.3">
      <c r="A1098" s="21" t="s">
        <v>145</v>
      </c>
    </row>
    <row r="1099" spans="1:1" x14ac:dyDescent="0.3">
      <c r="A1099" s="21" t="s">
        <v>153</v>
      </c>
    </row>
    <row r="1100" spans="1:1" x14ac:dyDescent="0.3">
      <c r="A1100" s="21" t="s">
        <v>153</v>
      </c>
    </row>
    <row r="1101" spans="1:1" x14ac:dyDescent="0.3">
      <c r="A1101" s="21" t="s">
        <v>153</v>
      </c>
    </row>
    <row r="1102" spans="1:1" x14ac:dyDescent="0.3">
      <c r="A1102" s="21" t="s">
        <v>153</v>
      </c>
    </row>
    <row r="1103" spans="1:1" x14ac:dyDescent="0.3">
      <c r="A1103" s="21" t="s">
        <v>145</v>
      </c>
    </row>
    <row r="1104" spans="1:1" x14ac:dyDescent="0.3">
      <c r="A1104" s="21" t="s">
        <v>145</v>
      </c>
    </row>
    <row r="1105" spans="1:1" x14ac:dyDescent="0.3">
      <c r="A1105" s="21" t="s">
        <v>153</v>
      </c>
    </row>
    <row r="1106" spans="1:1" x14ac:dyDescent="0.3">
      <c r="A1106" s="21" t="s">
        <v>153</v>
      </c>
    </row>
    <row r="1107" spans="1:1" x14ac:dyDescent="0.3">
      <c r="A1107" s="21" t="s">
        <v>153</v>
      </c>
    </row>
    <row r="1108" spans="1:1" x14ac:dyDescent="0.3">
      <c r="A1108" s="21" t="s">
        <v>153</v>
      </c>
    </row>
    <row r="1109" spans="1:1" x14ac:dyDescent="0.3">
      <c r="A1109" s="21" t="s">
        <v>145</v>
      </c>
    </row>
  </sheetData>
  <dataValidations count="1">
    <dataValidation type="list" allowBlank="1" showInputMessage="1" showErrorMessage="1" sqref="JB10:JB13 SX10:SX13 ACT10:ACT13 AMP10:AMP13 AWL10:AWL13 BGH10:BGH13 BQD10:BQD13 BZZ10:BZZ13 CJV10:CJV13 CTR10:CTR13 DDN10:DDN13 DNJ10:DNJ13 DXF10:DXF13 EHB10:EHB13 EQX10:EQX13 FAT10:FAT13 FKP10:FKP13 FUL10:FUL13 GEH10:GEH13 GOD10:GOD13 GXZ10:GXZ13 HHV10:HHV13 HRR10:HRR13 IBN10:IBN13 ILJ10:ILJ13 IVF10:IVF13 JFB10:JFB13 JOX10:JOX13 JYT10:JYT13 KIP10:KIP13 KSL10:KSL13 LCH10:LCH13 LMD10:LMD13 LVZ10:LVZ13 MFV10:MFV13 MPR10:MPR13 MZN10:MZN13 NJJ10:NJJ13 NTF10:NTF13 ODB10:ODB13 OMX10:OMX13 OWT10:OWT13 PGP10:PGP13 PQL10:PQL13 QAH10:QAH13 QKD10:QKD13 QTZ10:QTZ13 RDV10:RDV13 RNR10:RNR13 RXN10:RXN13 SHJ10:SHJ13 SRF10:SRF13 TBB10:TBB13 TKX10:TKX13 TUT10:TUT13 UEP10:UEP13 UOL10:UOL13 UYH10:UYH13 VID10:VID13 VRZ10:VRZ13 WBV10:WBV13 WLR10:WLR13 WVN10:WVN13 F65546:F65549 JB65546:JB65549 SX65546:SX65549 ACT65546:ACT65549 AMP65546:AMP65549 AWL65546:AWL65549 BGH65546:BGH65549 BQD65546:BQD65549 BZZ65546:BZZ65549 CJV65546:CJV65549 CTR65546:CTR65549 DDN65546:DDN65549 DNJ65546:DNJ65549 DXF65546:DXF65549 EHB65546:EHB65549 EQX65546:EQX65549 FAT65546:FAT65549 FKP65546:FKP65549 FUL65546:FUL65549 GEH65546:GEH65549 GOD65546:GOD65549 GXZ65546:GXZ65549 HHV65546:HHV65549 HRR65546:HRR65549 IBN65546:IBN65549 ILJ65546:ILJ65549 IVF65546:IVF65549 JFB65546:JFB65549 JOX65546:JOX65549 JYT65546:JYT65549 KIP65546:KIP65549 KSL65546:KSL65549 LCH65546:LCH65549 LMD65546:LMD65549 LVZ65546:LVZ65549 MFV65546:MFV65549 MPR65546:MPR65549 MZN65546:MZN65549 NJJ65546:NJJ65549 NTF65546:NTF65549 ODB65546:ODB65549 OMX65546:OMX65549 OWT65546:OWT65549 PGP65546:PGP65549 PQL65546:PQL65549 QAH65546:QAH65549 QKD65546:QKD65549 QTZ65546:QTZ65549 RDV65546:RDV65549 RNR65546:RNR65549 RXN65546:RXN65549 SHJ65546:SHJ65549 SRF65546:SRF65549 TBB65546:TBB65549 TKX65546:TKX65549 TUT65546:TUT65549 UEP65546:UEP65549 UOL65546:UOL65549 UYH65546:UYH65549 VID65546:VID65549 VRZ65546:VRZ65549 WBV65546:WBV65549 WLR65546:WLR65549 WVN65546:WVN65549 F131082:F131085 JB131082:JB131085 SX131082:SX131085 ACT131082:ACT131085 AMP131082:AMP131085 AWL131082:AWL131085 BGH131082:BGH131085 BQD131082:BQD131085 BZZ131082:BZZ131085 CJV131082:CJV131085 CTR131082:CTR131085 DDN131082:DDN131085 DNJ131082:DNJ131085 DXF131082:DXF131085 EHB131082:EHB131085 EQX131082:EQX131085 FAT131082:FAT131085 FKP131082:FKP131085 FUL131082:FUL131085 GEH131082:GEH131085 GOD131082:GOD131085 GXZ131082:GXZ131085 HHV131082:HHV131085 HRR131082:HRR131085 IBN131082:IBN131085 ILJ131082:ILJ131085 IVF131082:IVF131085 JFB131082:JFB131085 JOX131082:JOX131085 JYT131082:JYT131085 KIP131082:KIP131085 KSL131082:KSL131085 LCH131082:LCH131085 LMD131082:LMD131085 LVZ131082:LVZ131085 MFV131082:MFV131085 MPR131082:MPR131085 MZN131082:MZN131085 NJJ131082:NJJ131085 NTF131082:NTF131085 ODB131082:ODB131085 OMX131082:OMX131085 OWT131082:OWT131085 PGP131082:PGP131085 PQL131082:PQL131085 QAH131082:QAH131085 QKD131082:QKD131085 QTZ131082:QTZ131085 RDV131082:RDV131085 RNR131082:RNR131085 RXN131082:RXN131085 SHJ131082:SHJ131085 SRF131082:SRF131085 TBB131082:TBB131085 TKX131082:TKX131085 TUT131082:TUT131085 UEP131082:UEP131085 UOL131082:UOL131085 UYH131082:UYH131085 VID131082:VID131085 VRZ131082:VRZ131085 WBV131082:WBV131085 WLR131082:WLR131085 WVN131082:WVN131085 F196618:F196621 JB196618:JB196621 SX196618:SX196621 ACT196618:ACT196621 AMP196618:AMP196621 AWL196618:AWL196621 BGH196618:BGH196621 BQD196618:BQD196621 BZZ196618:BZZ196621 CJV196618:CJV196621 CTR196618:CTR196621 DDN196618:DDN196621 DNJ196618:DNJ196621 DXF196618:DXF196621 EHB196618:EHB196621 EQX196618:EQX196621 FAT196618:FAT196621 FKP196618:FKP196621 FUL196618:FUL196621 GEH196618:GEH196621 GOD196618:GOD196621 GXZ196618:GXZ196621 HHV196618:HHV196621 HRR196618:HRR196621 IBN196618:IBN196621 ILJ196618:ILJ196621 IVF196618:IVF196621 JFB196618:JFB196621 JOX196618:JOX196621 JYT196618:JYT196621 KIP196618:KIP196621 KSL196618:KSL196621 LCH196618:LCH196621 LMD196618:LMD196621 LVZ196618:LVZ196621 MFV196618:MFV196621 MPR196618:MPR196621 MZN196618:MZN196621 NJJ196618:NJJ196621 NTF196618:NTF196621 ODB196618:ODB196621 OMX196618:OMX196621 OWT196618:OWT196621 PGP196618:PGP196621 PQL196618:PQL196621 QAH196618:QAH196621 QKD196618:QKD196621 QTZ196618:QTZ196621 RDV196618:RDV196621 RNR196618:RNR196621 RXN196618:RXN196621 SHJ196618:SHJ196621 SRF196618:SRF196621 TBB196618:TBB196621 TKX196618:TKX196621 TUT196618:TUT196621 UEP196618:UEP196621 UOL196618:UOL196621 UYH196618:UYH196621 VID196618:VID196621 VRZ196618:VRZ196621 WBV196618:WBV196621 WLR196618:WLR196621 WVN196618:WVN196621 F262154:F262157 JB262154:JB262157 SX262154:SX262157 ACT262154:ACT262157 AMP262154:AMP262157 AWL262154:AWL262157 BGH262154:BGH262157 BQD262154:BQD262157 BZZ262154:BZZ262157 CJV262154:CJV262157 CTR262154:CTR262157 DDN262154:DDN262157 DNJ262154:DNJ262157 DXF262154:DXF262157 EHB262154:EHB262157 EQX262154:EQX262157 FAT262154:FAT262157 FKP262154:FKP262157 FUL262154:FUL262157 GEH262154:GEH262157 GOD262154:GOD262157 GXZ262154:GXZ262157 HHV262154:HHV262157 HRR262154:HRR262157 IBN262154:IBN262157 ILJ262154:ILJ262157 IVF262154:IVF262157 JFB262154:JFB262157 JOX262154:JOX262157 JYT262154:JYT262157 KIP262154:KIP262157 KSL262154:KSL262157 LCH262154:LCH262157 LMD262154:LMD262157 LVZ262154:LVZ262157 MFV262154:MFV262157 MPR262154:MPR262157 MZN262154:MZN262157 NJJ262154:NJJ262157 NTF262154:NTF262157 ODB262154:ODB262157 OMX262154:OMX262157 OWT262154:OWT262157 PGP262154:PGP262157 PQL262154:PQL262157 QAH262154:QAH262157 QKD262154:QKD262157 QTZ262154:QTZ262157 RDV262154:RDV262157 RNR262154:RNR262157 RXN262154:RXN262157 SHJ262154:SHJ262157 SRF262154:SRF262157 TBB262154:TBB262157 TKX262154:TKX262157 TUT262154:TUT262157 UEP262154:UEP262157 UOL262154:UOL262157 UYH262154:UYH262157 VID262154:VID262157 VRZ262154:VRZ262157 WBV262154:WBV262157 WLR262154:WLR262157 WVN262154:WVN262157 F327690:F327693 JB327690:JB327693 SX327690:SX327693 ACT327690:ACT327693 AMP327690:AMP327693 AWL327690:AWL327693 BGH327690:BGH327693 BQD327690:BQD327693 BZZ327690:BZZ327693 CJV327690:CJV327693 CTR327690:CTR327693 DDN327690:DDN327693 DNJ327690:DNJ327693 DXF327690:DXF327693 EHB327690:EHB327693 EQX327690:EQX327693 FAT327690:FAT327693 FKP327690:FKP327693 FUL327690:FUL327693 GEH327690:GEH327693 GOD327690:GOD327693 GXZ327690:GXZ327693 HHV327690:HHV327693 HRR327690:HRR327693 IBN327690:IBN327693 ILJ327690:ILJ327693 IVF327690:IVF327693 JFB327690:JFB327693 JOX327690:JOX327693 JYT327690:JYT327693 KIP327690:KIP327693 KSL327690:KSL327693 LCH327690:LCH327693 LMD327690:LMD327693 LVZ327690:LVZ327693 MFV327690:MFV327693 MPR327690:MPR327693 MZN327690:MZN327693 NJJ327690:NJJ327693 NTF327690:NTF327693 ODB327690:ODB327693 OMX327690:OMX327693 OWT327690:OWT327693 PGP327690:PGP327693 PQL327690:PQL327693 QAH327690:QAH327693 QKD327690:QKD327693 QTZ327690:QTZ327693 RDV327690:RDV327693 RNR327690:RNR327693 RXN327690:RXN327693 SHJ327690:SHJ327693 SRF327690:SRF327693 TBB327690:TBB327693 TKX327690:TKX327693 TUT327690:TUT327693 UEP327690:UEP327693 UOL327690:UOL327693 UYH327690:UYH327693 VID327690:VID327693 VRZ327690:VRZ327693 WBV327690:WBV327693 WLR327690:WLR327693 WVN327690:WVN327693 F393226:F393229 JB393226:JB393229 SX393226:SX393229 ACT393226:ACT393229 AMP393226:AMP393229 AWL393226:AWL393229 BGH393226:BGH393229 BQD393226:BQD393229 BZZ393226:BZZ393229 CJV393226:CJV393229 CTR393226:CTR393229 DDN393226:DDN393229 DNJ393226:DNJ393229 DXF393226:DXF393229 EHB393226:EHB393229 EQX393226:EQX393229 FAT393226:FAT393229 FKP393226:FKP393229 FUL393226:FUL393229 GEH393226:GEH393229 GOD393226:GOD393229 GXZ393226:GXZ393229 HHV393226:HHV393229 HRR393226:HRR393229 IBN393226:IBN393229 ILJ393226:ILJ393229 IVF393226:IVF393229 JFB393226:JFB393229 JOX393226:JOX393229 JYT393226:JYT393229 KIP393226:KIP393229 KSL393226:KSL393229 LCH393226:LCH393229 LMD393226:LMD393229 LVZ393226:LVZ393229 MFV393226:MFV393229 MPR393226:MPR393229 MZN393226:MZN393229 NJJ393226:NJJ393229 NTF393226:NTF393229 ODB393226:ODB393229 OMX393226:OMX393229 OWT393226:OWT393229 PGP393226:PGP393229 PQL393226:PQL393229 QAH393226:QAH393229 QKD393226:QKD393229 QTZ393226:QTZ393229 RDV393226:RDV393229 RNR393226:RNR393229 RXN393226:RXN393229 SHJ393226:SHJ393229 SRF393226:SRF393229 TBB393226:TBB393229 TKX393226:TKX393229 TUT393226:TUT393229 UEP393226:UEP393229 UOL393226:UOL393229 UYH393226:UYH393229 VID393226:VID393229 VRZ393226:VRZ393229 WBV393226:WBV393229 WLR393226:WLR393229 WVN393226:WVN393229 F458762:F458765 JB458762:JB458765 SX458762:SX458765 ACT458762:ACT458765 AMP458762:AMP458765 AWL458762:AWL458765 BGH458762:BGH458765 BQD458762:BQD458765 BZZ458762:BZZ458765 CJV458762:CJV458765 CTR458762:CTR458765 DDN458762:DDN458765 DNJ458762:DNJ458765 DXF458762:DXF458765 EHB458762:EHB458765 EQX458762:EQX458765 FAT458762:FAT458765 FKP458762:FKP458765 FUL458762:FUL458765 GEH458762:GEH458765 GOD458762:GOD458765 GXZ458762:GXZ458765 HHV458762:HHV458765 HRR458762:HRR458765 IBN458762:IBN458765 ILJ458762:ILJ458765 IVF458762:IVF458765 JFB458762:JFB458765 JOX458762:JOX458765 JYT458762:JYT458765 KIP458762:KIP458765 KSL458762:KSL458765 LCH458762:LCH458765 LMD458762:LMD458765 LVZ458762:LVZ458765 MFV458762:MFV458765 MPR458762:MPR458765 MZN458762:MZN458765 NJJ458762:NJJ458765 NTF458762:NTF458765 ODB458762:ODB458765 OMX458762:OMX458765 OWT458762:OWT458765 PGP458762:PGP458765 PQL458762:PQL458765 QAH458762:QAH458765 QKD458762:QKD458765 QTZ458762:QTZ458765 RDV458762:RDV458765 RNR458762:RNR458765 RXN458762:RXN458765 SHJ458762:SHJ458765 SRF458762:SRF458765 TBB458762:TBB458765 TKX458762:TKX458765 TUT458762:TUT458765 UEP458762:UEP458765 UOL458762:UOL458765 UYH458762:UYH458765 VID458762:VID458765 VRZ458762:VRZ458765 WBV458762:WBV458765 WLR458762:WLR458765 WVN458762:WVN458765 F524298:F524301 JB524298:JB524301 SX524298:SX524301 ACT524298:ACT524301 AMP524298:AMP524301 AWL524298:AWL524301 BGH524298:BGH524301 BQD524298:BQD524301 BZZ524298:BZZ524301 CJV524298:CJV524301 CTR524298:CTR524301 DDN524298:DDN524301 DNJ524298:DNJ524301 DXF524298:DXF524301 EHB524298:EHB524301 EQX524298:EQX524301 FAT524298:FAT524301 FKP524298:FKP524301 FUL524298:FUL524301 GEH524298:GEH524301 GOD524298:GOD524301 GXZ524298:GXZ524301 HHV524298:HHV524301 HRR524298:HRR524301 IBN524298:IBN524301 ILJ524298:ILJ524301 IVF524298:IVF524301 JFB524298:JFB524301 JOX524298:JOX524301 JYT524298:JYT524301 KIP524298:KIP524301 KSL524298:KSL524301 LCH524298:LCH524301 LMD524298:LMD524301 LVZ524298:LVZ524301 MFV524298:MFV524301 MPR524298:MPR524301 MZN524298:MZN524301 NJJ524298:NJJ524301 NTF524298:NTF524301 ODB524298:ODB524301 OMX524298:OMX524301 OWT524298:OWT524301 PGP524298:PGP524301 PQL524298:PQL524301 QAH524298:QAH524301 QKD524298:QKD524301 QTZ524298:QTZ524301 RDV524298:RDV524301 RNR524298:RNR524301 RXN524298:RXN524301 SHJ524298:SHJ524301 SRF524298:SRF524301 TBB524298:TBB524301 TKX524298:TKX524301 TUT524298:TUT524301 UEP524298:UEP524301 UOL524298:UOL524301 UYH524298:UYH524301 VID524298:VID524301 VRZ524298:VRZ524301 WBV524298:WBV524301 WLR524298:WLR524301 WVN524298:WVN524301 F589834:F589837 JB589834:JB589837 SX589834:SX589837 ACT589834:ACT589837 AMP589834:AMP589837 AWL589834:AWL589837 BGH589834:BGH589837 BQD589834:BQD589837 BZZ589834:BZZ589837 CJV589834:CJV589837 CTR589834:CTR589837 DDN589834:DDN589837 DNJ589834:DNJ589837 DXF589834:DXF589837 EHB589834:EHB589837 EQX589834:EQX589837 FAT589834:FAT589837 FKP589834:FKP589837 FUL589834:FUL589837 GEH589834:GEH589837 GOD589834:GOD589837 GXZ589834:GXZ589837 HHV589834:HHV589837 HRR589834:HRR589837 IBN589834:IBN589837 ILJ589834:ILJ589837 IVF589834:IVF589837 JFB589834:JFB589837 JOX589834:JOX589837 JYT589834:JYT589837 KIP589834:KIP589837 KSL589834:KSL589837 LCH589834:LCH589837 LMD589834:LMD589837 LVZ589834:LVZ589837 MFV589834:MFV589837 MPR589834:MPR589837 MZN589834:MZN589837 NJJ589834:NJJ589837 NTF589834:NTF589837 ODB589834:ODB589837 OMX589834:OMX589837 OWT589834:OWT589837 PGP589834:PGP589837 PQL589834:PQL589837 QAH589834:QAH589837 QKD589834:QKD589837 QTZ589834:QTZ589837 RDV589834:RDV589837 RNR589834:RNR589837 RXN589834:RXN589837 SHJ589834:SHJ589837 SRF589834:SRF589837 TBB589834:TBB589837 TKX589834:TKX589837 TUT589834:TUT589837 UEP589834:UEP589837 UOL589834:UOL589837 UYH589834:UYH589837 VID589834:VID589837 VRZ589834:VRZ589837 WBV589834:WBV589837 WLR589834:WLR589837 WVN589834:WVN589837 F655370:F655373 JB655370:JB655373 SX655370:SX655373 ACT655370:ACT655373 AMP655370:AMP655373 AWL655370:AWL655373 BGH655370:BGH655373 BQD655370:BQD655373 BZZ655370:BZZ655373 CJV655370:CJV655373 CTR655370:CTR655373 DDN655370:DDN655373 DNJ655370:DNJ655373 DXF655370:DXF655373 EHB655370:EHB655373 EQX655370:EQX655373 FAT655370:FAT655373 FKP655370:FKP655373 FUL655370:FUL655373 GEH655370:GEH655373 GOD655370:GOD655373 GXZ655370:GXZ655373 HHV655370:HHV655373 HRR655370:HRR655373 IBN655370:IBN655373 ILJ655370:ILJ655373 IVF655370:IVF655373 JFB655370:JFB655373 JOX655370:JOX655373 JYT655370:JYT655373 KIP655370:KIP655373 KSL655370:KSL655373 LCH655370:LCH655373 LMD655370:LMD655373 LVZ655370:LVZ655373 MFV655370:MFV655373 MPR655370:MPR655373 MZN655370:MZN655373 NJJ655370:NJJ655373 NTF655370:NTF655373 ODB655370:ODB655373 OMX655370:OMX655373 OWT655370:OWT655373 PGP655370:PGP655373 PQL655370:PQL655373 QAH655370:QAH655373 QKD655370:QKD655373 QTZ655370:QTZ655373 RDV655370:RDV655373 RNR655370:RNR655373 RXN655370:RXN655373 SHJ655370:SHJ655373 SRF655370:SRF655373 TBB655370:TBB655373 TKX655370:TKX655373 TUT655370:TUT655373 UEP655370:UEP655373 UOL655370:UOL655373 UYH655370:UYH655373 VID655370:VID655373 VRZ655370:VRZ655373 WBV655370:WBV655373 WLR655370:WLR655373 WVN655370:WVN655373 F720906:F720909 JB720906:JB720909 SX720906:SX720909 ACT720906:ACT720909 AMP720906:AMP720909 AWL720906:AWL720909 BGH720906:BGH720909 BQD720906:BQD720909 BZZ720906:BZZ720909 CJV720906:CJV720909 CTR720906:CTR720909 DDN720906:DDN720909 DNJ720906:DNJ720909 DXF720906:DXF720909 EHB720906:EHB720909 EQX720906:EQX720909 FAT720906:FAT720909 FKP720906:FKP720909 FUL720906:FUL720909 GEH720906:GEH720909 GOD720906:GOD720909 GXZ720906:GXZ720909 HHV720906:HHV720909 HRR720906:HRR720909 IBN720906:IBN720909 ILJ720906:ILJ720909 IVF720906:IVF720909 JFB720906:JFB720909 JOX720906:JOX720909 JYT720906:JYT720909 KIP720906:KIP720909 KSL720906:KSL720909 LCH720906:LCH720909 LMD720906:LMD720909 LVZ720906:LVZ720909 MFV720906:MFV720909 MPR720906:MPR720909 MZN720906:MZN720909 NJJ720906:NJJ720909 NTF720906:NTF720909 ODB720906:ODB720909 OMX720906:OMX720909 OWT720906:OWT720909 PGP720906:PGP720909 PQL720906:PQL720909 QAH720906:QAH720909 QKD720906:QKD720909 QTZ720906:QTZ720909 RDV720906:RDV720909 RNR720906:RNR720909 RXN720906:RXN720909 SHJ720906:SHJ720909 SRF720906:SRF720909 TBB720906:TBB720909 TKX720906:TKX720909 TUT720906:TUT720909 UEP720906:UEP720909 UOL720906:UOL720909 UYH720906:UYH720909 VID720906:VID720909 VRZ720906:VRZ720909 WBV720906:WBV720909 WLR720906:WLR720909 WVN720906:WVN720909 F786442:F786445 JB786442:JB786445 SX786442:SX786445 ACT786442:ACT786445 AMP786442:AMP786445 AWL786442:AWL786445 BGH786442:BGH786445 BQD786442:BQD786445 BZZ786442:BZZ786445 CJV786442:CJV786445 CTR786442:CTR786445 DDN786442:DDN786445 DNJ786442:DNJ786445 DXF786442:DXF786445 EHB786442:EHB786445 EQX786442:EQX786445 FAT786442:FAT786445 FKP786442:FKP786445 FUL786442:FUL786445 GEH786442:GEH786445 GOD786442:GOD786445 GXZ786442:GXZ786445 HHV786442:HHV786445 HRR786442:HRR786445 IBN786442:IBN786445 ILJ786442:ILJ786445 IVF786442:IVF786445 JFB786442:JFB786445 JOX786442:JOX786445 JYT786442:JYT786445 KIP786442:KIP786445 KSL786442:KSL786445 LCH786442:LCH786445 LMD786442:LMD786445 LVZ786442:LVZ786445 MFV786442:MFV786445 MPR786442:MPR786445 MZN786442:MZN786445 NJJ786442:NJJ786445 NTF786442:NTF786445 ODB786442:ODB786445 OMX786442:OMX786445 OWT786442:OWT786445 PGP786442:PGP786445 PQL786442:PQL786445 QAH786442:QAH786445 QKD786442:QKD786445 QTZ786442:QTZ786445 RDV786442:RDV786445 RNR786442:RNR786445 RXN786442:RXN786445 SHJ786442:SHJ786445 SRF786442:SRF786445 TBB786442:TBB786445 TKX786442:TKX786445 TUT786442:TUT786445 UEP786442:UEP786445 UOL786442:UOL786445 UYH786442:UYH786445 VID786442:VID786445 VRZ786442:VRZ786445 WBV786442:WBV786445 WLR786442:WLR786445 WVN786442:WVN786445 F851978:F851981 JB851978:JB851981 SX851978:SX851981 ACT851978:ACT851981 AMP851978:AMP851981 AWL851978:AWL851981 BGH851978:BGH851981 BQD851978:BQD851981 BZZ851978:BZZ851981 CJV851978:CJV851981 CTR851978:CTR851981 DDN851978:DDN851981 DNJ851978:DNJ851981 DXF851978:DXF851981 EHB851978:EHB851981 EQX851978:EQX851981 FAT851978:FAT851981 FKP851978:FKP851981 FUL851978:FUL851981 GEH851978:GEH851981 GOD851978:GOD851981 GXZ851978:GXZ851981 HHV851978:HHV851981 HRR851978:HRR851981 IBN851978:IBN851981 ILJ851978:ILJ851981 IVF851978:IVF851981 JFB851978:JFB851981 JOX851978:JOX851981 JYT851978:JYT851981 KIP851978:KIP851981 KSL851978:KSL851981 LCH851978:LCH851981 LMD851978:LMD851981 LVZ851978:LVZ851981 MFV851978:MFV851981 MPR851978:MPR851981 MZN851978:MZN851981 NJJ851978:NJJ851981 NTF851978:NTF851981 ODB851978:ODB851981 OMX851978:OMX851981 OWT851978:OWT851981 PGP851978:PGP851981 PQL851978:PQL851981 QAH851978:QAH851981 QKD851978:QKD851981 QTZ851978:QTZ851981 RDV851978:RDV851981 RNR851978:RNR851981 RXN851978:RXN851981 SHJ851978:SHJ851981 SRF851978:SRF851981 TBB851978:TBB851981 TKX851978:TKX851981 TUT851978:TUT851981 UEP851978:UEP851981 UOL851978:UOL851981 UYH851978:UYH851981 VID851978:VID851981 VRZ851978:VRZ851981 WBV851978:WBV851981 WLR851978:WLR851981 WVN851978:WVN851981 F917514:F917517 JB917514:JB917517 SX917514:SX917517 ACT917514:ACT917517 AMP917514:AMP917517 AWL917514:AWL917517 BGH917514:BGH917517 BQD917514:BQD917517 BZZ917514:BZZ917517 CJV917514:CJV917517 CTR917514:CTR917517 DDN917514:DDN917517 DNJ917514:DNJ917517 DXF917514:DXF917517 EHB917514:EHB917517 EQX917514:EQX917517 FAT917514:FAT917517 FKP917514:FKP917517 FUL917514:FUL917517 GEH917514:GEH917517 GOD917514:GOD917517 GXZ917514:GXZ917517 HHV917514:HHV917517 HRR917514:HRR917517 IBN917514:IBN917517 ILJ917514:ILJ917517 IVF917514:IVF917517 JFB917514:JFB917517 JOX917514:JOX917517 JYT917514:JYT917517 KIP917514:KIP917517 KSL917514:KSL917517 LCH917514:LCH917517 LMD917514:LMD917517 LVZ917514:LVZ917517 MFV917514:MFV917517 MPR917514:MPR917517 MZN917514:MZN917517 NJJ917514:NJJ917517 NTF917514:NTF917517 ODB917514:ODB917517 OMX917514:OMX917517 OWT917514:OWT917517 PGP917514:PGP917517 PQL917514:PQL917517 QAH917514:QAH917517 QKD917514:QKD917517 QTZ917514:QTZ917517 RDV917514:RDV917517 RNR917514:RNR917517 RXN917514:RXN917517 SHJ917514:SHJ917517 SRF917514:SRF917517 TBB917514:TBB917517 TKX917514:TKX917517 TUT917514:TUT917517 UEP917514:UEP917517 UOL917514:UOL917517 UYH917514:UYH917517 VID917514:VID917517 VRZ917514:VRZ917517 WBV917514:WBV917517 WLR917514:WLR917517 WVN917514:WVN917517 F983050:F983053 JB983050:JB983053 SX983050:SX983053 ACT983050:ACT983053 AMP983050:AMP983053 AWL983050:AWL983053 BGH983050:BGH983053 BQD983050:BQD983053 BZZ983050:BZZ983053 CJV983050:CJV983053 CTR983050:CTR983053 DDN983050:DDN983053 DNJ983050:DNJ983053 DXF983050:DXF983053 EHB983050:EHB983053 EQX983050:EQX983053 FAT983050:FAT983053 FKP983050:FKP983053 FUL983050:FUL983053 GEH983050:GEH983053 GOD983050:GOD983053 GXZ983050:GXZ983053 HHV983050:HHV983053 HRR983050:HRR983053 IBN983050:IBN983053 ILJ983050:ILJ983053 IVF983050:IVF983053 JFB983050:JFB983053 JOX983050:JOX983053 JYT983050:JYT983053 KIP983050:KIP983053 KSL983050:KSL983053 LCH983050:LCH983053 LMD983050:LMD983053 LVZ983050:LVZ983053 MFV983050:MFV983053 MPR983050:MPR983053 MZN983050:MZN983053 NJJ983050:NJJ983053 NTF983050:NTF983053 ODB983050:ODB983053 OMX983050:OMX983053 OWT983050:OWT983053 PGP983050:PGP983053 PQL983050:PQL983053 QAH983050:QAH983053 QKD983050:QKD983053 QTZ983050:QTZ983053 RDV983050:RDV983053 RNR983050:RNR983053 RXN983050:RXN983053 SHJ983050:SHJ983053 SRF983050:SRF983053 TBB983050:TBB983053 TKX983050:TKX983053 TUT983050:TUT983053 UEP983050:UEP983053 UOL983050:UOL983053 UYH983050:UYH983053 VID983050:VID983053 VRZ983050:VRZ983053 WBV983050:WBV983053 WLR983050:WLR983053 WVN983050:WVN983053 F2:F5" xr:uid="{38841558-00B0-4983-9F00-4A5D5942C2CC}">
      <formula1>"Yes,No"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F144-2E7F-42BD-AA99-A2C856A1D478}">
  <sheetPr>
    <tabColor rgb="FFFF0000"/>
  </sheetPr>
  <dimension ref="A1:R1109"/>
  <sheetViews>
    <sheetView zoomScale="70" zoomScaleNormal="70" workbookViewId="0">
      <selection activeCell="O15" sqref="O15"/>
    </sheetView>
  </sheetViews>
  <sheetFormatPr defaultRowHeight="14.4" x14ac:dyDescent="0.3"/>
  <cols>
    <col min="1" max="1" width="10.109375" customWidth="1"/>
    <col min="2" max="2" width="1.5546875" customWidth="1"/>
    <col min="3" max="3" width="16.88671875" bestFit="1" customWidth="1"/>
    <col min="5" max="5" width="20.109375" bestFit="1" customWidth="1"/>
    <col min="6" max="6" width="5.33203125" customWidth="1"/>
    <col min="7" max="7" width="27.109375" bestFit="1" customWidth="1"/>
    <col min="8" max="8" width="18.88671875" customWidth="1"/>
    <col min="14" max="14" width="18.88671875" bestFit="1" customWidth="1"/>
    <col min="15" max="15" width="13.44140625" customWidth="1"/>
    <col min="257" max="257" width="10.109375" customWidth="1"/>
    <col min="258" max="258" width="1.5546875" customWidth="1"/>
    <col min="259" max="259" width="16.88671875" bestFit="1" customWidth="1"/>
    <col min="261" max="261" width="20.109375" bestFit="1" customWidth="1"/>
    <col min="262" max="262" width="5.33203125" customWidth="1"/>
    <col min="263" max="263" width="27.109375" bestFit="1" customWidth="1"/>
    <col min="513" max="513" width="10.109375" customWidth="1"/>
    <col min="514" max="514" width="1.5546875" customWidth="1"/>
    <col min="515" max="515" width="16.88671875" bestFit="1" customWidth="1"/>
    <col min="517" max="517" width="20.109375" bestFit="1" customWidth="1"/>
    <col min="518" max="518" width="5.33203125" customWidth="1"/>
    <col min="519" max="519" width="27.109375" bestFit="1" customWidth="1"/>
    <col min="769" max="769" width="10.109375" customWidth="1"/>
    <col min="770" max="770" width="1.5546875" customWidth="1"/>
    <col min="771" max="771" width="16.88671875" bestFit="1" customWidth="1"/>
    <col min="773" max="773" width="20.109375" bestFit="1" customWidth="1"/>
    <col min="774" max="774" width="5.33203125" customWidth="1"/>
    <col min="775" max="775" width="27.109375" bestFit="1" customWidth="1"/>
    <col min="1025" max="1025" width="10.109375" customWidth="1"/>
    <col min="1026" max="1026" width="1.5546875" customWidth="1"/>
    <col min="1027" max="1027" width="16.88671875" bestFit="1" customWidth="1"/>
    <col min="1029" max="1029" width="20.109375" bestFit="1" customWidth="1"/>
    <col min="1030" max="1030" width="5.33203125" customWidth="1"/>
    <col min="1031" max="1031" width="27.109375" bestFit="1" customWidth="1"/>
    <col min="1281" max="1281" width="10.109375" customWidth="1"/>
    <col min="1282" max="1282" width="1.5546875" customWidth="1"/>
    <col min="1283" max="1283" width="16.88671875" bestFit="1" customWidth="1"/>
    <col min="1285" max="1285" width="20.109375" bestFit="1" customWidth="1"/>
    <col min="1286" max="1286" width="5.33203125" customWidth="1"/>
    <col min="1287" max="1287" width="27.109375" bestFit="1" customWidth="1"/>
    <col min="1537" max="1537" width="10.109375" customWidth="1"/>
    <col min="1538" max="1538" width="1.5546875" customWidth="1"/>
    <col min="1539" max="1539" width="16.88671875" bestFit="1" customWidth="1"/>
    <col min="1541" max="1541" width="20.109375" bestFit="1" customWidth="1"/>
    <col min="1542" max="1542" width="5.33203125" customWidth="1"/>
    <col min="1543" max="1543" width="27.109375" bestFit="1" customWidth="1"/>
    <col min="1793" max="1793" width="10.109375" customWidth="1"/>
    <col min="1794" max="1794" width="1.5546875" customWidth="1"/>
    <col min="1795" max="1795" width="16.88671875" bestFit="1" customWidth="1"/>
    <col min="1797" max="1797" width="20.109375" bestFit="1" customWidth="1"/>
    <col min="1798" max="1798" width="5.33203125" customWidth="1"/>
    <col min="1799" max="1799" width="27.109375" bestFit="1" customWidth="1"/>
    <col min="2049" max="2049" width="10.109375" customWidth="1"/>
    <col min="2050" max="2050" width="1.5546875" customWidth="1"/>
    <col min="2051" max="2051" width="16.88671875" bestFit="1" customWidth="1"/>
    <col min="2053" max="2053" width="20.109375" bestFit="1" customWidth="1"/>
    <col min="2054" max="2054" width="5.33203125" customWidth="1"/>
    <col min="2055" max="2055" width="27.109375" bestFit="1" customWidth="1"/>
    <col min="2305" max="2305" width="10.109375" customWidth="1"/>
    <col min="2306" max="2306" width="1.5546875" customWidth="1"/>
    <col min="2307" max="2307" width="16.88671875" bestFit="1" customWidth="1"/>
    <col min="2309" max="2309" width="20.109375" bestFit="1" customWidth="1"/>
    <col min="2310" max="2310" width="5.33203125" customWidth="1"/>
    <col min="2311" max="2311" width="27.109375" bestFit="1" customWidth="1"/>
    <col min="2561" max="2561" width="10.109375" customWidth="1"/>
    <col min="2562" max="2562" width="1.5546875" customWidth="1"/>
    <col min="2563" max="2563" width="16.88671875" bestFit="1" customWidth="1"/>
    <col min="2565" max="2565" width="20.109375" bestFit="1" customWidth="1"/>
    <col min="2566" max="2566" width="5.33203125" customWidth="1"/>
    <col min="2567" max="2567" width="27.109375" bestFit="1" customWidth="1"/>
    <col min="2817" max="2817" width="10.109375" customWidth="1"/>
    <col min="2818" max="2818" width="1.5546875" customWidth="1"/>
    <col min="2819" max="2819" width="16.88671875" bestFit="1" customWidth="1"/>
    <col min="2821" max="2821" width="20.109375" bestFit="1" customWidth="1"/>
    <col min="2822" max="2822" width="5.33203125" customWidth="1"/>
    <col min="2823" max="2823" width="27.109375" bestFit="1" customWidth="1"/>
    <col min="3073" max="3073" width="10.109375" customWidth="1"/>
    <col min="3074" max="3074" width="1.5546875" customWidth="1"/>
    <col min="3075" max="3075" width="16.88671875" bestFit="1" customWidth="1"/>
    <col min="3077" max="3077" width="20.109375" bestFit="1" customWidth="1"/>
    <col min="3078" max="3078" width="5.33203125" customWidth="1"/>
    <col min="3079" max="3079" width="27.109375" bestFit="1" customWidth="1"/>
    <col min="3329" max="3329" width="10.109375" customWidth="1"/>
    <col min="3330" max="3330" width="1.5546875" customWidth="1"/>
    <col min="3331" max="3331" width="16.88671875" bestFit="1" customWidth="1"/>
    <col min="3333" max="3333" width="20.109375" bestFit="1" customWidth="1"/>
    <col min="3334" max="3334" width="5.33203125" customWidth="1"/>
    <col min="3335" max="3335" width="27.109375" bestFit="1" customWidth="1"/>
    <col min="3585" max="3585" width="10.109375" customWidth="1"/>
    <col min="3586" max="3586" width="1.5546875" customWidth="1"/>
    <col min="3587" max="3587" width="16.88671875" bestFit="1" customWidth="1"/>
    <col min="3589" max="3589" width="20.109375" bestFit="1" customWidth="1"/>
    <col min="3590" max="3590" width="5.33203125" customWidth="1"/>
    <col min="3591" max="3591" width="27.109375" bestFit="1" customWidth="1"/>
    <col min="3841" max="3841" width="10.109375" customWidth="1"/>
    <col min="3842" max="3842" width="1.5546875" customWidth="1"/>
    <col min="3843" max="3843" width="16.88671875" bestFit="1" customWidth="1"/>
    <col min="3845" max="3845" width="20.109375" bestFit="1" customWidth="1"/>
    <col min="3846" max="3846" width="5.33203125" customWidth="1"/>
    <col min="3847" max="3847" width="27.109375" bestFit="1" customWidth="1"/>
    <col min="4097" max="4097" width="10.109375" customWidth="1"/>
    <col min="4098" max="4098" width="1.5546875" customWidth="1"/>
    <col min="4099" max="4099" width="16.88671875" bestFit="1" customWidth="1"/>
    <col min="4101" max="4101" width="20.109375" bestFit="1" customWidth="1"/>
    <col min="4102" max="4102" width="5.33203125" customWidth="1"/>
    <col min="4103" max="4103" width="27.109375" bestFit="1" customWidth="1"/>
    <col min="4353" max="4353" width="10.109375" customWidth="1"/>
    <col min="4354" max="4354" width="1.5546875" customWidth="1"/>
    <col min="4355" max="4355" width="16.88671875" bestFit="1" customWidth="1"/>
    <col min="4357" max="4357" width="20.109375" bestFit="1" customWidth="1"/>
    <col min="4358" max="4358" width="5.33203125" customWidth="1"/>
    <col min="4359" max="4359" width="27.109375" bestFit="1" customWidth="1"/>
    <col min="4609" max="4609" width="10.109375" customWidth="1"/>
    <col min="4610" max="4610" width="1.5546875" customWidth="1"/>
    <col min="4611" max="4611" width="16.88671875" bestFit="1" customWidth="1"/>
    <col min="4613" max="4613" width="20.109375" bestFit="1" customWidth="1"/>
    <col min="4614" max="4614" width="5.33203125" customWidth="1"/>
    <col min="4615" max="4615" width="27.109375" bestFit="1" customWidth="1"/>
    <col min="4865" max="4865" width="10.109375" customWidth="1"/>
    <col min="4866" max="4866" width="1.5546875" customWidth="1"/>
    <col min="4867" max="4867" width="16.88671875" bestFit="1" customWidth="1"/>
    <col min="4869" max="4869" width="20.109375" bestFit="1" customWidth="1"/>
    <col min="4870" max="4870" width="5.33203125" customWidth="1"/>
    <col min="4871" max="4871" width="27.109375" bestFit="1" customWidth="1"/>
    <col min="5121" max="5121" width="10.109375" customWidth="1"/>
    <col min="5122" max="5122" width="1.5546875" customWidth="1"/>
    <col min="5123" max="5123" width="16.88671875" bestFit="1" customWidth="1"/>
    <col min="5125" max="5125" width="20.109375" bestFit="1" customWidth="1"/>
    <col min="5126" max="5126" width="5.33203125" customWidth="1"/>
    <col min="5127" max="5127" width="27.109375" bestFit="1" customWidth="1"/>
    <col min="5377" max="5377" width="10.109375" customWidth="1"/>
    <col min="5378" max="5378" width="1.5546875" customWidth="1"/>
    <col min="5379" max="5379" width="16.88671875" bestFit="1" customWidth="1"/>
    <col min="5381" max="5381" width="20.109375" bestFit="1" customWidth="1"/>
    <col min="5382" max="5382" width="5.33203125" customWidth="1"/>
    <col min="5383" max="5383" width="27.109375" bestFit="1" customWidth="1"/>
    <col min="5633" max="5633" width="10.109375" customWidth="1"/>
    <col min="5634" max="5634" width="1.5546875" customWidth="1"/>
    <col min="5635" max="5635" width="16.88671875" bestFit="1" customWidth="1"/>
    <col min="5637" max="5637" width="20.109375" bestFit="1" customWidth="1"/>
    <col min="5638" max="5638" width="5.33203125" customWidth="1"/>
    <col min="5639" max="5639" width="27.109375" bestFit="1" customWidth="1"/>
    <col min="5889" max="5889" width="10.109375" customWidth="1"/>
    <col min="5890" max="5890" width="1.5546875" customWidth="1"/>
    <col min="5891" max="5891" width="16.88671875" bestFit="1" customWidth="1"/>
    <col min="5893" max="5893" width="20.109375" bestFit="1" customWidth="1"/>
    <col min="5894" max="5894" width="5.33203125" customWidth="1"/>
    <col min="5895" max="5895" width="27.109375" bestFit="1" customWidth="1"/>
    <col min="6145" max="6145" width="10.109375" customWidth="1"/>
    <col min="6146" max="6146" width="1.5546875" customWidth="1"/>
    <col min="6147" max="6147" width="16.88671875" bestFit="1" customWidth="1"/>
    <col min="6149" max="6149" width="20.109375" bestFit="1" customWidth="1"/>
    <col min="6150" max="6150" width="5.33203125" customWidth="1"/>
    <col min="6151" max="6151" width="27.109375" bestFit="1" customWidth="1"/>
    <col min="6401" max="6401" width="10.109375" customWidth="1"/>
    <col min="6402" max="6402" width="1.5546875" customWidth="1"/>
    <col min="6403" max="6403" width="16.88671875" bestFit="1" customWidth="1"/>
    <col min="6405" max="6405" width="20.109375" bestFit="1" customWidth="1"/>
    <col min="6406" max="6406" width="5.33203125" customWidth="1"/>
    <col min="6407" max="6407" width="27.109375" bestFit="1" customWidth="1"/>
    <col min="6657" max="6657" width="10.109375" customWidth="1"/>
    <col min="6658" max="6658" width="1.5546875" customWidth="1"/>
    <col min="6659" max="6659" width="16.88671875" bestFit="1" customWidth="1"/>
    <col min="6661" max="6661" width="20.109375" bestFit="1" customWidth="1"/>
    <col min="6662" max="6662" width="5.33203125" customWidth="1"/>
    <col min="6663" max="6663" width="27.109375" bestFit="1" customWidth="1"/>
    <col min="6913" max="6913" width="10.109375" customWidth="1"/>
    <col min="6914" max="6914" width="1.5546875" customWidth="1"/>
    <col min="6915" max="6915" width="16.88671875" bestFit="1" customWidth="1"/>
    <col min="6917" max="6917" width="20.109375" bestFit="1" customWidth="1"/>
    <col min="6918" max="6918" width="5.33203125" customWidth="1"/>
    <col min="6919" max="6919" width="27.109375" bestFit="1" customWidth="1"/>
    <col min="7169" max="7169" width="10.109375" customWidth="1"/>
    <col min="7170" max="7170" width="1.5546875" customWidth="1"/>
    <col min="7171" max="7171" width="16.88671875" bestFit="1" customWidth="1"/>
    <col min="7173" max="7173" width="20.109375" bestFit="1" customWidth="1"/>
    <col min="7174" max="7174" width="5.33203125" customWidth="1"/>
    <col min="7175" max="7175" width="27.109375" bestFit="1" customWidth="1"/>
    <col min="7425" max="7425" width="10.109375" customWidth="1"/>
    <col min="7426" max="7426" width="1.5546875" customWidth="1"/>
    <col min="7427" max="7427" width="16.88671875" bestFit="1" customWidth="1"/>
    <col min="7429" max="7429" width="20.109375" bestFit="1" customWidth="1"/>
    <col min="7430" max="7430" width="5.33203125" customWidth="1"/>
    <col min="7431" max="7431" width="27.109375" bestFit="1" customWidth="1"/>
    <col min="7681" max="7681" width="10.109375" customWidth="1"/>
    <col min="7682" max="7682" width="1.5546875" customWidth="1"/>
    <col min="7683" max="7683" width="16.88671875" bestFit="1" customWidth="1"/>
    <col min="7685" max="7685" width="20.109375" bestFit="1" customWidth="1"/>
    <col min="7686" max="7686" width="5.33203125" customWidth="1"/>
    <col min="7687" max="7687" width="27.109375" bestFit="1" customWidth="1"/>
    <col min="7937" max="7937" width="10.109375" customWidth="1"/>
    <col min="7938" max="7938" width="1.5546875" customWidth="1"/>
    <col min="7939" max="7939" width="16.88671875" bestFit="1" customWidth="1"/>
    <col min="7941" max="7941" width="20.109375" bestFit="1" customWidth="1"/>
    <col min="7942" max="7942" width="5.33203125" customWidth="1"/>
    <col min="7943" max="7943" width="27.109375" bestFit="1" customWidth="1"/>
    <col min="8193" max="8193" width="10.109375" customWidth="1"/>
    <col min="8194" max="8194" width="1.5546875" customWidth="1"/>
    <col min="8195" max="8195" width="16.88671875" bestFit="1" customWidth="1"/>
    <col min="8197" max="8197" width="20.109375" bestFit="1" customWidth="1"/>
    <col min="8198" max="8198" width="5.33203125" customWidth="1"/>
    <col min="8199" max="8199" width="27.109375" bestFit="1" customWidth="1"/>
    <col min="8449" max="8449" width="10.109375" customWidth="1"/>
    <col min="8450" max="8450" width="1.5546875" customWidth="1"/>
    <col min="8451" max="8451" width="16.88671875" bestFit="1" customWidth="1"/>
    <col min="8453" max="8453" width="20.109375" bestFit="1" customWidth="1"/>
    <col min="8454" max="8454" width="5.33203125" customWidth="1"/>
    <col min="8455" max="8455" width="27.109375" bestFit="1" customWidth="1"/>
    <col min="8705" max="8705" width="10.109375" customWidth="1"/>
    <col min="8706" max="8706" width="1.5546875" customWidth="1"/>
    <col min="8707" max="8707" width="16.88671875" bestFit="1" customWidth="1"/>
    <col min="8709" max="8709" width="20.109375" bestFit="1" customWidth="1"/>
    <col min="8710" max="8710" width="5.33203125" customWidth="1"/>
    <col min="8711" max="8711" width="27.109375" bestFit="1" customWidth="1"/>
    <col min="8961" max="8961" width="10.109375" customWidth="1"/>
    <col min="8962" max="8962" width="1.5546875" customWidth="1"/>
    <col min="8963" max="8963" width="16.88671875" bestFit="1" customWidth="1"/>
    <col min="8965" max="8965" width="20.109375" bestFit="1" customWidth="1"/>
    <col min="8966" max="8966" width="5.33203125" customWidth="1"/>
    <col min="8967" max="8967" width="27.109375" bestFit="1" customWidth="1"/>
    <col min="9217" max="9217" width="10.109375" customWidth="1"/>
    <col min="9218" max="9218" width="1.5546875" customWidth="1"/>
    <col min="9219" max="9219" width="16.88671875" bestFit="1" customWidth="1"/>
    <col min="9221" max="9221" width="20.109375" bestFit="1" customWidth="1"/>
    <col min="9222" max="9222" width="5.33203125" customWidth="1"/>
    <col min="9223" max="9223" width="27.109375" bestFit="1" customWidth="1"/>
    <col min="9473" max="9473" width="10.109375" customWidth="1"/>
    <col min="9474" max="9474" width="1.5546875" customWidth="1"/>
    <col min="9475" max="9475" width="16.88671875" bestFit="1" customWidth="1"/>
    <col min="9477" max="9477" width="20.109375" bestFit="1" customWidth="1"/>
    <col min="9478" max="9478" width="5.33203125" customWidth="1"/>
    <col min="9479" max="9479" width="27.109375" bestFit="1" customWidth="1"/>
    <col min="9729" max="9729" width="10.109375" customWidth="1"/>
    <col min="9730" max="9730" width="1.5546875" customWidth="1"/>
    <col min="9731" max="9731" width="16.88671875" bestFit="1" customWidth="1"/>
    <col min="9733" max="9733" width="20.109375" bestFit="1" customWidth="1"/>
    <col min="9734" max="9734" width="5.33203125" customWidth="1"/>
    <col min="9735" max="9735" width="27.109375" bestFit="1" customWidth="1"/>
    <col min="9985" max="9985" width="10.109375" customWidth="1"/>
    <col min="9986" max="9986" width="1.5546875" customWidth="1"/>
    <col min="9987" max="9987" width="16.88671875" bestFit="1" customWidth="1"/>
    <col min="9989" max="9989" width="20.109375" bestFit="1" customWidth="1"/>
    <col min="9990" max="9990" width="5.33203125" customWidth="1"/>
    <col min="9991" max="9991" width="27.109375" bestFit="1" customWidth="1"/>
    <col min="10241" max="10241" width="10.109375" customWidth="1"/>
    <col min="10242" max="10242" width="1.5546875" customWidth="1"/>
    <col min="10243" max="10243" width="16.88671875" bestFit="1" customWidth="1"/>
    <col min="10245" max="10245" width="20.109375" bestFit="1" customWidth="1"/>
    <col min="10246" max="10246" width="5.33203125" customWidth="1"/>
    <col min="10247" max="10247" width="27.109375" bestFit="1" customWidth="1"/>
    <col min="10497" max="10497" width="10.109375" customWidth="1"/>
    <col min="10498" max="10498" width="1.5546875" customWidth="1"/>
    <col min="10499" max="10499" width="16.88671875" bestFit="1" customWidth="1"/>
    <col min="10501" max="10501" width="20.109375" bestFit="1" customWidth="1"/>
    <col min="10502" max="10502" width="5.33203125" customWidth="1"/>
    <col min="10503" max="10503" width="27.109375" bestFit="1" customWidth="1"/>
    <col min="10753" max="10753" width="10.109375" customWidth="1"/>
    <col min="10754" max="10754" width="1.5546875" customWidth="1"/>
    <col min="10755" max="10755" width="16.88671875" bestFit="1" customWidth="1"/>
    <col min="10757" max="10757" width="20.109375" bestFit="1" customWidth="1"/>
    <col min="10758" max="10758" width="5.33203125" customWidth="1"/>
    <col min="10759" max="10759" width="27.109375" bestFit="1" customWidth="1"/>
    <col min="11009" max="11009" width="10.109375" customWidth="1"/>
    <col min="11010" max="11010" width="1.5546875" customWidth="1"/>
    <col min="11011" max="11011" width="16.88671875" bestFit="1" customWidth="1"/>
    <col min="11013" max="11013" width="20.109375" bestFit="1" customWidth="1"/>
    <col min="11014" max="11014" width="5.33203125" customWidth="1"/>
    <col min="11015" max="11015" width="27.109375" bestFit="1" customWidth="1"/>
    <col min="11265" max="11265" width="10.109375" customWidth="1"/>
    <col min="11266" max="11266" width="1.5546875" customWidth="1"/>
    <col min="11267" max="11267" width="16.88671875" bestFit="1" customWidth="1"/>
    <col min="11269" max="11269" width="20.109375" bestFit="1" customWidth="1"/>
    <col min="11270" max="11270" width="5.33203125" customWidth="1"/>
    <col min="11271" max="11271" width="27.109375" bestFit="1" customWidth="1"/>
    <col min="11521" max="11521" width="10.109375" customWidth="1"/>
    <col min="11522" max="11522" width="1.5546875" customWidth="1"/>
    <col min="11523" max="11523" width="16.88671875" bestFit="1" customWidth="1"/>
    <col min="11525" max="11525" width="20.109375" bestFit="1" customWidth="1"/>
    <col min="11526" max="11526" width="5.33203125" customWidth="1"/>
    <col min="11527" max="11527" width="27.109375" bestFit="1" customWidth="1"/>
    <col min="11777" max="11777" width="10.109375" customWidth="1"/>
    <col min="11778" max="11778" width="1.5546875" customWidth="1"/>
    <col min="11779" max="11779" width="16.88671875" bestFit="1" customWidth="1"/>
    <col min="11781" max="11781" width="20.109375" bestFit="1" customWidth="1"/>
    <col min="11782" max="11782" width="5.33203125" customWidth="1"/>
    <col min="11783" max="11783" width="27.109375" bestFit="1" customWidth="1"/>
    <col min="12033" max="12033" width="10.109375" customWidth="1"/>
    <col min="12034" max="12034" width="1.5546875" customWidth="1"/>
    <col min="12035" max="12035" width="16.88671875" bestFit="1" customWidth="1"/>
    <col min="12037" max="12037" width="20.109375" bestFit="1" customWidth="1"/>
    <col min="12038" max="12038" width="5.33203125" customWidth="1"/>
    <col min="12039" max="12039" width="27.109375" bestFit="1" customWidth="1"/>
    <col min="12289" max="12289" width="10.109375" customWidth="1"/>
    <col min="12290" max="12290" width="1.5546875" customWidth="1"/>
    <col min="12291" max="12291" width="16.88671875" bestFit="1" customWidth="1"/>
    <col min="12293" max="12293" width="20.109375" bestFit="1" customWidth="1"/>
    <col min="12294" max="12294" width="5.33203125" customWidth="1"/>
    <col min="12295" max="12295" width="27.109375" bestFit="1" customWidth="1"/>
    <col min="12545" max="12545" width="10.109375" customWidth="1"/>
    <col min="12546" max="12546" width="1.5546875" customWidth="1"/>
    <col min="12547" max="12547" width="16.88671875" bestFit="1" customWidth="1"/>
    <col min="12549" max="12549" width="20.109375" bestFit="1" customWidth="1"/>
    <col min="12550" max="12550" width="5.33203125" customWidth="1"/>
    <col min="12551" max="12551" width="27.109375" bestFit="1" customWidth="1"/>
    <col min="12801" max="12801" width="10.109375" customWidth="1"/>
    <col min="12802" max="12802" width="1.5546875" customWidth="1"/>
    <col min="12803" max="12803" width="16.88671875" bestFit="1" customWidth="1"/>
    <col min="12805" max="12805" width="20.109375" bestFit="1" customWidth="1"/>
    <col min="12806" max="12806" width="5.33203125" customWidth="1"/>
    <col min="12807" max="12807" width="27.109375" bestFit="1" customWidth="1"/>
    <col min="13057" max="13057" width="10.109375" customWidth="1"/>
    <col min="13058" max="13058" width="1.5546875" customWidth="1"/>
    <col min="13059" max="13059" width="16.88671875" bestFit="1" customWidth="1"/>
    <col min="13061" max="13061" width="20.109375" bestFit="1" customWidth="1"/>
    <col min="13062" max="13062" width="5.33203125" customWidth="1"/>
    <col min="13063" max="13063" width="27.109375" bestFit="1" customWidth="1"/>
    <col min="13313" max="13313" width="10.109375" customWidth="1"/>
    <col min="13314" max="13314" width="1.5546875" customWidth="1"/>
    <col min="13315" max="13315" width="16.88671875" bestFit="1" customWidth="1"/>
    <col min="13317" max="13317" width="20.109375" bestFit="1" customWidth="1"/>
    <col min="13318" max="13318" width="5.33203125" customWidth="1"/>
    <col min="13319" max="13319" width="27.109375" bestFit="1" customWidth="1"/>
    <col min="13569" max="13569" width="10.109375" customWidth="1"/>
    <col min="13570" max="13570" width="1.5546875" customWidth="1"/>
    <col min="13571" max="13571" width="16.88671875" bestFit="1" customWidth="1"/>
    <col min="13573" max="13573" width="20.109375" bestFit="1" customWidth="1"/>
    <col min="13574" max="13574" width="5.33203125" customWidth="1"/>
    <col min="13575" max="13575" width="27.109375" bestFit="1" customWidth="1"/>
    <col min="13825" max="13825" width="10.109375" customWidth="1"/>
    <col min="13826" max="13826" width="1.5546875" customWidth="1"/>
    <col min="13827" max="13827" width="16.88671875" bestFit="1" customWidth="1"/>
    <col min="13829" max="13829" width="20.109375" bestFit="1" customWidth="1"/>
    <col min="13830" max="13830" width="5.33203125" customWidth="1"/>
    <col min="13831" max="13831" width="27.109375" bestFit="1" customWidth="1"/>
    <col min="14081" max="14081" width="10.109375" customWidth="1"/>
    <col min="14082" max="14082" width="1.5546875" customWidth="1"/>
    <col min="14083" max="14083" width="16.88671875" bestFit="1" customWidth="1"/>
    <col min="14085" max="14085" width="20.109375" bestFit="1" customWidth="1"/>
    <col min="14086" max="14086" width="5.33203125" customWidth="1"/>
    <col min="14087" max="14087" width="27.109375" bestFit="1" customWidth="1"/>
    <col min="14337" max="14337" width="10.109375" customWidth="1"/>
    <col min="14338" max="14338" width="1.5546875" customWidth="1"/>
    <col min="14339" max="14339" width="16.88671875" bestFit="1" customWidth="1"/>
    <col min="14341" max="14341" width="20.109375" bestFit="1" customWidth="1"/>
    <col min="14342" max="14342" width="5.33203125" customWidth="1"/>
    <col min="14343" max="14343" width="27.109375" bestFit="1" customWidth="1"/>
    <col min="14593" max="14593" width="10.109375" customWidth="1"/>
    <col min="14594" max="14594" width="1.5546875" customWidth="1"/>
    <col min="14595" max="14595" width="16.88671875" bestFit="1" customWidth="1"/>
    <col min="14597" max="14597" width="20.109375" bestFit="1" customWidth="1"/>
    <col min="14598" max="14598" width="5.33203125" customWidth="1"/>
    <col min="14599" max="14599" width="27.109375" bestFit="1" customWidth="1"/>
    <col min="14849" max="14849" width="10.109375" customWidth="1"/>
    <col min="14850" max="14850" width="1.5546875" customWidth="1"/>
    <col min="14851" max="14851" width="16.88671875" bestFit="1" customWidth="1"/>
    <col min="14853" max="14853" width="20.109375" bestFit="1" customWidth="1"/>
    <col min="14854" max="14854" width="5.33203125" customWidth="1"/>
    <col min="14855" max="14855" width="27.109375" bestFit="1" customWidth="1"/>
    <col min="15105" max="15105" width="10.109375" customWidth="1"/>
    <col min="15106" max="15106" width="1.5546875" customWidth="1"/>
    <col min="15107" max="15107" width="16.88671875" bestFit="1" customWidth="1"/>
    <col min="15109" max="15109" width="20.109375" bestFit="1" customWidth="1"/>
    <col min="15110" max="15110" width="5.33203125" customWidth="1"/>
    <col min="15111" max="15111" width="27.109375" bestFit="1" customWidth="1"/>
    <col min="15361" max="15361" width="10.109375" customWidth="1"/>
    <col min="15362" max="15362" width="1.5546875" customWidth="1"/>
    <col min="15363" max="15363" width="16.88671875" bestFit="1" customWidth="1"/>
    <col min="15365" max="15365" width="20.109375" bestFit="1" customWidth="1"/>
    <col min="15366" max="15366" width="5.33203125" customWidth="1"/>
    <col min="15367" max="15367" width="27.109375" bestFit="1" customWidth="1"/>
    <col min="15617" max="15617" width="10.109375" customWidth="1"/>
    <col min="15618" max="15618" width="1.5546875" customWidth="1"/>
    <col min="15619" max="15619" width="16.88671875" bestFit="1" customWidth="1"/>
    <col min="15621" max="15621" width="20.109375" bestFit="1" customWidth="1"/>
    <col min="15622" max="15622" width="5.33203125" customWidth="1"/>
    <col min="15623" max="15623" width="27.109375" bestFit="1" customWidth="1"/>
    <col min="15873" max="15873" width="10.109375" customWidth="1"/>
    <col min="15874" max="15874" width="1.5546875" customWidth="1"/>
    <col min="15875" max="15875" width="16.88671875" bestFit="1" customWidth="1"/>
    <col min="15877" max="15877" width="20.109375" bestFit="1" customWidth="1"/>
    <col min="15878" max="15878" width="5.33203125" customWidth="1"/>
    <col min="15879" max="15879" width="27.109375" bestFit="1" customWidth="1"/>
    <col min="16129" max="16129" width="10.109375" customWidth="1"/>
    <col min="16130" max="16130" width="1.5546875" customWidth="1"/>
    <col min="16131" max="16131" width="16.88671875" bestFit="1" customWidth="1"/>
    <col min="16133" max="16133" width="20.109375" bestFit="1" customWidth="1"/>
    <col min="16134" max="16134" width="5.33203125" customWidth="1"/>
    <col min="16135" max="16135" width="27.109375" bestFit="1" customWidth="1"/>
  </cols>
  <sheetData>
    <row r="1" spans="1:18" x14ac:dyDescent="0.3">
      <c r="A1" s="1" t="s">
        <v>143</v>
      </c>
    </row>
    <row r="2" spans="1:18" ht="43.2" x14ac:dyDescent="0.3">
      <c r="A2" s="58" t="s">
        <v>144</v>
      </c>
      <c r="B2" s="58"/>
      <c r="C2" s="58"/>
      <c r="D2" s="59"/>
      <c r="E2" s="60"/>
      <c r="F2" s="21" t="s">
        <v>145</v>
      </c>
    </row>
    <row r="3" spans="1:18" ht="28.8" x14ac:dyDescent="0.3">
      <c r="A3" s="58" t="s">
        <v>146</v>
      </c>
      <c r="B3" s="58"/>
      <c r="C3" s="58"/>
      <c r="D3" s="59"/>
      <c r="E3" s="60"/>
      <c r="F3" s="21" t="s">
        <v>145</v>
      </c>
    </row>
    <row r="4" spans="1:18" ht="43.2" x14ac:dyDescent="0.3">
      <c r="A4" s="58" t="s">
        <v>147</v>
      </c>
      <c r="B4" s="58"/>
      <c r="C4" s="58"/>
      <c r="D4" s="59"/>
      <c r="E4" s="60"/>
      <c r="F4" s="21" t="s">
        <v>145</v>
      </c>
    </row>
    <row r="5" spans="1:18" ht="28.8" x14ac:dyDescent="0.3">
      <c r="A5" s="58" t="s">
        <v>148</v>
      </c>
      <c r="B5" s="58"/>
      <c r="C5" s="58"/>
      <c r="D5" s="59"/>
      <c r="E5" s="60"/>
      <c r="F5" s="21" t="s">
        <v>145</v>
      </c>
    </row>
    <row r="7" spans="1:18" ht="57.6" x14ac:dyDescent="0.3">
      <c r="A7" s="61" t="s">
        <v>149</v>
      </c>
      <c r="B7" s="61"/>
      <c r="C7" s="61"/>
      <c r="D7" s="62"/>
      <c r="E7" s="63"/>
      <c r="F7" s="61"/>
      <c r="N7" s="1" t="s">
        <v>254</v>
      </c>
    </row>
    <row r="8" spans="1:18" ht="4.2" customHeight="1" x14ac:dyDescent="0.3"/>
    <row r="9" spans="1:18" x14ac:dyDescent="0.3">
      <c r="A9" s="64" t="s">
        <v>150</v>
      </c>
      <c r="C9" s="65" t="s">
        <v>151</v>
      </c>
      <c r="D9" s="22">
        <f>COUNTA(A10:A1109)</f>
        <v>1100</v>
      </c>
      <c r="I9" t="s">
        <v>152</v>
      </c>
      <c r="N9" s="65" t="s">
        <v>151</v>
      </c>
      <c r="O9" s="22">
        <f>COUNTA(A10:A1109)</f>
        <v>1100</v>
      </c>
      <c r="R9" t="str" cm="1">
        <f t="array" aca="1" ref="R9:R23" ca="1">_xlfn.IFNA(_xlfn.FORMULATEXT(O9:O23),"")</f>
        <v>=COUNTA(A10:A1109)</v>
      </c>
    </row>
    <row r="10" spans="1:18" x14ac:dyDescent="0.3">
      <c r="A10" s="21" t="s">
        <v>153</v>
      </c>
      <c r="C10" s="65" t="str">
        <f>"Count of "&amp;E10</f>
        <v>Count of Yes</v>
      </c>
      <c r="D10" s="22">
        <f>COUNTIF($A$10:$A$1109,E10)</f>
        <v>354</v>
      </c>
      <c r="E10" t="s">
        <v>145</v>
      </c>
      <c r="I10" t="s">
        <v>154</v>
      </c>
      <c r="N10" s="65" t="str">
        <f>"Count of "&amp;P10</f>
        <v>Count of Yes</v>
      </c>
      <c r="O10" s="22" cm="1">
        <f t="array" ref="O10:O11">COUNTIFS(A10:A1109,P10:P11)</f>
        <v>354</v>
      </c>
      <c r="P10" t="s">
        <v>145</v>
      </c>
      <c r="R10" t="str">
        <f ca="1"/>
        <v>=COUNTIFS(A10:A1109,P10:P11)</v>
      </c>
    </row>
    <row r="11" spans="1:18" x14ac:dyDescent="0.3">
      <c r="A11" s="21" t="s">
        <v>145</v>
      </c>
      <c r="C11" s="65" t="str">
        <f>"Count of "&amp;E11</f>
        <v>Count of No</v>
      </c>
      <c r="D11" s="22">
        <f>COUNTIF($A$10:$A$1109,E11)</f>
        <v>746</v>
      </c>
      <c r="E11" t="s">
        <v>153</v>
      </c>
      <c r="I11" t="s">
        <v>155</v>
      </c>
      <c r="N11" s="65" t="str">
        <f>"Count of "&amp;P11</f>
        <v>Count of No</v>
      </c>
      <c r="O11" s="22">
        <v>746</v>
      </c>
      <c r="P11" t="s">
        <v>153</v>
      </c>
      <c r="R11" t="str">
        <f ca="1"/>
        <v/>
      </c>
    </row>
    <row r="12" spans="1:18" ht="28.8" x14ac:dyDescent="0.3">
      <c r="A12" s="21" t="s">
        <v>153</v>
      </c>
      <c r="C12" s="65" t="str">
        <f>"P("&amp;E10&amp;")"</f>
        <v>P(Yes)</v>
      </c>
      <c r="D12" s="22">
        <f t="shared" ref="D12:D13" si="0">D10/$D$9</f>
        <v>0.32181818181818184</v>
      </c>
      <c r="E12" s="66" t="s">
        <v>156</v>
      </c>
      <c r="F12" t="s">
        <v>157</v>
      </c>
      <c r="G12" t="s">
        <v>158</v>
      </c>
      <c r="I12" t="s">
        <v>159</v>
      </c>
      <c r="N12" s="65" t="str">
        <f>"P("&amp;P10&amp;")"</f>
        <v>P(Yes)</v>
      </c>
      <c r="O12" s="22" cm="1">
        <f t="array" ref="O12:O13">_xlfn.ANCHORARRAY(O10)/O9</f>
        <v>0.32181818181818184</v>
      </c>
      <c r="R12" t="str">
        <f ca="1"/>
        <v>=O10#/O9</v>
      </c>
    </row>
    <row r="13" spans="1:18" x14ac:dyDescent="0.3">
      <c r="A13" s="21" t="s">
        <v>153</v>
      </c>
      <c r="C13" s="65" t="str">
        <f>"P("&amp;E11&amp;")"</f>
        <v>P(No)</v>
      </c>
      <c r="D13" s="22">
        <f t="shared" si="0"/>
        <v>0.67818181818181822</v>
      </c>
      <c r="I13" t="s">
        <v>160</v>
      </c>
      <c r="N13" s="65" t="str">
        <f>"P("&amp;P11&amp;")"</f>
        <v>P(No)</v>
      </c>
      <c r="O13" s="22">
        <v>0.67818181818181822</v>
      </c>
      <c r="R13" t="str">
        <f ca="1"/>
        <v/>
      </c>
    </row>
    <row r="14" spans="1:18" x14ac:dyDescent="0.3">
      <c r="A14" s="21" t="s">
        <v>145</v>
      </c>
      <c r="C14" s="65" t="s">
        <v>161</v>
      </c>
      <c r="D14" s="22">
        <f>D9*D12</f>
        <v>354</v>
      </c>
      <c r="E14" s="21" t="b">
        <f>IF(D14="","",D14&gt;5)</f>
        <v>1</v>
      </c>
      <c r="F14" t="s">
        <v>162</v>
      </c>
      <c r="I14" t="s">
        <v>163</v>
      </c>
      <c r="N14" s="65" t="s">
        <v>161</v>
      </c>
      <c r="O14" s="22" cm="1">
        <f t="array" ref="O14:O15">_xlfn.ANCHORARRAY(O10)*O12</f>
        <v>113.92363636363638</v>
      </c>
      <c r="R14" t="str">
        <f ca="1"/>
        <v>=O10#*O12</v>
      </c>
    </row>
    <row r="15" spans="1:18" x14ac:dyDescent="0.3">
      <c r="A15" s="21" t="s">
        <v>153</v>
      </c>
      <c r="C15" s="65" t="s">
        <v>164</v>
      </c>
      <c r="D15" s="22">
        <f>D9*D13</f>
        <v>746</v>
      </c>
      <c r="E15" s="21" t="b">
        <f>IF(D15="","",D15&gt;5)</f>
        <v>1</v>
      </c>
      <c r="I15" t="s">
        <v>165</v>
      </c>
      <c r="N15" s="65" t="s">
        <v>164</v>
      </c>
      <c r="O15" s="22">
        <v>240.07636363636365</v>
      </c>
      <c r="R15" t="str">
        <f ca="1"/>
        <v/>
      </c>
    </row>
    <row r="16" spans="1:18" x14ac:dyDescent="0.3">
      <c r="A16" s="21" t="s">
        <v>153</v>
      </c>
      <c r="C16" s="65" t="s">
        <v>16</v>
      </c>
      <c r="D16" s="21">
        <v>0.95</v>
      </c>
      <c r="I16" t="s">
        <v>166</v>
      </c>
      <c r="N16" s="65" t="s">
        <v>16</v>
      </c>
      <c r="O16" s="21">
        <v>0.95</v>
      </c>
      <c r="R16" t="str">
        <f ca="1"/>
        <v/>
      </c>
    </row>
    <row r="17" spans="1:18" x14ac:dyDescent="0.3">
      <c r="A17" s="21" t="s">
        <v>153</v>
      </c>
      <c r="C17" s="65" t="s">
        <v>167</v>
      </c>
      <c r="D17" s="22">
        <f>1-D16</f>
        <v>5.0000000000000044E-2</v>
      </c>
      <c r="E17" s="67" t="s">
        <v>168</v>
      </c>
      <c r="I17" t="s">
        <v>169</v>
      </c>
      <c r="N17" s="65" t="s">
        <v>167</v>
      </c>
      <c r="O17" s="22">
        <f>1-O16</f>
        <v>5.0000000000000044E-2</v>
      </c>
      <c r="R17" t="str">
        <f ca="1"/>
        <v>=1-O16</v>
      </c>
    </row>
    <row r="18" spans="1:18" x14ac:dyDescent="0.3">
      <c r="A18" s="21" t="s">
        <v>153</v>
      </c>
      <c r="C18" s="65" t="s">
        <v>170</v>
      </c>
      <c r="D18" s="22">
        <f>D17/2</f>
        <v>2.5000000000000022E-2</v>
      </c>
      <c r="I18" t="s">
        <v>171</v>
      </c>
      <c r="N18" s="65" t="s">
        <v>170</v>
      </c>
      <c r="O18" s="22">
        <f>O17/2</f>
        <v>2.5000000000000022E-2</v>
      </c>
      <c r="R18" t="str">
        <f ca="1"/>
        <v>=O17/2</v>
      </c>
    </row>
    <row r="19" spans="1:18" x14ac:dyDescent="0.3">
      <c r="A19" s="21" t="s">
        <v>145</v>
      </c>
      <c r="C19" s="65" t="s">
        <v>172</v>
      </c>
      <c r="D19" s="22">
        <f>_xlfn.NORM.S.INV(1-D18)</f>
        <v>1.9599639845400536</v>
      </c>
      <c r="F19" s="1" t="s">
        <v>91</v>
      </c>
      <c r="I19" t="s">
        <v>173</v>
      </c>
      <c r="N19" s="65" t="s">
        <v>172</v>
      </c>
      <c r="O19" s="22">
        <f>_xlfn.NORM.S.INV(1-O18)</f>
        <v>1.9599639845400536</v>
      </c>
      <c r="R19" t="str">
        <f ca="1"/>
        <v>=NORM.S.INV(1-O18)</v>
      </c>
    </row>
    <row r="20" spans="1:18" x14ac:dyDescent="0.3">
      <c r="A20" s="21" t="s">
        <v>145</v>
      </c>
      <c r="C20" s="65" t="s">
        <v>83</v>
      </c>
      <c r="D20" s="22">
        <f>SQRT(D12*D13/D9)</f>
        <v>1.4085816195069857E-2</v>
      </c>
      <c r="E20" s="67" t="s">
        <v>174</v>
      </c>
      <c r="I20" t="s">
        <v>175</v>
      </c>
      <c r="N20" s="65" t="s">
        <v>83</v>
      </c>
      <c r="O20" s="22">
        <f>SQRT(O12*O13/O9)</f>
        <v>1.4085816195069857E-2</v>
      </c>
      <c r="R20" t="str">
        <f ca="1"/>
        <v>=SQRT(O12*O13/O9)</v>
      </c>
    </row>
    <row r="21" spans="1:18" x14ac:dyDescent="0.3">
      <c r="A21" s="21" t="s">
        <v>153</v>
      </c>
      <c r="C21" s="65" t="s">
        <v>88</v>
      </c>
      <c r="D21" s="22">
        <f>D20*D19</f>
        <v>2.7607692435187934E-2</v>
      </c>
      <c r="I21" t="s">
        <v>176</v>
      </c>
      <c r="N21" s="65" t="s">
        <v>88</v>
      </c>
      <c r="O21" s="22">
        <f>O20*O19</f>
        <v>2.7607692435187934E-2</v>
      </c>
      <c r="R21" t="str">
        <f ca="1"/>
        <v>=O20*O19</v>
      </c>
    </row>
    <row r="22" spans="1:18" x14ac:dyDescent="0.3">
      <c r="A22" s="21" t="s">
        <v>145</v>
      </c>
      <c r="C22" s="65" t="s">
        <v>26</v>
      </c>
      <c r="D22" s="22">
        <f t="shared" ref="D22" si="1">$D$12-$D$21</f>
        <v>0.29421048938299388</v>
      </c>
      <c r="I22" t="s">
        <v>177</v>
      </c>
      <c r="N22" s="65" t="s">
        <v>26</v>
      </c>
      <c r="O22" s="22">
        <f>D12-D21</f>
        <v>0.29421048938299388</v>
      </c>
      <c r="R22" t="str">
        <f ca="1"/>
        <v>=D12-D21</v>
      </c>
    </row>
    <row r="23" spans="1:18" x14ac:dyDescent="0.3">
      <c r="A23" s="21" t="s">
        <v>153</v>
      </c>
      <c r="C23" s="65" t="s">
        <v>29</v>
      </c>
      <c r="D23" s="22">
        <f>$D$12+$D$21</f>
        <v>0.34942587425336979</v>
      </c>
      <c r="I23" t="s">
        <v>178</v>
      </c>
      <c r="N23" s="65" t="s">
        <v>29</v>
      </c>
      <c r="O23" s="22">
        <f>D12+D21</f>
        <v>0.34942587425336979</v>
      </c>
      <c r="R23" t="str">
        <f ca="1"/>
        <v>=D12+D21</v>
      </c>
    </row>
    <row r="24" spans="1:18" x14ac:dyDescent="0.3">
      <c r="A24" s="21" t="s">
        <v>145</v>
      </c>
      <c r="C24" s="65" t="s">
        <v>179</v>
      </c>
    </row>
    <row r="25" spans="1:18" ht="28.8" x14ac:dyDescent="0.3">
      <c r="A25" s="21" t="s">
        <v>153</v>
      </c>
      <c r="C25" s="68" t="str">
        <f>IF(D23="","","The "&amp;TEXT(D16,"0.00%")&amp;" confidence interval for the "&amp;LOWER(G12)&amp;" is "&amp;TEXT(D22,"0.0000")&amp;" to "&amp;TEXT(D23,"0.0000")&amp;".")</f>
        <v>The 95.00% confidence interval for the proportion of potential employees who know excel well is 0.2942 to 0.3494.</v>
      </c>
      <c r="D25" s="68"/>
      <c r="E25" s="68"/>
      <c r="F25" s="68"/>
      <c r="G25" s="68"/>
    </row>
    <row r="26" spans="1:18" ht="28.8" x14ac:dyDescent="0.3">
      <c r="A26" s="21" t="s">
        <v>145</v>
      </c>
      <c r="C26" s="68" t="s">
        <v>180</v>
      </c>
      <c r="D26" s="68"/>
      <c r="E26" s="68"/>
      <c r="F26" s="68"/>
      <c r="G26" s="68"/>
    </row>
    <row r="27" spans="1:18" x14ac:dyDescent="0.3">
      <c r="A27" s="21" t="s">
        <v>153</v>
      </c>
    </row>
    <row r="28" spans="1:18" x14ac:dyDescent="0.3">
      <c r="A28" s="21" t="s">
        <v>153</v>
      </c>
    </row>
    <row r="29" spans="1:18" x14ac:dyDescent="0.3">
      <c r="A29" s="21" t="s">
        <v>145</v>
      </c>
    </row>
    <row r="30" spans="1:18" x14ac:dyDescent="0.3">
      <c r="A30" s="21" t="s">
        <v>153</v>
      </c>
    </row>
    <row r="31" spans="1:18" x14ac:dyDescent="0.3">
      <c r="A31" s="21" t="s">
        <v>153</v>
      </c>
    </row>
    <row r="32" spans="1:18" x14ac:dyDescent="0.3">
      <c r="A32" s="21" t="s">
        <v>145</v>
      </c>
    </row>
    <row r="33" spans="1:1" x14ac:dyDescent="0.3">
      <c r="A33" s="21" t="s">
        <v>153</v>
      </c>
    </row>
    <row r="34" spans="1:1" x14ac:dyDescent="0.3">
      <c r="A34" s="21" t="s">
        <v>153</v>
      </c>
    </row>
    <row r="35" spans="1:1" x14ac:dyDescent="0.3">
      <c r="A35" s="21" t="s">
        <v>145</v>
      </c>
    </row>
    <row r="36" spans="1:1" x14ac:dyDescent="0.3">
      <c r="A36" s="21" t="s">
        <v>145</v>
      </c>
    </row>
    <row r="37" spans="1:1" x14ac:dyDescent="0.3">
      <c r="A37" s="21" t="s">
        <v>145</v>
      </c>
    </row>
    <row r="38" spans="1:1" x14ac:dyDescent="0.3">
      <c r="A38" s="21" t="s">
        <v>153</v>
      </c>
    </row>
    <row r="39" spans="1:1" x14ac:dyDescent="0.3">
      <c r="A39" s="21" t="s">
        <v>145</v>
      </c>
    </row>
    <row r="40" spans="1:1" x14ac:dyDescent="0.3">
      <c r="A40" s="21" t="s">
        <v>153</v>
      </c>
    </row>
    <row r="41" spans="1:1" x14ac:dyDescent="0.3">
      <c r="A41" s="21" t="s">
        <v>153</v>
      </c>
    </row>
    <row r="42" spans="1:1" x14ac:dyDescent="0.3">
      <c r="A42" s="21" t="s">
        <v>153</v>
      </c>
    </row>
    <row r="43" spans="1:1" x14ac:dyDescent="0.3">
      <c r="A43" s="21" t="s">
        <v>153</v>
      </c>
    </row>
    <row r="44" spans="1:1" x14ac:dyDescent="0.3">
      <c r="A44" s="21" t="s">
        <v>153</v>
      </c>
    </row>
    <row r="45" spans="1:1" x14ac:dyDescent="0.3">
      <c r="A45" s="21" t="s">
        <v>153</v>
      </c>
    </row>
    <row r="46" spans="1:1" x14ac:dyDescent="0.3">
      <c r="A46" s="21" t="s">
        <v>145</v>
      </c>
    </row>
    <row r="47" spans="1:1" x14ac:dyDescent="0.3">
      <c r="A47" s="21" t="s">
        <v>153</v>
      </c>
    </row>
    <row r="48" spans="1:1" x14ac:dyDescent="0.3">
      <c r="A48" s="21" t="s">
        <v>153</v>
      </c>
    </row>
    <row r="49" spans="1:1" x14ac:dyDescent="0.3">
      <c r="A49" s="21" t="s">
        <v>153</v>
      </c>
    </row>
    <row r="50" spans="1:1" x14ac:dyDescent="0.3">
      <c r="A50" s="21" t="s">
        <v>153</v>
      </c>
    </row>
    <row r="51" spans="1:1" x14ac:dyDescent="0.3">
      <c r="A51" s="21" t="s">
        <v>153</v>
      </c>
    </row>
    <row r="52" spans="1:1" x14ac:dyDescent="0.3">
      <c r="A52" s="21" t="s">
        <v>153</v>
      </c>
    </row>
    <row r="53" spans="1:1" x14ac:dyDescent="0.3">
      <c r="A53" s="21" t="s">
        <v>153</v>
      </c>
    </row>
    <row r="54" spans="1:1" x14ac:dyDescent="0.3">
      <c r="A54" s="21" t="s">
        <v>153</v>
      </c>
    </row>
    <row r="55" spans="1:1" x14ac:dyDescent="0.3">
      <c r="A55" s="21" t="s">
        <v>153</v>
      </c>
    </row>
    <row r="56" spans="1:1" x14ac:dyDescent="0.3">
      <c r="A56" s="21" t="s">
        <v>153</v>
      </c>
    </row>
    <row r="57" spans="1:1" x14ac:dyDescent="0.3">
      <c r="A57" s="21" t="s">
        <v>145</v>
      </c>
    </row>
    <row r="58" spans="1:1" x14ac:dyDescent="0.3">
      <c r="A58" s="21" t="s">
        <v>153</v>
      </c>
    </row>
    <row r="59" spans="1:1" x14ac:dyDescent="0.3">
      <c r="A59" s="21" t="s">
        <v>153</v>
      </c>
    </row>
    <row r="60" spans="1:1" x14ac:dyDescent="0.3">
      <c r="A60" s="21" t="s">
        <v>145</v>
      </c>
    </row>
    <row r="61" spans="1:1" x14ac:dyDescent="0.3">
      <c r="A61" s="21" t="s">
        <v>145</v>
      </c>
    </row>
    <row r="62" spans="1:1" x14ac:dyDescent="0.3">
      <c r="A62" s="21" t="s">
        <v>145</v>
      </c>
    </row>
    <row r="63" spans="1:1" x14ac:dyDescent="0.3">
      <c r="A63" s="21" t="s">
        <v>145</v>
      </c>
    </row>
    <row r="64" spans="1:1" x14ac:dyDescent="0.3">
      <c r="A64" s="21" t="s">
        <v>153</v>
      </c>
    </row>
    <row r="65" spans="1:1" x14ac:dyDescent="0.3">
      <c r="A65" s="21" t="s">
        <v>153</v>
      </c>
    </row>
    <row r="66" spans="1:1" x14ac:dyDescent="0.3">
      <c r="A66" s="21" t="s">
        <v>145</v>
      </c>
    </row>
    <row r="67" spans="1:1" x14ac:dyDescent="0.3">
      <c r="A67" s="21" t="s">
        <v>145</v>
      </c>
    </row>
    <row r="68" spans="1:1" x14ac:dyDescent="0.3">
      <c r="A68" s="21" t="s">
        <v>153</v>
      </c>
    </row>
    <row r="69" spans="1:1" x14ac:dyDescent="0.3">
      <c r="A69" s="21" t="s">
        <v>153</v>
      </c>
    </row>
    <row r="70" spans="1:1" x14ac:dyDescent="0.3">
      <c r="A70" s="21" t="s">
        <v>153</v>
      </c>
    </row>
    <row r="71" spans="1:1" x14ac:dyDescent="0.3">
      <c r="A71" s="21" t="s">
        <v>153</v>
      </c>
    </row>
    <row r="72" spans="1:1" x14ac:dyDescent="0.3">
      <c r="A72" s="21" t="s">
        <v>145</v>
      </c>
    </row>
    <row r="73" spans="1:1" x14ac:dyDescent="0.3">
      <c r="A73" s="21" t="s">
        <v>153</v>
      </c>
    </row>
    <row r="74" spans="1:1" x14ac:dyDescent="0.3">
      <c r="A74" s="21" t="s">
        <v>153</v>
      </c>
    </row>
    <row r="75" spans="1:1" x14ac:dyDescent="0.3">
      <c r="A75" s="21" t="s">
        <v>145</v>
      </c>
    </row>
    <row r="76" spans="1:1" x14ac:dyDescent="0.3">
      <c r="A76" s="21" t="s">
        <v>153</v>
      </c>
    </row>
    <row r="77" spans="1:1" x14ac:dyDescent="0.3">
      <c r="A77" s="21" t="s">
        <v>153</v>
      </c>
    </row>
    <row r="78" spans="1:1" x14ac:dyDescent="0.3">
      <c r="A78" s="21" t="s">
        <v>153</v>
      </c>
    </row>
    <row r="79" spans="1:1" x14ac:dyDescent="0.3">
      <c r="A79" s="21" t="s">
        <v>145</v>
      </c>
    </row>
    <row r="80" spans="1:1" x14ac:dyDescent="0.3">
      <c r="A80" s="21" t="s">
        <v>153</v>
      </c>
    </row>
    <row r="81" spans="1:1" x14ac:dyDescent="0.3">
      <c r="A81" s="21" t="s">
        <v>145</v>
      </c>
    </row>
    <row r="82" spans="1:1" x14ac:dyDescent="0.3">
      <c r="A82" s="21" t="s">
        <v>145</v>
      </c>
    </row>
    <row r="83" spans="1:1" x14ac:dyDescent="0.3">
      <c r="A83" s="21" t="s">
        <v>145</v>
      </c>
    </row>
    <row r="84" spans="1:1" x14ac:dyDescent="0.3">
      <c r="A84" s="21" t="s">
        <v>153</v>
      </c>
    </row>
    <row r="85" spans="1:1" x14ac:dyDescent="0.3">
      <c r="A85" s="21" t="s">
        <v>145</v>
      </c>
    </row>
    <row r="86" spans="1:1" x14ac:dyDescent="0.3">
      <c r="A86" s="21" t="s">
        <v>153</v>
      </c>
    </row>
    <row r="87" spans="1:1" x14ac:dyDescent="0.3">
      <c r="A87" s="21" t="s">
        <v>153</v>
      </c>
    </row>
    <row r="88" spans="1:1" x14ac:dyDescent="0.3">
      <c r="A88" s="21" t="s">
        <v>153</v>
      </c>
    </row>
    <row r="89" spans="1:1" x14ac:dyDescent="0.3">
      <c r="A89" s="21" t="s">
        <v>153</v>
      </c>
    </row>
    <row r="90" spans="1:1" x14ac:dyDescent="0.3">
      <c r="A90" s="21" t="s">
        <v>153</v>
      </c>
    </row>
    <row r="91" spans="1:1" x14ac:dyDescent="0.3">
      <c r="A91" s="21" t="s">
        <v>145</v>
      </c>
    </row>
    <row r="92" spans="1:1" x14ac:dyDescent="0.3">
      <c r="A92" s="21" t="s">
        <v>145</v>
      </c>
    </row>
    <row r="93" spans="1:1" x14ac:dyDescent="0.3">
      <c r="A93" s="21" t="s">
        <v>153</v>
      </c>
    </row>
    <row r="94" spans="1:1" x14ac:dyDescent="0.3">
      <c r="A94" s="21" t="s">
        <v>145</v>
      </c>
    </row>
    <row r="95" spans="1:1" x14ac:dyDescent="0.3">
      <c r="A95" s="21" t="s">
        <v>153</v>
      </c>
    </row>
    <row r="96" spans="1:1" x14ac:dyDescent="0.3">
      <c r="A96" s="21" t="s">
        <v>145</v>
      </c>
    </row>
    <row r="97" spans="1:1" x14ac:dyDescent="0.3">
      <c r="A97" s="21" t="s">
        <v>153</v>
      </c>
    </row>
    <row r="98" spans="1:1" x14ac:dyDescent="0.3">
      <c r="A98" s="21" t="s">
        <v>153</v>
      </c>
    </row>
    <row r="99" spans="1:1" x14ac:dyDescent="0.3">
      <c r="A99" s="21" t="s">
        <v>153</v>
      </c>
    </row>
    <row r="100" spans="1:1" x14ac:dyDescent="0.3">
      <c r="A100" s="21" t="s">
        <v>153</v>
      </c>
    </row>
    <row r="101" spans="1:1" x14ac:dyDescent="0.3">
      <c r="A101" s="21" t="s">
        <v>145</v>
      </c>
    </row>
    <row r="102" spans="1:1" x14ac:dyDescent="0.3">
      <c r="A102" s="21" t="s">
        <v>153</v>
      </c>
    </row>
    <row r="103" spans="1:1" x14ac:dyDescent="0.3">
      <c r="A103" s="21" t="s">
        <v>153</v>
      </c>
    </row>
    <row r="104" spans="1:1" x14ac:dyDescent="0.3">
      <c r="A104" s="21" t="s">
        <v>145</v>
      </c>
    </row>
    <row r="105" spans="1:1" x14ac:dyDescent="0.3">
      <c r="A105" s="21" t="s">
        <v>145</v>
      </c>
    </row>
    <row r="106" spans="1:1" x14ac:dyDescent="0.3">
      <c r="A106" s="21" t="s">
        <v>145</v>
      </c>
    </row>
    <row r="107" spans="1:1" x14ac:dyDescent="0.3">
      <c r="A107" s="21" t="s">
        <v>153</v>
      </c>
    </row>
    <row r="108" spans="1:1" x14ac:dyDescent="0.3">
      <c r="A108" s="21" t="s">
        <v>153</v>
      </c>
    </row>
    <row r="109" spans="1:1" x14ac:dyDescent="0.3">
      <c r="A109" s="21" t="s">
        <v>145</v>
      </c>
    </row>
    <row r="110" spans="1:1" x14ac:dyDescent="0.3">
      <c r="A110" s="21" t="s">
        <v>153</v>
      </c>
    </row>
    <row r="111" spans="1:1" x14ac:dyDescent="0.3">
      <c r="A111" s="21" t="s">
        <v>153</v>
      </c>
    </row>
    <row r="112" spans="1:1" x14ac:dyDescent="0.3">
      <c r="A112" s="21" t="s">
        <v>145</v>
      </c>
    </row>
    <row r="113" spans="1:1" x14ac:dyDescent="0.3">
      <c r="A113" s="21" t="s">
        <v>145</v>
      </c>
    </row>
    <row r="114" spans="1:1" x14ac:dyDescent="0.3">
      <c r="A114" s="21" t="s">
        <v>153</v>
      </c>
    </row>
    <row r="115" spans="1:1" x14ac:dyDescent="0.3">
      <c r="A115" s="21" t="s">
        <v>153</v>
      </c>
    </row>
    <row r="116" spans="1:1" x14ac:dyDescent="0.3">
      <c r="A116" s="21" t="s">
        <v>145</v>
      </c>
    </row>
    <row r="117" spans="1:1" x14ac:dyDescent="0.3">
      <c r="A117" s="21" t="s">
        <v>145</v>
      </c>
    </row>
    <row r="118" spans="1:1" x14ac:dyDescent="0.3">
      <c r="A118" s="21" t="s">
        <v>153</v>
      </c>
    </row>
    <row r="119" spans="1:1" x14ac:dyDescent="0.3">
      <c r="A119" s="21" t="s">
        <v>145</v>
      </c>
    </row>
    <row r="120" spans="1:1" x14ac:dyDescent="0.3">
      <c r="A120" s="21" t="s">
        <v>153</v>
      </c>
    </row>
    <row r="121" spans="1:1" x14ac:dyDescent="0.3">
      <c r="A121" s="21" t="s">
        <v>153</v>
      </c>
    </row>
    <row r="122" spans="1:1" x14ac:dyDescent="0.3">
      <c r="A122" s="21" t="s">
        <v>145</v>
      </c>
    </row>
    <row r="123" spans="1:1" x14ac:dyDescent="0.3">
      <c r="A123" s="21" t="s">
        <v>153</v>
      </c>
    </row>
    <row r="124" spans="1:1" x14ac:dyDescent="0.3">
      <c r="A124" s="21" t="s">
        <v>153</v>
      </c>
    </row>
    <row r="125" spans="1:1" x14ac:dyDescent="0.3">
      <c r="A125" s="21" t="s">
        <v>145</v>
      </c>
    </row>
    <row r="126" spans="1:1" x14ac:dyDescent="0.3">
      <c r="A126" s="21" t="s">
        <v>153</v>
      </c>
    </row>
    <row r="127" spans="1:1" x14ac:dyDescent="0.3">
      <c r="A127" s="21" t="s">
        <v>153</v>
      </c>
    </row>
    <row r="128" spans="1:1" x14ac:dyDescent="0.3">
      <c r="A128" s="21" t="s">
        <v>153</v>
      </c>
    </row>
    <row r="129" spans="1:1" x14ac:dyDescent="0.3">
      <c r="A129" s="21" t="s">
        <v>153</v>
      </c>
    </row>
    <row r="130" spans="1:1" x14ac:dyDescent="0.3">
      <c r="A130" s="21" t="s">
        <v>145</v>
      </c>
    </row>
    <row r="131" spans="1:1" x14ac:dyDescent="0.3">
      <c r="A131" s="21" t="s">
        <v>153</v>
      </c>
    </row>
    <row r="132" spans="1:1" x14ac:dyDescent="0.3">
      <c r="A132" s="21" t="s">
        <v>145</v>
      </c>
    </row>
    <row r="133" spans="1:1" x14ac:dyDescent="0.3">
      <c r="A133" s="21" t="s">
        <v>153</v>
      </c>
    </row>
    <row r="134" spans="1:1" x14ac:dyDescent="0.3">
      <c r="A134" s="21" t="s">
        <v>153</v>
      </c>
    </row>
    <row r="135" spans="1:1" x14ac:dyDescent="0.3">
      <c r="A135" s="21" t="s">
        <v>153</v>
      </c>
    </row>
    <row r="136" spans="1:1" x14ac:dyDescent="0.3">
      <c r="A136" s="21" t="s">
        <v>145</v>
      </c>
    </row>
    <row r="137" spans="1:1" x14ac:dyDescent="0.3">
      <c r="A137" s="21" t="s">
        <v>145</v>
      </c>
    </row>
    <row r="138" spans="1:1" x14ac:dyDescent="0.3">
      <c r="A138" s="21" t="s">
        <v>145</v>
      </c>
    </row>
    <row r="139" spans="1:1" x14ac:dyDescent="0.3">
      <c r="A139" s="21" t="s">
        <v>153</v>
      </c>
    </row>
    <row r="140" spans="1:1" x14ac:dyDescent="0.3">
      <c r="A140" s="21" t="s">
        <v>145</v>
      </c>
    </row>
    <row r="141" spans="1:1" x14ac:dyDescent="0.3">
      <c r="A141" s="21" t="s">
        <v>153</v>
      </c>
    </row>
    <row r="142" spans="1:1" x14ac:dyDescent="0.3">
      <c r="A142" s="21" t="s">
        <v>153</v>
      </c>
    </row>
    <row r="143" spans="1:1" x14ac:dyDescent="0.3">
      <c r="A143" s="21" t="s">
        <v>153</v>
      </c>
    </row>
    <row r="144" spans="1:1" x14ac:dyDescent="0.3">
      <c r="A144" s="21" t="s">
        <v>153</v>
      </c>
    </row>
    <row r="145" spans="1:1" x14ac:dyDescent="0.3">
      <c r="A145" s="21" t="s">
        <v>153</v>
      </c>
    </row>
    <row r="146" spans="1:1" x14ac:dyDescent="0.3">
      <c r="A146" s="21" t="s">
        <v>145</v>
      </c>
    </row>
    <row r="147" spans="1:1" x14ac:dyDescent="0.3">
      <c r="A147" s="21" t="s">
        <v>145</v>
      </c>
    </row>
    <row r="148" spans="1:1" x14ac:dyDescent="0.3">
      <c r="A148" s="21" t="s">
        <v>145</v>
      </c>
    </row>
    <row r="149" spans="1:1" x14ac:dyDescent="0.3">
      <c r="A149" s="21" t="s">
        <v>153</v>
      </c>
    </row>
    <row r="150" spans="1:1" x14ac:dyDescent="0.3">
      <c r="A150" s="21" t="s">
        <v>153</v>
      </c>
    </row>
    <row r="151" spans="1:1" x14ac:dyDescent="0.3">
      <c r="A151" s="21" t="s">
        <v>153</v>
      </c>
    </row>
    <row r="152" spans="1:1" x14ac:dyDescent="0.3">
      <c r="A152" s="21" t="s">
        <v>145</v>
      </c>
    </row>
    <row r="153" spans="1:1" x14ac:dyDescent="0.3">
      <c r="A153" s="21" t="s">
        <v>145</v>
      </c>
    </row>
    <row r="154" spans="1:1" x14ac:dyDescent="0.3">
      <c r="A154" s="21" t="s">
        <v>153</v>
      </c>
    </row>
    <row r="155" spans="1:1" x14ac:dyDescent="0.3">
      <c r="A155" s="21" t="s">
        <v>145</v>
      </c>
    </row>
    <row r="156" spans="1:1" x14ac:dyDescent="0.3">
      <c r="A156" s="21" t="s">
        <v>145</v>
      </c>
    </row>
    <row r="157" spans="1:1" x14ac:dyDescent="0.3">
      <c r="A157" s="21" t="s">
        <v>153</v>
      </c>
    </row>
    <row r="158" spans="1:1" x14ac:dyDescent="0.3">
      <c r="A158" s="21" t="s">
        <v>153</v>
      </c>
    </row>
    <row r="159" spans="1:1" x14ac:dyDescent="0.3">
      <c r="A159" s="21" t="s">
        <v>153</v>
      </c>
    </row>
    <row r="160" spans="1:1" x14ac:dyDescent="0.3">
      <c r="A160" s="21" t="s">
        <v>153</v>
      </c>
    </row>
    <row r="161" spans="1:1" x14ac:dyDescent="0.3">
      <c r="A161" s="21" t="s">
        <v>145</v>
      </c>
    </row>
    <row r="162" spans="1:1" x14ac:dyDescent="0.3">
      <c r="A162" s="21" t="s">
        <v>153</v>
      </c>
    </row>
    <row r="163" spans="1:1" x14ac:dyDescent="0.3">
      <c r="A163" s="21" t="s">
        <v>153</v>
      </c>
    </row>
    <row r="164" spans="1:1" x14ac:dyDescent="0.3">
      <c r="A164" s="21" t="s">
        <v>153</v>
      </c>
    </row>
    <row r="165" spans="1:1" x14ac:dyDescent="0.3">
      <c r="A165" s="21" t="s">
        <v>153</v>
      </c>
    </row>
    <row r="166" spans="1:1" x14ac:dyDescent="0.3">
      <c r="A166" s="21" t="s">
        <v>145</v>
      </c>
    </row>
    <row r="167" spans="1:1" x14ac:dyDescent="0.3">
      <c r="A167" s="21" t="s">
        <v>153</v>
      </c>
    </row>
    <row r="168" spans="1:1" x14ac:dyDescent="0.3">
      <c r="A168" s="21" t="s">
        <v>145</v>
      </c>
    </row>
    <row r="169" spans="1:1" x14ac:dyDescent="0.3">
      <c r="A169" s="21" t="s">
        <v>153</v>
      </c>
    </row>
    <row r="170" spans="1:1" x14ac:dyDescent="0.3">
      <c r="A170" s="21" t="s">
        <v>153</v>
      </c>
    </row>
    <row r="171" spans="1:1" x14ac:dyDescent="0.3">
      <c r="A171" s="21" t="s">
        <v>153</v>
      </c>
    </row>
    <row r="172" spans="1:1" x14ac:dyDescent="0.3">
      <c r="A172" s="21" t="s">
        <v>153</v>
      </c>
    </row>
    <row r="173" spans="1:1" x14ac:dyDescent="0.3">
      <c r="A173" s="21" t="s">
        <v>153</v>
      </c>
    </row>
    <row r="174" spans="1:1" x14ac:dyDescent="0.3">
      <c r="A174" s="21" t="s">
        <v>153</v>
      </c>
    </row>
    <row r="175" spans="1:1" x14ac:dyDescent="0.3">
      <c r="A175" s="21" t="s">
        <v>145</v>
      </c>
    </row>
    <row r="176" spans="1:1" x14ac:dyDescent="0.3">
      <c r="A176" s="21" t="s">
        <v>153</v>
      </c>
    </row>
    <row r="177" spans="1:1" x14ac:dyDescent="0.3">
      <c r="A177" s="21" t="s">
        <v>145</v>
      </c>
    </row>
    <row r="178" spans="1:1" x14ac:dyDescent="0.3">
      <c r="A178" s="21" t="s">
        <v>153</v>
      </c>
    </row>
    <row r="179" spans="1:1" x14ac:dyDescent="0.3">
      <c r="A179" s="21" t="s">
        <v>145</v>
      </c>
    </row>
    <row r="180" spans="1:1" x14ac:dyDescent="0.3">
      <c r="A180" s="21" t="s">
        <v>153</v>
      </c>
    </row>
    <row r="181" spans="1:1" x14ac:dyDescent="0.3">
      <c r="A181" s="21" t="s">
        <v>145</v>
      </c>
    </row>
    <row r="182" spans="1:1" x14ac:dyDescent="0.3">
      <c r="A182" s="21" t="s">
        <v>153</v>
      </c>
    </row>
    <row r="183" spans="1:1" x14ac:dyDescent="0.3">
      <c r="A183" s="21" t="s">
        <v>153</v>
      </c>
    </row>
    <row r="184" spans="1:1" x14ac:dyDescent="0.3">
      <c r="A184" s="21" t="s">
        <v>153</v>
      </c>
    </row>
    <row r="185" spans="1:1" x14ac:dyDescent="0.3">
      <c r="A185" s="21" t="s">
        <v>153</v>
      </c>
    </row>
    <row r="186" spans="1:1" x14ac:dyDescent="0.3">
      <c r="A186" s="21" t="s">
        <v>153</v>
      </c>
    </row>
    <row r="187" spans="1:1" x14ac:dyDescent="0.3">
      <c r="A187" s="21" t="s">
        <v>153</v>
      </c>
    </row>
    <row r="188" spans="1:1" x14ac:dyDescent="0.3">
      <c r="A188" s="21" t="s">
        <v>153</v>
      </c>
    </row>
    <row r="189" spans="1:1" x14ac:dyDescent="0.3">
      <c r="A189" s="21" t="s">
        <v>145</v>
      </c>
    </row>
    <row r="190" spans="1:1" x14ac:dyDescent="0.3">
      <c r="A190" s="21" t="s">
        <v>153</v>
      </c>
    </row>
    <row r="191" spans="1:1" x14ac:dyDescent="0.3">
      <c r="A191" s="21" t="s">
        <v>145</v>
      </c>
    </row>
    <row r="192" spans="1:1" x14ac:dyDescent="0.3">
      <c r="A192" s="21" t="s">
        <v>153</v>
      </c>
    </row>
    <row r="193" spans="1:1" x14ac:dyDescent="0.3">
      <c r="A193" s="21" t="s">
        <v>145</v>
      </c>
    </row>
    <row r="194" spans="1:1" x14ac:dyDescent="0.3">
      <c r="A194" s="21" t="s">
        <v>145</v>
      </c>
    </row>
    <row r="195" spans="1:1" x14ac:dyDescent="0.3">
      <c r="A195" s="21" t="s">
        <v>145</v>
      </c>
    </row>
    <row r="196" spans="1:1" x14ac:dyDescent="0.3">
      <c r="A196" s="21" t="s">
        <v>153</v>
      </c>
    </row>
    <row r="197" spans="1:1" x14ac:dyDescent="0.3">
      <c r="A197" s="21" t="s">
        <v>153</v>
      </c>
    </row>
    <row r="198" spans="1:1" x14ac:dyDescent="0.3">
      <c r="A198" s="21" t="s">
        <v>153</v>
      </c>
    </row>
    <row r="199" spans="1:1" x14ac:dyDescent="0.3">
      <c r="A199" s="21" t="s">
        <v>153</v>
      </c>
    </row>
    <row r="200" spans="1:1" x14ac:dyDescent="0.3">
      <c r="A200" s="21" t="s">
        <v>153</v>
      </c>
    </row>
    <row r="201" spans="1:1" x14ac:dyDescent="0.3">
      <c r="A201" s="21" t="s">
        <v>153</v>
      </c>
    </row>
    <row r="202" spans="1:1" x14ac:dyDescent="0.3">
      <c r="A202" s="21" t="s">
        <v>145</v>
      </c>
    </row>
    <row r="203" spans="1:1" x14ac:dyDescent="0.3">
      <c r="A203" s="21" t="s">
        <v>145</v>
      </c>
    </row>
    <row r="204" spans="1:1" x14ac:dyDescent="0.3">
      <c r="A204" s="21" t="s">
        <v>145</v>
      </c>
    </row>
    <row r="205" spans="1:1" x14ac:dyDescent="0.3">
      <c r="A205" s="21" t="s">
        <v>153</v>
      </c>
    </row>
    <row r="206" spans="1:1" x14ac:dyDescent="0.3">
      <c r="A206" s="21" t="s">
        <v>145</v>
      </c>
    </row>
    <row r="207" spans="1:1" x14ac:dyDescent="0.3">
      <c r="A207" s="21" t="s">
        <v>153</v>
      </c>
    </row>
    <row r="208" spans="1:1" x14ac:dyDescent="0.3">
      <c r="A208" s="21" t="s">
        <v>153</v>
      </c>
    </row>
    <row r="209" spans="1:1" x14ac:dyDescent="0.3">
      <c r="A209" s="21" t="s">
        <v>153</v>
      </c>
    </row>
    <row r="210" spans="1:1" x14ac:dyDescent="0.3">
      <c r="A210" s="21" t="s">
        <v>153</v>
      </c>
    </row>
    <row r="211" spans="1:1" x14ac:dyDescent="0.3">
      <c r="A211" s="21" t="s">
        <v>153</v>
      </c>
    </row>
    <row r="212" spans="1:1" x14ac:dyDescent="0.3">
      <c r="A212" s="21" t="s">
        <v>153</v>
      </c>
    </row>
    <row r="213" spans="1:1" x14ac:dyDescent="0.3">
      <c r="A213" s="21" t="s">
        <v>153</v>
      </c>
    </row>
    <row r="214" spans="1:1" x14ac:dyDescent="0.3">
      <c r="A214" s="21" t="s">
        <v>145</v>
      </c>
    </row>
    <row r="215" spans="1:1" x14ac:dyDescent="0.3">
      <c r="A215" s="21" t="s">
        <v>153</v>
      </c>
    </row>
    <row r="216" spans="1:1" x14ac:dyDescent="0.3">
      <c r="A216" s="21" t="s">
        <v>153</v>
      </c>
    </row>
    <row r="217" spans="1:1" x14ac:dyDescent="0.3">
      <c r="A217" s="21" t="s">
        <v>145</v>
      </c>
    </row>
    <row r="218" spans="1:1" x14ac:dyDescent="0.3">
      <c r="A218" s="21" t="s">
        <v>153</v>
      </c>
    </row>
    <row r="219" spans="1:1" x14ac:dyDescent="0.3">
      <c r="A219" s="21" t="s">
        <v>145</v>
      </c>
    </row>
    <row r="220" spans="1:1" x14ac:dyDescent="0.3">
      <c r="A220" s="21" t="s">
        <v>145</v>
      </c>
    </row>
    <row r="221" spans="1:1" x14ac:dyDescent="0.3">
      <c r="A221" s="21" t="s">
        <v>153</v>
      </c>
    </row>
    <row r="222" spans="1:1" x14ac:dyDescent="0.3">
      <c r="A222" s="21" t="s">
        <v>153</v>
      </c>
    </row>
    <row r="223" spans="1:1" x14ac:dyDescent="0.3">
      <c r="A223" s="21" t="s">
        <v>153</v>
      </c>
    </row>
    <row r="224" spans="1:1" x14ac:dyDescent="0.3">
      <c r="A224" s="21" t="s">
        <v>145</v>
      </c>
    </row>
    <row r="225" spans="1:1" x14ac:dyDescent="0.3">
      <c r="A225" s="21" t="s">
        <v>153</v>
      </c>
    </row>
    <row r="226" spans="1:1" x14ac:dyDescent="0.3">
      <c r="A226" s="21" t="s">
        <v>153</v>
      </c>
    </row>
    <row r="227" spans="1:1" x14ac:dyDescent="0.3">
      <c r="A227" s="21" t="s">
        <v>153</v>
      </c>
    </row>
    <row r="228" spans="1:1" x14ac:dyDescent="0.3">
      <c r="A228" s="21" t="s">
        <v>153</v>
      </c>
    </row>
    <row r="229" spans="1:1" x14ac:dyDescent="0.3">
      <c r="A229" s="21" t="s">
        <v>145</v>
      </c>
    </row>
    <row r="230" spans="1:1" x14ac:dyDescent="0.3">
      <c r="A230" s="21" t="s">
        <v>145</v>
      </c>
    </row>
    <row r="231" spans="1:1" x14ac:dyDescent="0.3">
      <c r="A231" s="21" t="s">
        <v>153</v>
      </c>
    </row>
    <row r="232" spans="1:1" x14ac:dyDescent="0.3">
      <c r="A232" s="21" t="s">
        <v>145</v>
      </c>
    </row>
    <row r="233" spans="1:1" x14ac:dyDescent="0.3">
      <c r="A233" s="21" t="s">
        <v>153</v>
      </c>
    </row>
    <row r="234" spans="1:1" x14ac:dyDescent="0.3">
      <c r="A234" s="21" t="s">
        <v>153</v>
      </c>
    </row>
    <row r="235" spans="1:1" x14ac:dyDescent="0.3">
      <c r="A235" s="21" t="s">
        <v>153</v>
      </c>
    </row>
    <row r="236" spans="1:1" x14ac:dyDescent="0.3">
      <c r="A236" s="21" t="s">
        <v>145</v>
      </c>
    </row>
    <row r="237" spans="1:1" x14ac:dyDescent="0.3">
      <c r="A237" s="21" t="s">
        <v>153</v>
      </c>
    </row>
    <row r="238" spans="1:1" x14ac:dyDescent="0.3">
      <c r="A238" s="21" t="s">
        <v>153</v>
      </c>
    </row>
    <row r="239" spans="1:1" x14ac:dyDescent="0.3">
      <c r="A239" s="21" t="s">
        <v>153</v>
      </c>
    </row>
    <row r="240" spans="1:1" x14ac:dyDescent="0.3">
      <c r="A240" s="21" t="s">
        <v>153</v>
      </c>
    </row>
    <row r="241" spans="1:1" x14ac:dyDescent="0.3">
      <c r="A241" s="21" t="s">
        <v>153</v>
      </c>
    </row>
    <row r="242" spans="1:1" x14ac:dyDescent="0.3">
      <c r="A242" s="21" t="s">
        <v>153</v>
      </c>
    </row>
    <row r="243" spans="1:1" x14ac:dyDescent="0.3">
      <c r="A243" s="21" t="s">
        <v>145</v>
      </c>
    </row>
    <row r="244" spans="1:1" x14ac:dyDescent="0.3">
      <c r="A244" s="21" t="s">
        <v>153</v>
      </c>
    </row>
    <row r="245" spans="1:1" x14ac:dyDescent="0.3">
      <c r="A245" s="21" t="s">
        <v>153</v>
      </c>
    </row>
    <row r="246" spans="1:1" x14ac:dyDescent="0.3">
      <c r="A246" s="21" t="s">
        <v>153</v>
      </c>
    </row>
    <row r="247" spans="1:1" x14ac:dyDescent="0.3">
      <c r="A247" s="21" t="s">
        <v>145</v>
      </c>
    </row>
    <row r="248" spans="1:1" x14ac:dyDescent="0.3">
      <c r="A248" s="21" t="s">
        <v>153</v>
      </c>
    </row>
    <row r="249" spans="1:1" x14ac:dyDescent="0.3">
      <c r="A249" s="21" t="s">
        <v>153</v>
      </c>
    </row>
    <row r="250" spans="1:1" x14ac:dyDescent="0.3">
      <c r="A250" s="21" t="s">
        <v>153</v>
      </c>
    </row>
    <row r="251" spans="1:1" x14ac:dyDescent="0.3">
      <c r="A251" s="21" t="s">
        <v>153</v>
      </c>
    </row>
    <row r="252" spans="1:1" x14ac:dyDescent="0.3">
      <c r="A252" s="21" t="s">
        <v>153</v>
      </c>
    </row>
    <row r="253" spans="1:1" x14ac:dyDescent="0.3">
      <c r="A253" s="21" t="s">
        <v>153</v>
      </c>
    </row>
    <row r="254" spans="1:1" x14ac:dyDescent="0.3">
      <c r="A254" s="21" t="s">
        <v>153</v>
      </c>
    </row>
    <row r="255" spans="1:1" x14ac:dyDescent="0.3">
      <c r="A255" s="21" t="s">
        <v>145</v>
      </c>
    </row>
    <row r="256" spans="1:1" x14ac:dyDescent="0.3">
      <c r="A256" s="21" t="s">
        <v>153</v>
      </c>
    </row>
    <row r="257" spans="1:1" x14ac:dyDescent="0.3">
      <c r="A257" s="21" t="s">
        <v>145</v>
      </c>
    </row>
    <row r="258" spans="1:1" x14ac:dyDescent="0.3">
      <c r="A258" s="21" t="s">
        <v>153</v>
      </c>
    </row>
    <row r="259" spans="1:1" x14ac:dyDescent="0.3">
      <c r="A259" s="21" t="s">
        <v>153</v>
      </c>
    </row>
    <row r="260" spans="1:1" x14ac:dyDescent="0.3">
      <c r="A260" s="21" t="s">
        <v>145</v>
      </c>
    </row>
    <row r="261" spans="1:1" x14ac:dyDescent="0.3">
      <c r="A261" s="21" t="s">
        <v>145</v>
      </c>
    </row>
    <row r="262" spans="1:1" x14ac:dyDescent="0.3">
      <c r="A262" s="21" t="s">
        <v>153</v>
      </c>
    </row>
    <row r="263" spans="1:1" x14ac:dyDescent="0.3">
      <c r="A263" s="21" t="s">
        <v>153</v>
      </c>
    </row>
    <row r="264" spans="1:1" x14ac:dyDescent="0.3">
      <c r="A264" s="21" t="s">
        <v>153</v>
      </c>
    </row>
    <row r="265" spans="1:1" x14ac:dyDescent="0.3">
      <c r="A265" s="21" t="s">
        <v>153</v>
      </c>
    </row>
    <row r="266" spans="1:1" x14ac:dyDescent="0.3">
      <c r="A266" s="21" t="s">
        <v>145</v>
      </c>
    </row>
    <row r="267" spans="1:1" x14ac:dyDescent="0.3">
      <c r="A267" s="21" t="s">
        <v>145</v>
      </c>
    </row>
    <row r="268" spans="1:1" x14ac:dyDescent="0.3">
      <c r="A268" s="21" t="s">
        <v>153</v>
      </c>
    </row>
    <row r="269" spans="1:1" x14ac:dyDescent="0.3">
      <c r="A269" s="21" t="s">
        <v>153</v>
      </c>
    </row>
    <row r="270" spans="1:1" x14ac:dyDescent="0.3">
      <c r="A270" s="21" t="s">
        <v>145</v>
      </c>
    </row>
    <row r="271" spans="1:1" x14ac:dyDescent="0.3">
      <c r="A271" s="21" t="s">
        <v>145</v>
      </c>
    </row>
    <row r="272" spans="1:1" x14ac:dyDescent="0.3">
      <c r="A272" s="21" t="s">
        <v>153</v>
      </c>
    </row>
    <row r="273" spans="1:1" x14ac:dyDescent="0.3">
      <c r="A273" s="21" t="s">
        <v>145</v>
      </c>
    </row>
    <row r="274" spans="1:1" x14ac:dyDescent="0.3">
      <c r="A274" s="21" t="s">
        <v>145</v>
      </c>
    </row>
    <row r="275" spans="1:1" x14ac:dyDescent="0.3">
      <c r="A275" s="21" t="s">
        <v>153</v>
      </c>
    </row>
    <row r="276" spans="1:1" x14ac:dyDescent="0.3">
      <c r="A276" s="21" t="s">
        <v>153</v>
      </c>
    </row>
    <row r="277" spans="1:1" x14ac:dyDescent="0.3">
      <c r="A277" s="21" t="s">
        <v>153</v>
      </c>
    </row>
    <row r="278" spans="1:1" x14ac:dyDescent="0.3">
      <c r="A278" s="21" t="s">
        <v>153</v>
      </c>
    </row>
    <row r="279" spans="1:1" x14ac:dyDescent="0.3">
      <c r="A279" s="21" t="s">
        <v>145</v>
      </c>
    </row>
    <row r="280" spans="1:1" x14ac:dyDescent="0.3">
      <c r="A280" s="21" t="s">
        <v>153</v>
      </c>
    </row>
    <row r="281" spans="1:1" x14ac:dyDescent="0.3">
      <c r="A281" s="21" t="s">
        <v>153</v>
      </c>
    </row>
    <row r="282" spans="1:1" x14ac:dyDescent="0.3">
      <c r="A282" s="21" t="s">
        <v>153</v>
      </c>
    </row>
    <row r="283" spans="1:1" x14ac:dyDescent="0.3">
      <c r="A283" s="21" t="s">
        <v>145</v>
      </c>
    </row>
    <row r="284" spans="1:1" x14ac:dyDescent="0.3">
      <c r="A284" s="21" t="s">
        <v>145</v>
      </c>
    </row>
    <row r="285" spans="1:1" x14ac:dyDescent="0.3">
      <c r="A285" s="21" t="s">
        <v>153</v>
      </c>
    </row>
    <row r="286" spans="1:1" x14ac:dyDescent="0.3">
      <c r="A286" s="21" t="s">
        <v>153</v>
      </c>
    </row>
    <row r="287" spans="1:1" x14ac:dyDescent="0.3">
      <c r="A287" s="21" t="s">
        <v>145</v>
      </c>
    </row>
    <row r="288" spans="1:1" x14ac:dyDescent="0.3">
      <c r="A288" s="21" t="s">
        <v>145</v>
      </c>
    </row>
    <row r="289" spans="1:1" x14ac:dyDescent="0.3">
      <c r="A289" s="21" t="s">
        <v>153</v>
      </c>
    </row>
    <row r="290" spans="1:1" x14ac:dyDescent="0.3">
      <c r="A290" s="21" t="s">
        <v>145</v>
      </c>
    </row>
    <row r="291" spans="1:1" x14ac:dyDescent="0.3">
      <c r="A291" s="21" t="s">
        <v>153</v>
      </c>
    </row>
    <row r="292" spans="1:1" x14ac:dyDescent="0.3">
      <c r="A292" s="21" t="s">
        <v>153</v>
      </c>
    </row>
    <row r="293" spans="1:1" x14ac:dyDescent="0.3">
      <c r="A293" s="21" t="s">
        <v>153</v>
      </c>
    </row>
    <row r="294" spans="1:1" x14ac:dyDescent="0.3">
      <c r="A294" s="21" t="s">
        <v>153</v>
      </c>
    </row>
    <row r="295" spans="1:1" x14ac:dyDescent="0.3">
      <c r="A295" s="21" t="s">
        <v>153</v>
      </c>
    </row>
    <row r="296" spans="1:1" x14ac:dyDescent="0.3">
      <c r="A296" s="21" t="s">
        <v>153</v>
      </c>
    </row>
    <row r="297" spans="1:1" x14ac:dyDescent="0.3">
      <c r="A297" s="21" t="s">
        <v>153</v>
      </c>
    </row>
    <row r="298" spans="1:1" x14ac:dyDescent="0.3">
      <c r="A298" s="21" t="s">
        <v>153</v>
      </c>
    </row>
    <row r="299" spans="1:1" x14ac:dyDescent="0.3">
      <c r="A299" s="21" t="s">
        <v>145</v>
      </c>
    </row>
    <row r="300" spans="1:1" x14ac:dyDescent="0.3">
      <c r="A300" s="21" t="s">
        <v>153</v>
      </c>
    </row>
    <row r="301" spans="1:1" x14ac:dyDescent="0.3">
      <c r="A301" s="21" t="s">
        <v>145</v>
      </c>
    </row>
    <row r="302" spans="1:1" x14ac:dyDescent="0.3">
      <c r="A302" s="21" t="s">
        <v>153</v>
      </c>
    </row>
    <row r="303" spans="1:1" x14ac:dyDescent="0.3">
      <c r="A303" s="21" t="s">
        <v>153</v>
      </c>
    </row>
    <row r="304" spans="1:1" x14ac:dyDescent="0.3">
      <c r="A304" s="21" t="s">
        <v>153</v>
      </c>
    </row>
    <row r="305" spans="1:1" x14ac:dyDescent="0.3">
      <c r="A305" s="21" t="s">
        <v>153</v>
      </c>
    </row>
    <row r="306" spans="1:1" x14ac:dyDescent="0.3">
      <c r="A306" s="21" t="s">
        <v>153</v>
      </c>
    </row>
    <row r="307" spans="1:1" x14ac:dyDescent="0.3">
      <c r="A307" s="21" t="s">
        <v>145</v>
      </c>
    </row>
    <row r="308" spans="1:1" x14ac:dyDescent="0.3">
      <c r="A308" s="21" t="s">
        <v>145</v>
      </c>
    </row>
    <row r="309" spans="1:1" x14ac:dyDescent="0.3">
      <c r="A309" s="21" t="s">
        <v>145</v>
      </c>
    </row>
    <row r="310" spans="1:1" x14ac:dyDescent="0.3">
      <c r="A310" s="21" t="s">
        <v>153</v>
      </c>
    </row>
    <row r="311" spans="1:1" x14ac:dyDescent="0.3">
      <c r="A311" s="21" t="s">
        <v>145</v>
      </c>
    </row>
    <row r="312" spans="1:1" x14ac:dyDescent="0.3">
      <c r="A312" s="21" t="s">
        <v>153</v>
      </c>
    </row>
    <row r="313" spans="1:1" x14ac:dyDescent="0.3">
      <c r="A313" s="21" t="s">
        <v>145</v>
      </c>
    </row>
    <row r="314" spans="1:1" x14ac:dyDescent="0.3">
      <c r="A314" s="21" t="s">
        <v>145</v>
      </c>
    </row>
    <row r="315" spans="1:1" x14ac:dyDescent="0.3">
      <c r="A315" s="21" t="s">
        <v>153</v>
      </c>
    </row>
    <row r="316" spans="1:1" x14ac:dyDescent="0.3">
      <c r="A316" s="21" t="s">
        <v>153</v>
      </c>
    </row>
    <row r="317" spans="1:1" x14ac:dyDescent="0.3">
      <c r="A317" s="21" t="s">
        <v>145</v>
      </c>
    </row>
    <row r="318" spans="1:1" x14ac:dyDescent="0.3">
      <c r="A318" s="21" t="s">
        <v>145</v>
      </c>
    </row>
    <row r="319" spans="1:1" x14ac:dyDescent="0.3">
      <c r="A319" s="21" t="s">
        <v>153</v>
      </c>
    </row>
    <row r="320" spans="1:1" x14ac:dyDescent="0.3">
      <c r="A320" s="21" t="s">
        <v>153</v>
      </c>
    </row>
    <row r="321" spans="1:1" x14ac:dyDescent="0.3">
      <c r="A321" s="21" t="s">
        <v>153</v>
      </c>
    </row>
    <row r="322" spans="1:1" x14ac:dyDescent="0.3">
      <c r="A322" s="21" t="s">
        <v>153</v>
      </c>
    </row>
    <row r="323" spans="1:1" x14ac:dyDescent="0.3">
      <c r="A323" s="21" t="s">
        <v>153</v>
      </c>
    </row>
    <row r="324" spans="1:1" x14ac:dyDescent="0.3">
      <c r="A324" s="21" t="s">
        <v>145</v>
      </c>
    </row>
    <row r="325" spans="1:1" x14ac:dyDescent="0.3">
      <c r="A325" s="21" t="s">
        <v>145</v>
      </c>
    </row>
    <row r="326" spans="1:1" x14ac:dyDescent="0.3">
      <c r="A326" s="21" t="s">
        <v>153</v>
      </c>
    </row>
    <row r="327" spans="1:1" x14ac:dyDescent="0.3">
      <c r="A327" s="21" t="s">
        <v>153</v>
      </c>
    </row>
    <row r="328" spans="1:1" x14ac:dyDescent="0.3">
      <c r="A328" s="21" t="s">
        <v>145</v>
      </c>
    </row>
    <row r="329" spans="1:1" x14ac:dyDescent="0.3">
      <c r="A329" s="21" t="s">
        <v>153</v>
      </c>
    </row>
    <row r="330" spans="1:1" x14ac:dyDescent="0.3">
      <c r="A330" s="21" t="s">
        <v>153</v>
      </c>
    </row>
    <row r="331" spans="1:1" x14ac:dyDescent="0.3">
      <c r="A331" s="21" t="s">
        <v>153</v>
      </c>
    </row>
    <row r="332" spans="1:1" x14ac:dyDescent="0.3">
      <c r="A332" s="21" t="s">
        <v>145</v>
      </c>
    </row>
    <row r="333" spans="1:1" x14ac:dyDescent="0.3">
      <c r="A333" s="21" t="s">
        <v>153</v>
      </c>
    </row>
    <row r="334" spans="1:1" x14ac:dyDescent="0.3">
      <c r="A334" s="21" t="s">
        <v>153</v>
      </c>
    </row>
    <row r="335" spans="1:1" x14ac:dyDescent="0.3">
      <c r="A335" s="21" t="s">
        <v>145</v>
      </c>
    </row>
    <row r="336" spans="1:1" x14ac:dyDescent="0.3">
      <c r="A336" s="21" t="s">
        <v>145</v>
      </c>
    </row>
    <row r="337" spans="1:1" x14ac:dyDescent="0.3">
      <c r="A337" s="21" t="s">
        <v>145</v>
      </c>
    </row>
    <row r="338" spans="1:1" x14ac:dyDescent="0.3">
      <c r="A338" s="21" t="s">
        <v>153</v>
      </c>
    </row>
    <row r="339" spans="1:1" x14ac:dyDescent="0.3">
      <c r="A339" s="21" t="s">
        <v>153</v>
      </c>
    </row>
    <row r="340" spans="1:1" x14ac:dyDescent="0.3">
      <c r="A340" s="21" t="s">
        <v>153</v>
      </c>
    </row>
    <row r="341" spans="1:1" x14ac:dyDescent="0.3">
      <c r="A341" s="21" t="s">
        <v>153</v>
      </c>
    </row>
    <row r="342" spans="1:1" x14ac:dyDescent="0.3">
      <c r="A342" s="21" t="s">
        <v>145</v>
      </c>
    </row>
    <row r="343" spans="1:1" x14ac:dyDescent="0.3">
      <c r="A343" s="21" t="s">
        <v>145</v>
      </c>
    </row>
    <row r="344" spans="1:1" x14ac:dyDescent="0.3">
      <c r="A344" s="21" t="s">
        <v>145</v>
      </c>
    </row>
    <row r="345" spans="1:1" x14ac:dyDescent="0.3">
      <c r="A345" s="21" t="s">
        <v>153</v>
      </c>
    </row>
    <row r="346" spans="1:1" x14ac:dyDescent="0.3">
      <c r="A346" s="21" t="s">
        <v>153</v>
      </c>
    </row>
    <row r="347" spans="1:1" x14ac:dyDescent="0.3">
      <c r="A347" s="21" t="s">
        <v>145</v>
      </c>
    </row>
    <row r="348" spans="1:1" x14ac:dyDescent="0.3">
      <c r="A348" s="21" t="s">
        <v>153</v>
      </c>
    </row>
    <row r="349" spans="1:1" x14ac:dyDescent="0.3">
      <c r="A349" s="21" t="s">
        <v>153</v>
      </c>
    </row>
    <row r="350" spans="1:1" x14ac:dyDescent="0.3">
      <c r="A350" s="21" t="s">
        <v>153</v>
      </c>
    </row>
    <row r="351" spans="1:1" x14ac:dyDescent="0.3">
      <c r="A351" s="21" t="s">
        <v>153</v>
      </c>
    </row>
    <row r="352" spans="1:1" x14ac:dyDescent="0.3">
      <c r="A352" s="21" t="s">
        <v>153</v>
      </c>
    </row>
    <row r="353" spans="1:1" x14ac:dyDescent="0.3">
      <c r="A353" s="21" t="s">
        <v>153</v>
      </c>
    </row>
    <row r="354" spans="1:1" x14ac:dyDescent="0.3">
      <c r="A354" s="21" t="s">
        <v>145</v>
      </c>
    </row>
    <row r="355" spans="1:1" x14ac:dyDescent="0.3">
      <c r="A355" s="21" t="s">
        <v>153</v>
      </c>
    </row>
    <row r="356" spans="1:1" x14ac:dyDescent="0.3">
      <c r="A356" s="21" t="s">
        <v>145</v>
      </c>
    </row>
    <row r="357" spans="1:1" x14ac:dyDescent="0.3">
      <c r="A357" s="21" t="s">
        <v>145</v>
      </c>
    </row>
    <row r="358" spans="1:1" x14ac:dyDescent="0.3">
      <c r="A358" s="21" t="s">
        <v>153</v>
      </c>
    </row>
    <row r="359" spans="1:1" x14ac:dyDescent="0.3">
      <c r="A359" s="21" t="s">
        <v>153</v>
      </c>
    </row>
    <row r="360" spans="1:1" x14ac:dyDescent="0.3">
      <c r="A360" s="21" t="s">
        <v>153</v>
      </c>
    </row>
    <row r="361" spans="1:1" x14ac:dyDescent="0.3">
      <c r="A361" s="21" t="s">
        <v>153</v>
      </c>
    </row>
    <row r="362" spans="1:1" x14ac:dyDescent="0.3">
      <c r="A362" s="21" t="s">
        <v>153</v>
      </c>
    </row>
    <row r="363" spans="1:1" x14ac:dyDescent="0.3">
      <c r="A363" s="21" t="s">
        <v>153</v>
      </c>
    </row>
    <row r="364" spans="1:1" x14ac:dyDescent="0.3">
      <c r="A364" s="21" t="s">
        <v>145</v>
      </c>
    </row>
    <row r="365" spans="1:1" x14ac:dyDescent="0.3">
      <c r="A365" s="21" t="s">
        <v>145</v>
      </c>
    </row>
    <row r="366" spans="1:1" x14ac:dyDescent="0.3">
      <c r="A366" s="21" t="s">
        <v>145</v>
      </c>
    </row>
    <row r="367" spans="1:1" x14ac:dyDescent="0.3">
      <c r="A367" s="21" t="s">
        <v>153</v>
      </c>
    </row>
    <row r="368" spans="1:1" x14ac:dyDescent="0.3">
      <c r="A368" s="21" t="s">
        <v>145</v>
      </c>
    </row>
    <row r="369" spans="1:1" x14ac:dyDescent="0.3">
      <c r="A369" s="21" t="s">
        <v>145</v>
      </c>
    </row>
    <row r="370" spans="1:1" x14ac:dyDescent="0.3">
      <c r="A370" s="21" t="s">
        <v>153</v>
      </c>
    </row>
    <row r="371" spans="1:1" x14ac:dyDescent="0.3">
      <c r="A371" s="21" t="s">
        <v>153</v>
      </c>
    </row>
    <row r="372" spans="1:1" x14ac:dyDescent="0.3">
      <c r="A372" s="21" t="s">
        <v>153</v>
      </c>
    </row>
    <row r="373" spans="1:1" x14ac:dyDescent="0.3">
      <c r="A373" s="21" t="s">
        <v>153</v>
      </c>
    </row>
    <row r="374" spans="1:1" x14ac:dyDescent="0.3">
      <c r="A374" s="21" t="s">
        <v>153</v>
      </c>
    </row>
    <row r="375" spans="1:1" x14ac:dyDescent="0.3">
      <c r="A375" s="21" t="s">
        <v>153</v>
      </c>
    </row>
    <row r="376" spans="1:1" x14ac:dyDescent="0.3">
      <c r="A376" s="21" t="s">
        <v>145</v>
      </c>
    </row>
    <row r="377" spans="1:1" x14ac:dyDescent="0.3">
      <c r="A377" s="21" t="s">
        <v>145</v>
      </c>
    </row>
    <row r="378" spans="1:1" x14ac:dyDescent="0.3">
      <c r="A378" s="21" t="s">
        <v>153</v>
      </c>
    </row>
    <row r="379" spans="1:1" x14ac:dyDescent="0.3">
      <c r="A379" s="21" t="s">
        <v>153</v>
      </c>
    </row>
    <row r="380" spans="1:1" x14ac:dyDescent="0.3">
      <c r="A380" s="21" t="s">
        <v>145</v>
      </c>
    </row>
    <row r="381" spans="1:1" x14ac:dyDescent="0.3">
      <c r="A381" s="21" t="s">
        <v>153</v>
      </c>
    </row>
    <row r="382" spans="1:1" x14ac:dyDescent="0.3">
      <c r="A382" s="21" t="s">
        <v>153</v>
      </c>
    </row>
    <row r="383" spans="1:1" x14ac:dyDescent="0.3">
      <c r="A383" s="21" t="s">
        <v>153</v>
      </c>
    </row>
    <row r="384" spans="1:1" x14ac:dyDescent="0.3">
      <c r="A384" s="21" t="s">
        <v>153</v>
      </c>
    </row>
    <row r="385" spans="1:1" x14ac:dyDescent="0.3">
      <c r="A385" s="21" t="s">
        <v>153</v>
      </c>
    </row>
    <row r="386" spans="1:1" x14ac:dyDescent="0.3">
      <c r="A386" s="21" t="s">
        <v>153</v>
      </c>
    </row>
    <row r="387" spans="1:1" x14ac:dyDescent="0.3">
      <c r="A387" s="21" t="s">
        <v>153</v>
      </c>
    </row>
    <row r="388" spans="1:1" x14ac:dyDescent="0.3">
      <c r="A388" s="21" t="s">
        <v>153</v>
      </c>
    </row>
    <row r="389" spans="1:1" x14ac:dyDescent="0.3">
      <c r="A389" s="21" t="s">
        <v>145</v>
      </c>
    </row>
    <row r="390" spans="1:1" x14ac:dyDescent="0.3">
      <c r="A390" s="21" t="s">
        <v>153</v>
      </c>
    </row>
    <row r="391" spans="1:1" x14ac:dyDescent="0.3">
      <c r="A391" s="21" t="s">
        <v>153</v>
      </c>
    </row>
    <row r="392" spans="1:1" x14ac:dyDescent="0.3">
      <c r="A392" s="21" t="s">
        <v>153</v>
      </c>
    </row>
    <row r="393" spans="1:1" x14ac:dyDescent="0.3">
      <c r="A393" s="21" t="s">
        <v>153</v>
      </c>
    </row>
    <row r="394" spans="1:1" x14ac:dyDescent="0.3">
      <c r="A394" s="21" t="s">
        <v>153</v>
      </c>
    </row>
    <row r="395" spans="1:1" x14ac:dyDescent="0.3">
      <c r="A395" s="21" t="s">
        <v>145</v>
      </c>
    </row>
    <row r="396" spans="1:1" x14ac:dyDescent="0.3">
      <c r="A396" s="21" t="s">
        <v>153</v>
      </c>
    </row>
    <row r="397" spans="1:1" x14ac:dyDescent="0.3">
      <c r="A397" s="21" t="s">
        <v>153</v>
      </c>
    </row>
    <row r="398" spans="1:1" x14ac:dyDescent="0.3">
      <c r="A398" s="21" t="s">
        <v>153</v>
      </c>
    </row>
    <row r="399" spans="1:1" x14ac:dyDescent="0.3">
      <c r="A399" s="21" t="s">
        <v>153</v>
      </c>
    </row>
    <row r="400" spans="1:1" x14ac:dyDescent="0.3">
      <c r="A400" s="21" t="s">
        <v>153</v>
      </c>
    </row>
    <row r="401" spans="1:1" x14ac:dyDescent="0.3">
      <c r="A401" s="21" t="s">
        <v>145</v>
      </c>
    </row>
    <row r="402" spans="1:1" x14ac:dyDescent="0.3">
      <c r="A402" s="21" t="s">
        <v>145</v>
      </c>
    </row>
    <row r="403" spans="1:1" x14ac:dyDescent="0.3">
      <c r="A403" s="21" t="s">
        <v>153</v>
      </c>
    </row>
    <row r="404" spans="1:1" x14ac:dyDescent="0.3">
      <c r="A404" s="21" t="s">
        <v>153</v>
      </c>
    </row>
    <row r="405" spans="1:1" x14ac:dyDescent="0.3">
      <c r="A405" s="21" t="s">
        <v>145</v>
      </c>
    </row>
    <row r="406" spans="1:1" x14ac:dyDescent="0.3">
      <c r="A406" s="21" t="s">
        <v>145</v>
      </c>
    </row>
    <row r="407" spans="1:1" x14ac:dyDescent="0.3">
      <c r="A407" s="21" t="s">
        <v>153</v>
      </c>
    </row>
    <row r="408" spans="1:1" x14ac:dyDescent="0.3">
      <c r="A408" s="21" t="s">
        <v>145</v>
      </c>
    </row>
    <row r="409" spans="1:1" x14ac:dyDescent="0.3">
      <c r="A409" s="21" t="s">
        <v>153</v>
      </c>
    </row>
    <row r="410" spans="1:1" x14ac:dyDescent="0.3">
      <c r="A410" s="21" t="s">
        <v>145</v>
      </c>
    </row>
    <row r="411" spans="1:1" x14ac:dyDescent="0.3">
      <c r="A411" s="21" t="s">
        <v>153</v>
      </c>
    </row>
    <row r="412" spans="1:1" x14ac:dyDescent="0.3">
      <c r="A412" s="21" t="s">
        <v>153</v>
      </c>
    </row>
    <row r="413" spans="1:1" x14ac:dyDescent="0.3">
      <c r="A413" s="21" t="s">
        <v>153</v>
      </c>
    </row>
    <row r="414" spans="1:1" x14ac:dyDescent="0.3">
      <c r="A414" s="21" t="s">
        <v>153</v>
      </c>
    </row>
    <row r="415" spans="1:1" x14ac:dyDescent="0.3">
      <c r="A415" s="21" t="s">
        <v>145</v>
      </c>
    </row>
    <row r="416" spans="1:1" x14ac:dyDescent="0.3">
      <c r="A416" s="21" t="s">
        <v>153</v>
      </c>
    </row>
    <row r="417" spans="1:1" x14ac:dyDescent="0.3">
      <c r="A417" s="21" t="s">
        <v>145</v>
      </c>
    </row>
    <row r="418" spans="1:1" x14ac:dyDescent="0.3">
      <c r="A418" s="21" t="s">
        <v>153</v>
      </c>
    </row>
    <row r="419" spans="1:1" x14ac:dyDescent="0.3">
      <c r="A419" s="21" t="s">
        <v>153</v>
      </c>
    </row>
    <row r="420" spans="1:1" x14ac:dyDescent="0.3">
      <c r="A420" s="21" t="s">
        <v>153</v>
      </c>
    </row>
    <row r="421" spans="1:1" x14ac:dyDescent="0.3">
      <c r="A421" s="21" t="s">
        <v>153</v>
      </c>
    </row>
    <row r="422" spans="1:1" x14ac:dyDescent="0.3">
      <c r="A422" s="21" t="s">
        <v>153</v>
      </c>
    </row>
    <row r="423" spans="1:1" x14ac:dyDescent="0.3">
      <c r="A423" s="21" t="s">
        <v>145</v>
      </c>
    </row>
    <row r="424" spans="1:1" x14ac:dyDescent="0.3">
      <c r="A424" s="21" t="s">
        <v>153</v>
      </c>
    </row>
    <row r="425" spans="1:1" x14ac:dyDescent="0.3">
      <c r="A425" s="21" t="s">
        <v>145</v>
      </c>
    </row>
    <row r="426" spans="1:1" x14ac:dyDescent="0.3">
      <c r="A426" s="21" t="s">
        <v>145</v>
      </c>
    </row>
    <row r="427" spans="1:1" x14ac:dyDescent="0.3">
      <c r="A427" s="21" t="s">
        <v>153</v>
      </c>
    </row>
    <row r="428" spans="1:1" x14ac:dyDescent="0.3">
      <c r="A428" s="21" t="s">
        <v>153</v>
      </c>
    </row>
    <row r="429" spans="1:1" x14ac:dyDescent="0.3">
      <c r="A429" s="21" t="s">
        <v>153</v>
      </c>
    </row>
    <row r="430" spans="1:1" x14ac:dyDescent="0.3">
      <c r="A430" s="21" t="s">
        <v>153</v>
      </c>
    </row>
    <row r="431" spans="1:1" x14ac:dyDescent="0.3">
      <c r="A431" s="21" t="s">
        <v>145</v>
      </c>
    </row>
    <row r="432" spans="1:1" x14ac:dyDescent="0.3">
      <c r="A432" s="21" t="s">
        <v>153</v>
      </c>
    </row>
    <row r="433" spans="1:1" x14ac:dyDescent="0.3">
      <c r="A433" s="21" t="s">
        <v>153</v>
      </c>
    </row>
    <row r="434" spans="1:1" x14ac:dyDescent="0.3">
      <c r="A434" s="21" t="s">
        <v>153</v>
      </c>
    </row>
    <row r="435" spans="1:1" x14ac:dyDescent="0.3">
      <c r="A435" s="21" t="s">
        <v>153</v>
      </c>
    </row>
    <row r="436" spans="1:1" x14ac:dyDescent="0.3">
      <c r="A436" s="21" t="s">
        <v>145</v>
      </c>
    </row>
    <row r="437" spans="1:1" x14ac:dyDescent="0.3">
      <c r="A437" s="21" t="s">
        <v>153</v>
      </c>
    </row>
    <row r="438" spans="1:1" x14ac:dyDescent="0.3">
      <c r="A438" s="21" t="s">
        <v>153</v>
      </c>
    </row>
    <row r="439" spans="1:1" x14ac:dyDescent="0.3">
      <c r="A439" s="21" t="s">
        <v>153</v>
      </c>
    </row>
    <row r="440" spans="1:1" x14ac:dyDescent="0.3">
      <c r="A440" s="21" t="s">
        <v>145</v>
      </c>
    </row>
    <row r="441" spans="1:1" x14ac:dyDescent="0.3">
      <c r="A441" s="21" t="s">
        <v>145</v>
      </c>
    </row>
    <row r="442" spans="1:1" x14ac:dyDescent="0.3">
      <c r="A442" s="21" t="s">
        <v>153</v>
      </c>
    </row>
    <row r="443" spans="1:1" x14ac:dyDescent="0.3">
      <c r="A443" s="21" t="s">
        <v>153</v>
      </c>
    </row>
    <row r="444" spans="1:1" x14ac:dyDescent="0.3">
      <c r="A444" s="21" t="s">
        <v>153</v>
      </c>
    </row>
    <row r="445" spans="1:1" x14ac:dyDescent="0.3">
      <c r="A445" s="21" t="s">
        <v>153</v>
      </c>
    </row>
    <row r="446" spans="1:1" x14ac:dyDescent="0.3">
      <c r="A446" s="21" t="s">
        <v>153</v>
      </c>
    </row>
    <row r="447" spans="1:1" x14ac:dyDescent="0.3">
      <c r="A447" s="21" t="s">
        <v>153</v>
      </c>
    </row>
    <row r="448" spans="1:1" x14ac:dyDescent="0.3">
      <c r="A448" s="21" t="s">
        <v>153</v>
      </c>
    </row>
    <row r="449" spans="1:1" x14ac:dyDescent="0.3">
      <c r="A449" s="21" t="s">
        <v>153</v>
      </c>
    </row>
    <row r="450" spans="1:1" x14ac:dyDescent="0.3">
      <c r="A450" s="21" t="s">
        <v>145</v>
      </c>
    </row>
    <row r="451" spans="1:1" x14ac:dyDescent="0.3">
      <c r="A451" s="21" t="s">
        <v>153</v>
      </c>
    </row>
    <row r="452" spans="1:1" x14ac:dyDescent="0.3">
      <c r="A452" s="21" t="s">
        <v>153</v>
      </c>
    </row>
    <row r="453" spans="1:1" x14ac:dyDescent="0.3">
      <c r="A453" s="21" t="s">
        <v>145</v>
      </c>
    </row>
    <row r="454" spans="1:1" x14ac:dyDescent="0.3">
      <c r="A454" s="21" t="s">
        <v>153</v>
      </c>
    </row>
    <row r="455" spans="1:1" x14ac:dyDescent="0.3">
      <c r="A455" s="21" t="s">
        <v>153</v>
      </c>
    </row>
    <row r="456" spans="1:1" x14ac:dyDescent="0.3">
      <c r="A456" s="21" t="s">
        <v>145</v>
      </c>
    </row>
    <row r="457" spans="1:1" x14ac:dyDescent="0.3">
      <c r="A457" s="21" t="s">
        <v>153</v>
      </c>
    </row>
    <row r="458" spans="1:1" x14ac:dyDescent="0.3">
      <c r="A458" s="21" t="s">
        <v>153</v>
      </c>
    </row>
    <row r="459" spans="1:1" x14ac:dyDescent="0.3">
      <c r="A459" s="21" t="s">
        <v>145</v>
      </c>
    </row>
    <row r="460" spans="1:1" x14ac:dyDescent="0.3">
      <c r="A460" s="21" t="s">
        <v>153</v>
      </c>
    </row>
    <row r="461" spans="1:1" x14ac:dyDescent="0.3">
      <c r="A461" s="21" t="s">
        <v>145</v>
      </c>
    </row>
    <row r="462" spans="1:1" x14ac:dyDescent="0.3">
      <c r="A462" s="21" t="s">
        <v>145</v>
      </c>
    </row>
    <row r="463" spans="1:1" x14ac:dyDescent="0.3">
      <c r="A463" s="21" t="s">
        <v>153</v>
      </c>
    </row>
    <row r="464" spans="1:1" x14ac:dyDescent="0.3">
      <c r="A464" s="21" t="s">
        <v>145</v>
      </c>
    </row>
    <row r="465" spans="1:1" x14ac:dyDescent="0.3">
      <c r="A465" s="21" t="s">
        <v>145</v>
      </c>
    </row>
    <row r="466" spans="1:1" x14ac:dyDescent="0.3">
      <c r="A466" s="21" t="s">
        <v>153</v>
      </c>
    </row>
    <row r="467" spans="1:1" x14ac:dyDescent="0.3">
      <c r="A467" s="21" t="s">
        <v>153</v>
      </c>
    </row>
    <row r="468" spans="1:1" x14ac:dyDescent="0.3">
      <c r="A468" s="21" t="s">
        <v>145</v>
      </c>
    </row>
    <row r="469" spans="1:1" x14ac:dyDescent="0.3">
      <c r="A469" s="21" t="s">
        <v>145</v>
      </c>
    </row>
    <row r="470" spans="1:1" x14ac:dyDescent="0.3">
      <c r="A470" s="21" t="s">
        <v>153</v>
      </c>
    </row>
    <row r="471" spans="1:1" x14ac:dyDescent="0.3">
      <c r="A471" s="21" t="s">
        <v>153</v>
      </c>
    </row>
    <row r="472" spans="1:1" x14ac:dyDescent="0.3">
      <c r="A472" s="21" t="s">
        <v>153</v>
      </c>
    </row>
    <row r="473" spans="1:1" x14ac:dyDescent="0.3">
      <c r="A473" s="21" t="s">
        <v>153</v>
      </c>
    </row>
    <row r="474" spans="1:1" x14ac:dyDescent="0.3">
      <c r="A474" s="21" t="s">
        <v>153</v>
      </c>
    </row>
    <row r="475" spans="1:1" x14ac:dyDescent="0.3">
      <c r="A475" s="21" t="s">
        <v>145</v>
      </c>
    </row>
    <row r="476" spans="1:1" x14ac:dyDescent="0.3">
      <c r="A476" s="21" t="s">
        <v>145</v>
      </c>
    </row>
    <row r="477" spans="1:1" x14ac:dyDescent="0.3">
      <c r="A477" s="21" t="s">
        <v>153</v>
      </c>
    </row>
    <row r="478" spans="1:1" x14ac:dyDescent="0.3">
      <c r="A478" s="21" t="s">
        <v>145</v>
      </c>
    </row>
    <row r="479" spans="1:1" x14ac:dyDescent="0.3">
      <c r="A479" s="21" t="s">
        <v>153</v>
      </c>
    </row>
    <row r="480" spans="1:1" x14ac:dyDescent="0.3">
      <c r="A480" s="21" t="s">
        <v>145</v>
      </c>
    </row>
    <row r="481" spans="1:1" x14ac:dyDescent="0.3">
      <c r="A481" s="21" t="s">
        <v>153</v>
      </c>
    </row>
    <row r="482" spans="1:1" x14ac:dyDescent="0.3">
      <c r="A482" s="21" t="s">
        <v>153</v>
      </c>
    </row>
    <row r="483" spans="1:1" x14ac:dyDescent="0.3">
      <c r="A483" s="21" t="s">
        <v>153</v>
      </c>
    </row>
    <row r="484" spans="1:1" x14ac:dyDescent="0.3">
      <c r="A484" s="21" t="s">
        <v>153</v>
      </c>
    </row>
    <row r="485" spans="1:1" x14ac:dyDescent="0.3">
      <c r="A485" s="21" t="s">
        <v>145</v>
      </c>
    </row>
    <row r="486" spans="1:1" x14ac:dyDescent="0.3">
      <c r="A486" s="21" t="s">
        <v>153</v>
      </c>
    </row>
    <row r="487" spans="1:1" x14ac:dyDescent="0.3">
      <c r="A487" s="21" t="s">
        <v>153</v>
      </c>
    </row>
    <row r="488" spans="1:1" x14ac:dyDescent="0.3">
      <c r="A488" s="21" t="s">
        <v>153</v>
      </c>
    </row>
    <row r="489" spans="1:1" x14ac:dyDescent="0.3">
      <c r="A489" s="21" t="s">
        <v>145</v>
      </c>
    </row>
    <row r="490" spans="1:1" x14ac:dyDescent="0.3">
      <c r="A490" s="21" t="s">
        <v>153</v>
      </c>
    </row>
    <row r="491" spans="1:1" x14ac:dyDescent="0.3">
      <c r="A491" s="21" t="s">
        <v>153</v>
      </c>
    </row>
    <row r="492" spans="1:1" x14ac:dyDescent="0.3">
      <c r="A492" s="21" t="s">
        <v>153</v>
      </c>
    </row>
    <row r="493" spans="1:1" x14ac:dyDescent="0.3">
      <c r="A493" s="21" t="s">
        <v>153</v>
      </c>
    </row>
    <row r="494" spans="1:1" x14ac:dyDescent="0.3">
      <c r="A494" s="21" t="s">
        <v>153</v>
      </c>
    </row>
    <row r="495" spans="1:1" x14ac:dyDescent="0.3">
      <c r="A495" s="21" t="s">
        <v>153</v>
      </c>
    </row>
    <row r="496" spans="1:1" x14ac:dyDescent="0.3">
      <c r="A496" s="21" t="s">
        <v>153</v>
      </c>
    </row>
    <row r="497" spans="1:1" x14ac:dyDescent="0.3">
      <c r="A497" s="21" t="s">
        <v>153</v>
      </c>
    </row>
    <row r="498" spans="1:1" x14ac:dyDescent="0.3">
      <c r="A498" s="21" t="s">
        <v>145</v>
      </c>
    </row>
    <row r="499" spans="1:1" x14ac:dyDescent="0.3">
      <c r="A499" s="21" t="s">
        <v>153</v>
      </c>
    </row>
    <row r="500" spans="1:1" x14ac:dyDescent="0.3">
      <c r="A500" s="21" t="s">
        <v>145</v>
      </c>
    </row>
    <row r="501" spans="1:1" x14ac:dyDescent="0.3">
      <c r="A501" s="21" t="s">
        <v>153</v>
      </c>
    </row>
    <row r="502" spans="1:1" x14ac:dyDescent="0.3">
      <c r="A502" s="21" t="s">
        <v>153</v>
      </c>
    </row>
    <row r="503" spans="1:1" x14ac:dyDescent="0.3">
      <c r="A503" s="21" t="s">
        <v>153</v>
      </c>
    </row>
    <row r="504" spans="1:1" x14ac:dyDescent="0.3">
      <c r="A504" s="21" t="s">
        <v>153</v>
      </c>
    </row>
    <row r="505" spans="1:1" x14ac:dyDescent="0.3">
      <c r="A505" s="21" t="s">
        <v>145</v>
      </c>
    </row>
    <row r="506" spans="1:1" x14ac:dyDescent="0.3">
      <c r="A506" s="21" t="s">
        <v>145</v>
      </c>
    </row>
    <row r="507" spans="1:1" x14ac:dyDescent="0.3">
      <c r="A507" s="21" t="s">
        <v>153</v>
      </c>
    </row>
    <row r="508" spans="1:1" x14ac:dyDescent="0.3">
      <c r="A508" s="21" t="s">
        <v>153</v>
      </c>
    </row>
    <row r="509" spans="1:1" x14ac:dyDescent="0.3">
      <c r="A509" s="21" t="s">
        <v>145</v>
      </c>
    </row>
    <row r="510" spans="1:1" x14ac:dyDescent="0.3">
      <c r="A510" s="21" t="s">
        <v>153</v>
      </c>
    </row>
    <row r="511" spans="1:1" x14ac:dyDescent="0.3">
      <c r="A511" s="21" t="s">
        <v>145</v>
      </c>
    </row>
    <row r="512" spans="1:1" x14ac:dyDescent="0.3">
      <c r="A512" s="21" t="s">
        <v>153</v>
      </c>
    </row>
    <row r="513" spans="1:1" x14ac:dyDescent="0.3">
      <c r="A513" s="21" t="s">
        <v>145</v>
      </c>
    </row>
    <row r="514" spans="1:1" x14ac:dyDescent="0.3">
      <c r="A514" s="21" t="s">
        <v>153</v>
      </c>
    </row>
    <row r="515" spans="1:1" x14ac:dyDescent="0.3">
      <c r="A515" s="21" t="s">
        <v>153</v>
      </c>
    </row>
    <row r="516" spans="1:1" x14ac:dyDescent="0.3">
      <c r="A516" s="21" t="s">
        <v>153</v>
      </c>
    </row>
    <row r="517" spans="1:1" x14ac:dyDescent="0.3">
      <c r="A517" s="21" t="s">
        <v>153</v>
      </c>
    </row>
    <row r="518" spans="1:1" x14ac:dyDescent="0.3">
      <c r="A518" s="21" t="s">
        <v>153</v>
      </c>
    </row>
    <row r="519" spans="1:1" x14ac:dyDescent="0.3">
      <c r="A519" s="21" t="s">
        <v>153</v>
      </c>
    </row>
    <row r="520" spans="1:1" x14ac:dyDescent="0.3">
      <c r="A520" s="21" t="s">
        <v>145</v>
      </c>
    </row>
    <row r="521" spans="1:1" x14ac:dyDescent="0.3">
      <c r="A521" s="21" t="s">
        <v>145</v>
      </c>
    </row>
    <row r="522" spans="1:1" x14ac:dyDescent="0.3">
      <c r="A522" s="21" t="s">
        <v>153</v>
      </c>
    </row>
    <row r="523" spans="1:1" x14ac:dyDescent="0.3">
      <c r="A523" s="21" t="s">
        <v>153</v>
      </c>
    </row>
    <row r="524" spans="1:1" x14ac:dyDescent="0.3">
      <c r="A524" s="21" t="s">
        <v>153</v>
      </c>
    </row>
    <row r="525" spans="1:1" x14ac:dyDescent="0.3">
      <c r="A525" s="21" t="s">
        <v>153</v>
      </c>
    </row>
    <row r="526" spans="1:1" x14ac:dyDescent="0.3">
      <c r="A526" s="21" t="s">
        <v>153</v>
      </c>
    </row>
    <row r="527" spans="1:1" x14ac:dyDescent="0.3">
      <c r="A527" s="21" t="s">
        <v>153</v>
      </c>
    </row>
    <row r="528" spans="1:1" x14ac:dyDescent="0.3">
      <c r="A528" s="21" t="s">
        <v>153</v>
      </c>
    </row>
    <row r="529" spans="1:1" x14ac:dyDescent="0.3">
      <c r="A529" s="21" t="s">
        <v>145</v>
      </c>
    </row>
    <row r="530" spans="1:1" x14ac:dyDescent="0.3">
      <c r="A530" s="21" t="s">
        <v>153</v>
      </c>
    </row>
    <row r="531" spans="1:1" x14ac:dyDescent="0.3">
      <c r="A531" s="21" t="s">
        <v>153</v>
      </c>
    </row>
    <row r="532" spans="1:1" x14ac:dyDescent="0.3">
      <c r="A532" s="21" t="s">
        <v>145</v>
      </c>
    </row>
    <row r="533" spans="1:1" x14ac:dyDescent="0.3">
      <c r="A533" s="21" t="s">
        <v>153</v>
      </c>
    </row>
    <row r="534" spans="1:1" x14ac:dyDescent="0.3">
      <c r="A534" s="21" t="s">
        <v>153</v>
      </c>
    </row>
    <row r="535" spans="1:1" x14ac:dyDescent="0.3">
      <c r="A535" s="21" t="s">
        <v>153</v>
      </c>
    </row>
    <row r="536" spans="1:1" x14ac:dyDescent="0.3">
      <c r="A536" s="21" t="s">
        <v>153</v>
      </c>
    </row>
    <row r="537" spans="1:1" x14ac:dyDescent="0.3">
      <c r="A537" s="21" t="s">
        <v>153</v>
      </c>
    </row>
    <row r="538" spans="1:1" x14ac:dyDescent="0.3">
      <c r="A538" s="21" t="s">
        <v>145</v>
      </c>
    </row>
    <row r="539" spans="1:1" x14ac:dyDescent="0.3">
      <c r="A539" s="21" t="s">
        <v>153</v>
      </c>
    </row>
    <row r="540" spans="1:1" x14ac:dyDescent="0.3">
      <c r="A540" s="21" t="s">
        <v>153</v>
      </c>
    </row>
    <row r="541" spans="1:1" x14ac:dyDescent="0.3">
      <c r="A541" s="21" t="s">
        <v>153</v>
      </c>
    </row>
    <row r="542" spans="1:1" x14ac:dyDescent="0.3">
      <c r="A542" s="21" t="s">
        <v>145</v>
      </c>
    </row>
    <row r="543" spans="1:1" x14ac:dyDescent="0.3">
      <c r="A543" s="21" t="s">
        <v>145</v>
      </c>
    </row>
    <row r="544" spans="1:1" x14ac:dyDescent="0.3">
      <c r="A544" s="21" t="s">
        <v>145</v>
      </c>
    </row>
    <row r="545" spans="1:1" x14ac:dyDescent="0.3">
      <c r="A545" s="21" t="s">
        <v>153</v>
      </c>
    </row>
    <row r="546" spans="1:1" x14ac:dyDescent="0.3">
      <c r="A546" s="21" t="s">
        <v>153</v>
      </c>
    </row>
    <row r="547" spans="1:1" x14ac:dyDescent="0.3">
      <c r="A547" s="21" t="s">
        <v>153</v>
      </c>
    </row>
    <row r="548" spans="1:1" x14ac:dyDescent="0.3">
      <c r="A548" s="21" t="s">
        <v>145</v>
      </c>
    </row>
    <row r="549" spans="1:1" x14ac:dyDescent="0.3">
      <c r="A549" s="21" t="s">
        <v>145</v>
      </c>
    </row>
    <row r="550" spans="1:1" x14ac:dyDescent="0.3">
      <c r="A550" s="21" t="s">
        <v>153</v>
      </c>
    </row>
    <row r="551" spans="1:1" x14ac:dyDescent="0.3">
      <c r="A551" s="21" t="s">
        <v>145</v>
      </c>
    </row>
    <row r="552" spans="1:1" x14ac:dyDescent="0.3">
      <c r="A552" s="21" t="s">
        <v>153</v>
      </c>
    </row>
    <row r="553" spans="1:1" x14ac:dyDescent="0.3">
      <c r="A553" s="21" t="s">
        <v>153</v>
      </c>
    </row>
    <row r="554" spans="1:1" x14ac:dyDescent="0.3">
      <c r="A554" s="21" t="s">
        <v>153</v>
      </c>
    </row>
    <row r="555" spans="1:1" x14ac:dyDescent="0.3">
      <c r="A555" s="21" t="s">
        <v>153</v>
      </c>
    </row>
    <row r="556" spans="1:1" x14ac:dyDescent="0.3">
      <c r="A556" s="21" t="s">
        <v>153</v>
      </c>
    </row>
    <row r="557" spans="1:1" x14ac:dyDescent="0.3">
      <c r="A557" s="21" t="s">
        <v>145</v>
      </c>
    </row>
    <row r="558" spans="1:1" x14ac:dyDescent="0.3">
      <c r="A558" s="21" t="s">
        <v>153</v>
      </c>
    </row>
    <row r="559" spans="1:1" x14ac:dyDescent="0.3">
      <c r="A559" s="21" t="s">
        <v>145</v>
      </c>
    </row>
    <row r="560" spans="1:1" x14ac:dyDescent="0.3">
      <c r="A560" s="21" t="s">
        <v>153</v>
      </c>
    </row>
    <row r="561" spans="1:1" x14ac:dyDescent="0.3">
      <c r="A561" s="21" t="s">
        <v>153</v>
      </c>
    </row>
    <row r="562" spans="1:1" x14ac:dyDescent="0.3">
      <c r="A562" s="21" t="s">
        <v>145</v>
      </c>
    </row>
    <row r="563" spans="1:1" x14ac:dyDescent="0.3">
      <c r="A563" s="21" t="s">
        <v>153</v>
      </c>
    </row>
    <row r="564" spans="1:1" x14ac:dyDescent="0.3">
      <c r="A564" s="21" t="s">
        <v>153</v>
      </c>
    </row>
    <row r="565" spans="1:1" x14ac:dyDescent="0.3">
      <c r="A565" s="21" t="s">
        <v>153</v>
      </c>
    </row>
    <row r="566" spans="1:1" x14ac:dyDescent="0.3">
      <c r="A566" s="21" t="s">
        <v>153</v>
      </c>
    </row>
    <row r="567" spans="1:1" x14ac:dyDescent="0.3">
      <c r="A567" s="21" t="s">
        <v>153</v>
      </c>
    </row>
    <row r="568" spans="1:1" x14ac:dyDescent="0.3">
      <c r="A568" s="21" t="s">
        <v>153</v>
      </c>
    </row>
    <row r="569" spans="1:1" x14ac:dyDescent="0.3">
      <c r="A569" s="21" t="s">
        <v>153</v>
      </c>
    </row>
    <row r="570" spans="1:1" x14ac:dyDescent="0.3">
      <c r="A570" s="21" t="s">
        <v>153</v>
      </c>
    </row>
    <row r="571" spans="1:1" x14ac:dyDescent="0.3">
      <c r="A571" s="21" t="s">
        <v>153</v>
      </c>
    </row>
    <row r="572" spans="1:1" x14ac:dyDescent="0.3">
      <c r="A572" s="21" t="s">
        <v>145</v>
      </c>
    </row>
    <row r="573" spans="1:1" x14ac:dyDescent="0.3">
      <c r="A573" s="21" t="s">
        <v>153</v>
      </c>
    </row>
    <row r="574" spans="1:1" x14ac:dyDescent="0.3">
      <c r="A574" s="21" t="s">
        <v>145</v>
      </c>
    </row>
    <row r="575" spans="1:1" x14ac:dyDescent="0.3">
      <c r="A575" s="21" t="s">
        <v>145</v>
      </c>
    </row>
    <row r="576" spans="1:1" x14ac:dyDescent="0.3">
      <c r="A576" s="21" t="s">
        <v>153</v>
      </c>
    </row>
    <row r="577" spans="1:1" x14ac:dyDescent="0.3">
      <c r="A577" s="21" t="s">
        <v>153</v>
      </c>
    </row>
    <row r="578" spans="1:1" x14ac:dyDescent="0.3">
      <c r="A578" s="21" t="s">
        <v>153</v>
      </c>
    </row>
    <row r="579" spans="1:1" x14ac:dyDescent="0.3">
      <c r="A579" s="21" t="s">
        <v>145</v>
      </c>
    </row>
    <row r="580" spans="1:1" x14ac:dyDescent="0.3">
      <c r="A580" s="21" t="s">
        <v>153</v>
      </c>
    </row>
    <row r="581" spans="1:1" x14ac:dyDescent="0.3">
      <c r="A581" s="21" t="s">
        <v>153</v>
      </c>
    </row>
    <row r="582" spans="1:1" x14ac:dyDescent="0.3">
      <c r="A582" s="21" t="s">
        <v>153</v>
      </c>
    </row>
    <row r="583" spans="1:1" x14ac:dyDescent="0.3">
      <c r="A583" s="21" t="s">
        <v>153</v>
      </c>
    </row>
    <row r="584" spans="1:1" x14ac:dyDescent="0.3">
      <c r="A584" s="21" t="s">
        <v>145</v>
      </c>
    </row>
    <row r="585" spans="1:1" x14ac:dyDescent="0.3">
      <c r="A585" s="21" t="s">
        <v>153</v>
      </c>
    </row>
    <row r="586" spans="1:1" x14ac:dyDescent="0.3">
      <c r="A586" s="21" t="s">
        <v>145</v>
      </c>
    </row>
    <row r="587" spans="1:1" x14ac:dyDescent="0.3">
      <c r="A587" s="21" t="s">
        <v>153</v>
      </c>
    </row>
    <row r="588" spans="1:1" x14ac:dyDescent="0.3">
      <c r="A588" s="21" t="s">
        <v>145</v>
      </c>
    </row>
    <row r="589" spans="1:1" x14ac:dyDescent="0.3">
      <c r="A589" s="21" t="s">
        <v>153</v>
      </c>
    </row>
    <row r="590" spans="1:1" x14ac:dyDescent="0.3">
      <c r="A590" s="21" t="s">
        <v>153</v>
      </c>
    </row>
    <row r="591" spans="1:1" x14ac:dyDescent="0.3">
      <c r="A591" s="21" t="s">
        <v>153</v>
      </c>
    </row>
    <row r="592" spans="1:1" x14ac:dyDescent="0.3">
      <c r="A592" s="21" t="s">
        <v>145</v>
      </c>
    </row>
    <row r="593" spans="1:1" x14ac:dyDescent="0.3">
      <c r="A593" s="21" t="s">
        <v>145</v>
      </c>
    </row>
    <row r="594" spans="1:1" x14ac:dyDescent="0.3">
      <c r="A594" s="21" t="s">
        <v>153</v>
      </c>
    </row>
    <row r="595" spans="1:1" x14ac:dyDescent="0.3">
      <c r="A595" s="21" t="s">
        <v>153</v>
      </c>
    </row>
    <row r="596" spans="1:1" x14ac:dyDescent="0.3">
      <c r="A596" s="21" t="s">
        <v>145</v>
      </c>
    </row>
    <row r="597" spans="1:1" x14ac:dyDescent="0.3">
      <c r="A597" s="21" t="s">
        <v>153</v>
      </c>
    </row>
    <row r="598" spans="1:1" x14ac:dyDescent="0.3">
      <c r="A598" s="21" t="s">
        <v>153</v>
      </c>
    </row>
    <row r="599" spans="1:1" x14ac:dyDescent="0.3">
      <c r="A599" s="21" t="s">
        <v>145</v>
      </c>
    </row>
    <row r="600" spans="1:1" x14ac:dyDescent="0.3">
      <c r="A600" s="21" t="s">
        <v>153</v>
      </c>
    </row>
    <row r="601" spans="1:1" x14ac:dyDescent="0.3">
      <c r="A601" s="21" t="s">
        <v>145</v>
      </c>
    </row>
    <row r="602" spans="1:1" x14ac:dyDescent="0.3">
      <c r="A602" s="21" t="s">
        <v>145</v>
      </c>
    </row>
    <row r="603" spans="1:1" x14ac:dyDescent="0.3">
      <c r="A603" s="21" t="s">
        <v>153</v>
      </c>
    </row>
    <row r="604" spans="1:1" x14ac:dyDescent="0.3">
      <c r="A604" s="21" t="s">
        <v>145</v>
      </c>
    </row>
    <row r="605" spans="1:1" x14ac:dyDescent="0.3">
      <c r="A605" s="21" t="s">
        <v>145</v>
      </c>
    </row>
    <row r="606" spans="1:1" x14ac:dyDescent="0.3">
      <c r="A606" s="21" t="s">
        <v>153</v>
      </c>
    </row>
    <row r="607" spans="1:1" x14ac:dyDescent="0.3">
      <c r="A607" s="21" t="s">
        <v>153</v>
      </c>
    </row>
    <row r="608" spans="1:1" x14ac:dyDescent="0.3">
      <c r="A608" s="21" t="s">
        <v>153</v>
      </c>
    </row>
    <row r="609" spans="1:1" x14ac:dyDescent="0.3">
      <c r="A609" s="21" t="s">
        <v>145</v>
      </c>
    </row>
    <row r="610" spans="1:1" x14ac:dyDescent="0.3">
      <c r="A610" s="21" t="s">
        <v>145</v>
      </c>
    </row>
    <row r="611" spans="1:1" x14ac:dyDescent="0.3">
      <c r="A611" s="21" t="s">
        <v>153</v>
      </c>
    </row>
    <row r="612" spans="1:1" x14ac:dyDescent="0.3">
      <c r="A612" s="21" t="s">
        <v>153</v>
      </c>
    </row>
    <row r="613" spans="1:1" x14ac:dyDescent="0.3">
      <c r="A613" s="21" t="s">
        <v>153</v>
      </c>
    </row>
    <row r="614" spans="1:1" x14ac:dyDescent="0.3">
      <c r="A614" s="21" t="s">
        <v>145</v>
      </c>
    </row>
    <row r="615" spans="1:1" x14ac:dyDescent="0.3">
      <c r="A615" s="21" t="s">
        <v>153</v>
      </c>
    </row>
    <row r="616" spans="1:1" x14ac:dyDescent="0.3">
      <c r="A616" s="21" t="s">
        <v>145</v>
      </c>
    </row>
    <row r="617" spans="1:1" x14ac:dyDescent="0.3">
      <c r="A617" s="21" t="s">
        <v>145</v>
      </c>
    </row>
    <row r="618" spans="1:1" x14ac:dyDescent="0.3">
      <c r="A618" s="21" t="s">
        <v>145</v>
      </c>
    </row>
    <row r="619" spans="1:1" x14ac:dyDescent="0.3">
      <c r="A619" s="21" t="s">
        <v>153</v>
      </c>
    </row>
    <row r="620" spans="1:1" x14ac:dyDescent="0.3">
      <c r="A620" s="21" t="s">
        <v>153</v>
      </c>
    </row>
    <row r="621" spans="1:1" x14ac:dyDescent="0.3">
      <c r="A621" s="21" t="s">
        <v>153</v>
      </c>
    </row>
    <row r="622" spans="1:1" x14ac:dyDescent="0.3">
      <c r="A622" s="21" t="s">
        <v>153</v>
      </c>
    </row>
    <row r="623" spans="1:1" x14ac:dyDescent="0.3">
      <c r="A623" s="21" t="s">
        <v>153</v>
      </c>
    </row>
    <row r="624" spans="1:1" x14ac:dyDescent="0.3">
      <c r="A624" s="21" t="s">
        <v>153</v>
      </c>
    </row>
    <row r="625" spans="1:1" x14ac:dyDescent="0.3">
      <c r="A625" s="21" t="s">
        <v>145</v>
      </c>
    </row>
    <row r="626" spans="1:1" x14ac:dyDescent="0.3">
      <c r="A626" s="21" t="s">
        <v>153</v>
      </c>
    </row>
    <row r="627" spans="1:1" x14ac:dyDescent="0.3">
      <c r="A627" s="21" t="s">
        <v>153</v>
      </c>
    </row>
    <row r="628" spans="1:1" x14ac:dyDescent="0.3">
      <c r="A628" s="21" t="s">
        <v>153</v>
      </c>
    </row>
    <row r="629" spans="1:1" x14ac:dyDescent="0.3">
      <c r="A629" s="21" t="s">
        <v>153</v>
      </c>
    </row>
    <row r="630" spans="1:1" x14ac:dyDescent="0.3">
      <c r="A630" s="21" t="s">
        <v>153</v>
      </c>
    </row>
    <row r="631" spans="1:1" x14ac:dyDescent="0.3">
      <c r="A631" s="21" t="s">
        <v>153</v>
      </c>
    </row>
    <row r="632" spans="1:1" x14ac:dyDescent="0.3">
      <c r="A632" s="21" t="s">
        <v>153</v>
      </c>
    </row>
    <row r="633" spans="1:1" x14ac:dyDescent="0.3">
      <c r="A633" s="21" t="s">
        <v>153</v>
      </c>
    </row>
    <row r="634" spans="1:1" x14ac:dyDescent="0.3">
      <c r="A634" s="21" t="s">
        <v>153</v>
      </c>
    </row>
    <row r="635" spans="1:1" x14ac:dyDescent="0.3">
      <c r="A635" s="21" t="s">
        <v>153</v>
      </c>
    </row>
    <row r="636" spans="1:1" x14ac:dyDescent="0.3">
      <c r="A636" s="21" t="s">
        <v>153</v>
      </c>
    </row>
    <row r="637" spans="1:1" x14ac:dyDescent="0.3">
      <c r="A637" s="21" t="s">
        <v>153</v>
      </c>
    </row>
    <row r="638" spans="1:1" x14ac:dyDescent="0.3">
      <c r="A638" s="21" t="s">
        <v>145</v>
      </c>
    </row>
    <row r="639" spans="1:1" x14ac:dyDescent="0.3">
      <c r="A639" s="21" t="s">
        <v>153</v>
      </c>
    </row>
    <row r="640" spans="1:1" x14ac:dyDescent="0.3">
      <c r="A640" s="21" t="s">
        <v>145</v>
      </c>
    </row>
    <row r="641" spans="1:1" x14ac:dyDescent="0.3">
      <c r="A641" s="21" t="s">
        <v>145</v>
      </c>
    </row>
    <row r="642" spans="1:1" x14ac:dyDescent="0.3">
      <c r="A642" s="21" t="s">
        <v>153</v>
      </c>
    </row>
    <row r="643" spans="1:1" x14ac:dyDescent="0.3">
      <c r="A643" s="21" t="s">
        <v>145</v>
      </c>
    </row>
    <row r="644" spans="1:1" x14ac:dyDescent="0.3">
      <c r="A644" s="21" t="s">
        <v>153</v>
      </c>
    </row>
    <row r="645" spans="1:1" x14ac:dyDescent="0.3">
      <c r="A645" s="21" t="s">
        <v>153</v>
      </c>
    </row>
    <row r="646" spans="1:1" x14ac:dyDescent="0.3">
      <c r="A646" s="21" t="s">
        <v>145</v>
      </c>
    </row>
    <row r="647" spans="1:1" x14ac:dyDescent="0.3">
      <c r="A647" s="21" t="s">
        <v>145</v>
      </c>
    </row>
    <row r="648" spans="1:1" x14ac:dyDescent="0.3">
      <c r="A648" s="21" t="s">
        <v>153</v>
      </c>
    </row>
    <row r="649" spans="1:1" x14ac:dyDescent="0.3">
      <c r="A649" s="21" t="s">
        <v>153</v>
      </c>
    </row>
    <row r="650" spans="1:1" x14ac:dyDescent="0.3">
      <c r="A650" s="21" t="s">
        <v>153</v>
      </c>
    </row>
    <row r="651" spans="1:1" x14ac:dyDescent="0.3">
      <c r="A651" s="21" t="s">
        <v>145</v>
      </c>
    </row>
    <row r="652" spans="1:1" x14ac:dyDescent="0.3">
      <c r="A652" s="21" t="s">
        <v>153</v>
      </c>
    </row>
    <row r="653" spans="1:1" x14ac:dyDescent="0.3">
      <c r="A653" s="21" t="s">
        <v>153</v>
      </c>
    </row>
    <row r="654" spans="1:1" x14ac:dyDescent="0.3">
      <c r="A654" s="21" t="s">
        <v>153</v>
      </c>
    </row>
    <row r="655" spans="1:1" x14ac:dyDescent="0.3">
      <c r="A655" s="21" t="s">
        <v>153</v>
      </c>
    </row>
    <row r="656" spans="1:1" x14ac:dyDescent="0.3">
      <c r="A656" s="21" t="s">
        <v>145</v>
      </c>
    </row>
    <row r="657" spans="1:1" x14ac:dyDescent="0.3">
      <c r="A657" s="21" t="s">
        <v>153</v>
      </c>
    </row>
    <row r="658" spans="1:1" x14ac:dyDescent="0.3">
      <c r="A658" s="21" t="s">
        <v>145</v>
      </c>
    </row>
    <row r="659" spans="1:1" x14ac:dyDescent="0.3">
      <c r="A659" s="21" t="s">
        <v>153</v>
      </c>
    </row>
    <row r="660" spans="1:1" x14ac:dyDescent="0.3">
      <c r="A660" s="21" t="s">
        <v>145</v>
      </c>
    </row>
    <row r="661" spans="1:1" x14ac:dyDescent="0.3">
      <c r="A661" s="21" t="s">
        <v>145</v>
      </c>
    </row>
    <row r="662" spans="1:1" x14ac:dyDescent="0.3">
      <c r="A662" s="21" t="s">
        <v>153</v>
      </c>
    </row>
    <row r="663" spans="1:1" x14ac:dyDescent="0.3">
      <c r="A663" s="21" t="s">
        <v>153</v>
      </c>
    </row>
    <row r="664" spans="1:1" x14ac:dyDescent="0.3">
      <c r="A664" s="21" t="s">
        <v>153</v>
      </c>
    </row>
    <row r="665" spans="1:1" x14ac:dyDescent="0.3">
      <c r="A665" s="21" t="s">
        <v>153</v>
      </c>
    </row>
    <row r="666" spans="1:1" x14ac:dyDescent="0.3">
      <c r="A666" s="21" t="s">
        <v>153</v>
      </c>
    </row>
    <row r="667" spans="1:1" x14ac:dyDescent="0.3">
      <c r="A667" s="21" t="s">
        <v>153</v>
      </c>
    </row>
    <row r="668" spans="1:1" x14ac:dyDescent="0.3">
      <c r="A668" s="21" t="s">
        <v>153</v>
      </c>
    </row>
    <row r="669" spans="1:1" x14ac:dyDescent="0.3">
      <c r="A669" s="21" t="s">
        <v>153</v>
      </c>
    </row>
    <row r="670" spans="1:1" x14ac:dyDescent="0.3">
      <c r="A670" s="21" t="s">
        <v>153</v>
      </c>
    </row>
    <row r="671" spans="1:1" x14ac:dyDescent="0.3">
      <c r="A671" s="21" t="s">
        <v>153</v>
      </c>
    </row>
    <row r="672" spans="1:1" x14ac:dyDescent="0.3">
      <c r="A672" s="21" t="s">
        <v>145</v>
      </c>
    </row>
    <row r="673" spans="1:1" x14ac:dyDescent="0.3">
      <c r="A673" s="21" t="s">
        <v>153</v>
      </c>
    </row>
    <row r="674" spans="1:1" x14ac:dyDescent="0.3">
      <c r="A674" s="21" t="s">
        <v>145</v>
      </c>
    </row>
    <row r="675" spans="1:1" x14ac:dyDescent="0.3">
      <c r="A675" s="21" t="s">
        <v>153</v>
      </c>
    </row>
    <row r="676" spans="1:1" x14ac:dyDescent="0.3">
      <c r="A676" s="21" t="s">
        <v>145</v>
      </c>
    </row>
    <row r="677" spans="1:1" x14ac:dyDescent="0.3">
      <c r="A677" s="21" t="s">
        <v>145</v>
      </c>
    </row>
    <row r="678" spans="1:1" x14ac:dyDescent="0.3">
      <c r="A678" s="21" t="s">
        <v>153</v>
      </c>
    </row>
    <row r="679" spans="1:1" x14ac:dyDescent="0.3">
      <c r="A679" s="21" t="s">
        <v>145</v>
      </c>
    </row>
    <row r="680" spans="1:1" x14ac:dyDescent="0.3">
      <c r="A680" s="21" t="s">
        <v>145</v>
      </c>
    </row>
    <row r="681" spans="1:1" x14ac:dyDescent="0.3">
      <c r="A681" s="21" t="s">
        <v>145</v>
      </c>
    </row>
    <row r="682" spans="1:1" x14ac:dyDescent="0.3">
      <c r="A682" s="21" t="s">
        <v>145</v>
      </c>
    </row>
    <row r="683" spans="1:1" x14ac:dyDescent="0.3">
      <c r="A683" s="21" t="s">
        <v>153</v>
      </c>
    </row>
    <row r="684" spans="1:1" x14ac:dyDescent="0.3">
      <c r="A684" s="21" t="s">
        <v>153</v>
      </c>
    </row>
    <row r="685" spans="1:1" x14ac:dyDescent="0.3">
      <c r="A685" s="21" t="s">
        <v>153</v>
      </c>
    </row>
    <row r="686" spans="1:1" x14ac:dyDescent="0.3">
      <c r="A686" s="21" t="s">
        <v>145</v>
      </c>
    </row>
    <row r="687" spans="1:1" x14ac:dyDescent="0.3">
      <c r="A687" s="21" t="s">
        <v>153</v>
      </c>
    </row>
    <row r="688" spans="1:1" x14ac:dyDescent="0.3">
      <c r="A688" s="21" t="s">
        <v>153</v>
      </c>
    </row>
    <row r="689" spans="1:1" x14ac:dyDescent="0.3">
      <c r="A689" s="21" t="s">
        <v>145</v>
      </c>
    </row>
    <row r="690" spans="1:1" x14ac:dyDescent="0.3">
      <c r="A690" s="21" t="s">
        <v>153</v>
      </c>
    </row>
    <row r="691" spans="1:1" x14ac:dyDescent="0.3">
      <c r="A691" s="21" t="s">
        <v>145</v>
      </c>
    </row>
    <row r="692" spans="1:1" x14ac:dyDescent="0.3">
      <c r="A692" s="21" t="s">
        <v>145</v>
      </c>
    </row>
    <row r="693" spans="1:1" x14ac:dyDescent="0.3">
      <c r="A693" s="21" t="s">
        <v>145</v>
      </c>
    </row>
    <row r="694" spans="1:1" x14ac:dyDescent="0.3">
      <c r="A694" s="21" t="s">
        <v>145</v>
      </c>
    </row>
    <row r="695" spans="1:1" x14ac:dyDescent="0.3">
      <c r="A695" s="21" t="s">
        <v>145</v>
      </c>
    </row>
    <row r="696" spans="1:1" x14ac:dyDescent="0.3">
      <c r="A696" s="21" t="s">
        <v>153</v>
      </c>
    </row>
    <row r="697" spans="1:1" x14ac:dyDescent="0.3">
      <c r="A697" s="21" t="s">
        <v>145</v>
      </c>
    </row>
    <row r="698" spans="1:1" x14ac:dyDescent="0.3">
      <c r="A698" s="21" t="s">
        <v>145</v>
      </c>
    </row>
    <row r="699" spans="1:1" x14ac:dyDescent="0.3">
      <c r="A699" s="21" t="s">
        <v>153</v>
      </c>
    </row>
    <row r="700" spans="1:1" x14ac:dyDescent="0.3">
      <c r="A700" s="21" t="s">
        <v>145</v>
      </c>
    </row>
    <row r="701" spans="1:1" x14ac:dyDescent="0.3">
      <c r="A701" s="21" t="s">
        <v>145</v>
      </c>
    </row>
    <row r="702" spans="1:1" x14ac:dyDescent="0.3">
      <c r="A702" s="21" t="s">
        <v>153</v>
      </c>
    </row>
    <row r="703" spans="1:1" x14ac:dyDescent="0.3">
      <c r="A703" s="21" t="s">
        <v>153</v>
      </c>
    </row>
    <row r="704" spans="1:1" x14ac:dyDescent="0.3">
      <c r="A704" s="21" t="s">
        <v>153</v>
      </c>
    </row>
    <row r="705" spans="1:1" x14ac:dyDescent="0.3">
      <c r="A705" s="21" t="s">
        <v>153</v>
      </c>
    </row>
    <row r="706" spans="1:1" x14ac:dyDescent="0.3">
      <c r="A706" s="21" t="s">
        <v>153</v>
      </c>
    </row>
    <row r="707" spans="1:1" x14ac:dyDescent="0.3">
      <c r="A707" s="21" t="s">
        <v>153</v>
      </c>
    </row>
    <row r="708" spans="1:1" x14ac:dyDescent="0.3">
      <c r="A708" s="21" t="s">
        <v>153</v>
      </c>
    </row>
    <row r="709" spans="1:1" x14ac:dyDescent="0.3">
      <c r="A709" s="21" t="s">
        <v>153</v>
      </c>
    </row>
    <row r="710" spans="1:1" x14ac:dyDescent="0.3">
      <c r="A710" s="21" t="s">
        <v>153</v>
      </c>
    </row>
    <row r="711" spans="1:1" x14ac:dyDescent="0.3">
      <c r="A711" s="21" t="s">
        <v>153</v>
      </c>
    </row>
    <row r="712" spans="1:1" x14ac:dyDescent="0.3">
      <c r="A712" s="21" t="s">
        <v>153</v>
      </c>
    </row>
    <row r="713" spans="1:1" x14ac:dyDescent="0.3">
      <c r="A713" s="21" t="s">
        <v>153</v>
      </c>
    </row>
    <row r="714" spans="1:1" x14ac:dyDescent="0.3">
      <c r="A714" s="21" t="s">
        <v>145</v>
      </c>
    </row>
    <row r="715" spans="1:1" x14ac:dyDescent="0.3">
      <c r="A715" s="21" t="s">
        <v>153</v>
      </c>
    </row>
    <row r="716" spans="1:1" x14ac:dyDescent="0.3">
      <c r="A716" s="21" t="s">
        <v>145</v>
      </c>
    </row>
    <row r="717" spans="1:1" x14ac:dyDescent="0.3">
      <c r="A717" s="21" t="s">
        <v>153</v>
      </c>
    </row>
    <row r="718" spans="1:1" x14ac:dyDescent="0.3">
      <c r="A718" s="21" t="s">
        <v>153</v>
      </c>
    </row>
    <row r="719" spans="1:1" x14ac:dyDescent="0.3">
      <c r="A719" s="21" t="s">
        <v>153</v>
      </c>
    </row>
    <row r="720" spans="1:1" x14ac:dyDescent="0.3">
      <c r="A720" s="21" t="s">
        <v>153</v>
      </c>
    </row>
    <row r="721" spans="1:1" x14ac:dyDescent="0.3">
      <c r="A721" s="21" t="s">
        <v>153</v>
      </c>
    </row>
    <row r="722" spans="1:1" x14ac:dyDescent="0.3">
      <c r="A722" s="21" t="s">
        <v>145</v>
      </c>
    </row>
    <row r="723" spans="1:1" x14ac:dyDescent="0.3">
      <c r="A723" s="21" t="s">
        <v>153</v>
      </c>
    </row>
    <row r="724" spans="1:1" x14ac:dyDescent="0.3">
      <c r="A724" s="21" t="s">
        <v>153</v>
      </c>
    </row>
    <row r="725" spans="1:1" x14ac:dyDescent="0.3">
      <c r="A725" s="21" t="s">
        <v>153</v>
      </c>
    </row>
    <row r="726" spans="1:1" x14ac:dyDescent="0.3">
      <c r="A726" s="21" t="s">
        <v>153</v>
      </c>
    </row>
    <row r="727" spans="1:1" x14ac:dyDescent="0.3">
      <c r="A727" s="21" t="s">
        <v>153</v>
      </c>
    </row>
    <row r="728" spans="1:1" x14ac:dyDescent="0.3">
      <c r="A728" s="21" t="s">
        <v>153</v>
      </c>
    </row>
    <row r="729" spans="1:1" x14ac:dyDescent="0.3">
      <c r="A729" s="21" t="s">
        <v>153</v>
      </c>
    </row>
    <row r="730" spans="1:1" x14ac:dyDescent="0.3">
      <c r="A730" s="21" t="s">
        <v>153</v>
      </c>
    </row>
    <row r="731" spans="1:1" x14ac:dyDescent="0.3">
      <c r="A731" s="21" t="s">
        <v>145</v>
      </c>
    </row>
    <row r="732" spans="1:1" x14ac:dyDescent="0.3">
      <c r="A732" s="21" t="s">
        <v>145</v>
      </c>
    </row>
    <row r="733" spans="1:1" x14ac:dyDescent="0.3">
      <c r="A733" s="21" t="s">
        <v>145</v>
      </c>
    </row>
    <row r="734" spans="1:1" x14ac:dyDescent="0.3">
      <c r="A734" s="21" t="s">
        <v>145</v>
      </c>
    </row>
    <row r="735" spans="1:1" x14ac:dyDescent="0.3">
      <c r="A735" s="21" t="s">
        <v>153</v>
      </c>
    </row>
    <row r="736" spans="1:1" x14ac:dyDescent="0.3">
      <c r="A736" s="21" t="s">
        <v>153</v>
      </c>
    </row>
    <row r="737" spans="1:1" x14ac:dyDescent="0.3">
      <c r="A737" s="21" t="s">
        <v>145</v>
      </c>
    </row>
    <row r="738" spans="1:1" x14ac:dyDescent="0.3">
      <c r="A738" s="21" t="s">
        <v>145</v>
      </c>
    </row>
    <row r="739" spans="1:1" x14ac:dyDescent="0.3">
      <c r="A739" s="21" t="s">
        <v>153</v>
      </c>
    </row>
    <row r="740" spans="1:1" x14ac:dyDescent="0.3">
      <c r="A740" s="21" t="s">
        <v>153</v>
      </c>
    </row>
    <row r="741" spans="1:1" x14ac:dyDescent="0.3">
      <c r="A741" s="21" t="s">
        <v>153</v>
      </c>
    </row>
    <row r="742" spans="1:1" x14ac:dyDescent="0.3">
      <c r="A742" s="21" t="s">
        <v>145</v>
      </c>
    </row>
    <row r="743" spans="1:1" x14ac:dyDescent="0.3">
      <c r="A743" s="21" t="s">
        <v>153</v>
      </c>
    </row>
    <row r="744" spans="1:1" x14ac:dyDescent="0.3">
      <c r="A744" s="21" t="s">
        <v>153</v>
      </c>
    </row>
    <row r="745" spans="1:1" x14ac:dyDescent="0.3">
      <c r="A745" s="21" t="s">
        <v>145</v>
      </c>
    </row>
    <row r="746" spans="1:1" x14ac:dyDescent="0.3">
      <c r="A746" s="21" t="s">
        <v>145</v>
      </c>
    </row>
    <row r="747" spans="1:1" x14ac:dyDescent="0.3">
      <c r="A747" s="21" t="s">
        <v>153</v>
      </c>
    </row>
    <row r="748" spans="1:1" x14ac:dyDescent="0.3">
      <c r="A748" s="21" t="s">
        <v>153</v>
      </c>
    </row>
    <row r="749" spans="1:1" x14ac:dyDescent="0.3">
      <c r="A749" s="21" t="s">
        <v>153</v>
      </c>
    </row>
    <row r="750" spans="1:1" x14ac:dyDescent="0.3">
      <c r="A750" s="21" t="s">
        <v>153</v>
      </c>
    </row>
    <row r="751" spans="1:1" x14ac:dyDescent="0.3">
      <c r="A751" s="21" t="s">
        <v>153</v>
      </c>
    </row>
    <row r="752" spans="1:1" x14ac:dyDescent="0.3">
      <c r="A752" s="21" t="s">
        <v>153</v>
      </c>
    </row>
    <row r="753" spans="1:1" x14ac:dyDescent="0.3">
      <c r="A753" s="21" t="s">
        <v>153</v>
      </c>
    </row>
    <row r="754" spans="1:1" x14ac:dyDescent="0.3">
      <c r="A754" s="21" t="s">
        <v>145</v>
      </c>
    </row>
    <row r="755" spans="1:1" x14ac:dyDescent="0.3">
      <c r="A755" s="21" t="s">
        <v>145</v>
      </c>
    </row>
    <row r="756" spans="1:1" x14ac:dyDescent="0.3">
      <c r="A756" s="21" t="s">
        <v>153</v>
      </c>
    </row>
    <row r="757" spans="1:1" x14ac:dyDescent="0.3">
      <c r="A757" s="21" t="s">
        <v>153</v>
      </c>
    </row>
    <row r="758" spans="1:1" x14ac:dyDescent="0.3">
      <c r="A758" s="21" t="s">
        <v>153</v>
      </c>
    </row>
    <row r="759" spans="1:1" x14ac:dyDescent="0.3">
      <c r="A759" s="21" t="s">
        <v>153</v>
      </c>
    </row>
    <row r="760" spans="1:1" x14ac:dyDescent="0.3">
      <c r="A760" s="21" t="s">
        <v>145</v>
      </c>
    </row>
    <row r="761" spans="1:1" x14ac:dyDescent="0.3">
      <c r="A761" s="21" t="s">
        <v>153</v>
      </c>
    </row>
    <row r="762" spans="1:1" x14ac:dyDescent="0.3">
      <c r="A762" s="21" t="s">
        <v>153</v>
      </c>
    </row>
    <row r="763" spans="1:1" x14ac:dyDescent="0.3">
      <c r="A763" s="21" t="s">
        <v>145</v>
      </c>
    </row>
    <row r="764" spans="1:1" x14ac:dyDescent="0.3">
      <c r="A764" s="21" t="s">
        <v>153</v>
      </c>
    </row>
    <row r="765" spans="1:1" x14ac:dyDescent="0.3">
      <c r="A765" s="21" t="s">
        <v>153</v>
      </c>
    </row>
    <row r="766" spans="1:1" x14ac:dyDescent="0.3">
      <c r="A766" s="21" t="s">
        <v>153</v>
      </c>
    </row>
    <row r="767" spans="1:1" x14ac:dyDescent="0.3">
      <c r="A767" s="21" t="s">
        <v>153</v>
      </c>
    </row>
    <row r="768" spans="1:1" x14ac:dyDescent="0.3">
      <c r="A768" s="21" t="s">
        <v>153</v>
      </c>
    </row>
    <row r="769" spans="1:1" x14ac:dyDescent="0.3">
      <c r="A769" s="21" t="s">
        <v>153</v>
      </c>
    </row>
    <row r="770" spans="1:1" x14ac:dyDescent="0.3">
      <c r="A770" s="21" t="s">
        <v>153</v>
      </c>
    </row>
    <row r="771" spans="1:1" x14ac:dyDescent="0.3">
      <c r="A771" s="21" t="s">
        <v>153</v>
      </c>
    </row>
    <row r="772" spans="1:1" x14ac:dyDescent="0.3">
      <c r="A772" s="21" t="s">
        <v>145</v>
      </c>
    </row>
    <row r="773" spans="1:1" x14ac:dyDescent="0.3">
      <c r="A773" s="21" t="s">
        <v>153</v>
      </c>
    </row>
    <row r="774" spans="1:1" x14ac:dyDescent="0.3">
      <c r="A774" s="21" t="s">
        <v>153</v>
      </c>
    </row>
    <row r="775" spans="1:1" x14ac:dyDescent="0.3">
      <c r="A775" s="21" t="s">
        <v>153</v>
      </c>
    </row>
    <row r="776" spans="1:1" x14ac:dyDescent="0.3">
      <c r="A776" s="21" t="s">
        <v>145</v>
      </c>
    </row>
    <row r="777" spans="1:1" x14ac:dyDescent="0.3">
      <c r="A777" s="21" t="s">
        <v>153</v>
      </c>
    </row>
    <row r="778" spans="1:1" x14ac:dyDescent="0.3">
      <c r="A778" s="21" t="s">
        <v>153</v>
      </c>
    </row>
    <row r="779" spans="1:1" x14ac:dyDescent="0.3">
      <c r="A779" s="21" t="s">
        <v>145</v>
      </c>
    </row>
    <row r="780" spans="1:1" x14ac:dyDescent="0.3">
      <c r="A780" s="21" t="s">
        <v>153</v>
      </c>
    </row>
    <row r="781" spans="1:1" x14ac:dyDescent="0.3">
      <c r="A781" s="21" t="s">
        <v>153</v>
      </c>
    </row>
    <row r="782" spans="1:1" x14ac:dyDescent="0.3">
      <c r="A782" s="21" t="s">
        <v>153</v>
      </c>
    </row>
    <row r="783" spans="1:1" x14ac:dyDescent="0.3">
      <c r="A783" s="21" t="s">
        <v>153</v>
      </c>
    </row>
    <row r="784" spans="1:1" x14ac:dyDescent="0.3">
      <c r="A784" s="21" t="s">
        <v>153</v>
      </c>
    </row>
    <row r="785" spans="1:1" x14ac:dyDescent="0.3">
      <c r="A785" s="21" t="s">
        <v>145</v>
      </c>
    </row>
    <row r="786" spans="1:1" x14ac:dyDescent="0.3">
      <c r="A786" s="21" t="s">
        <v>145</v>
      </c>
    </row>
    <row r="787" spans="1:1" x14ac:dyDescent="0.3">
      <c r="A787" s="21" t="s">
        <v>145</v>
      </c>
    </row>
    <row r="788" spans="1:1" x14ac:dyDescent="0.3">
      <c r="A788" s="21" t="s">
        <v>145</v>
      </c>
    </row>
    <row r="789" spans="1:1" x14ac:dyDescent="0.3">
      <c r="A789" s="21" t="s">
        <v>153</v>
      </c>
    </row>
    <row r="790" spans="1:1" x14ac:dyDescent="0.3">
      <c r="A790" s="21" t="s">
        <v>153</v>
      </c>
    </row>
    <row r="791" spans="1:1" x14ac:dyDescent="0.3">
      <c r="A791" s="21" t="s">
        <v>153</v>
      </c>
    </row>
    <row r="792" spans="1:1" x14ac:dyDescent="0.3">
      <c r="A792" s="21" t="s">
        <v>153</v>
      </c>
    </row>
    <row r="793" spans="1:1" x14ac:dyDescent="0.3">
      <c r="A793" s="21" t="s">
        <v>145</v>
      </c>
    </row>
    <row r="794" spans="1:1" x14ac:dyDescent="0.3">
      <c r="A794" s="21" t="s">
        <v>145</v>
      </c>
    </row>
    <row r="795" spans="1:1" x14ac:dyDescent="0.3">
      <c r="A795" s="21" t="s">
        <v>153</v>
      </c>
    </row>
    <row r="796" spans="1:1" x14ac:dyDescent="0.3">
      <c r="A796" s="21" t="s">
        <v>153</v>
      </c>
    </row>
    <row r="797" spans="1:1" x14ac:dyDescent="0.3">
      <c r="A797" s="21" t="s">
        <v>145</v>
      </c>
    </row>
    <row r="798" spans="1:1" x14ac:dyDescent="0.3">
      <c r="A798" s="21" t="s">
        <v>153</v>
      </c>
    </row>
    <row r="799" spans="1:1" x14ac:dyDescent="0.3">
      <c r="A799" s="21" t="s">
        <v>153</v>
      </c>
    </row>
    <row r="800" spans="1:1" x14ac:dyDescent="0.3">
      <c r="A800" s="21" t="s">
        <v>145</v>
      </c>
    </row>
    <row r="801" spans="1:1" x14ac:dyDescent="0.3">
      <c r="A801" s="21" t="s">
        <v>145</v>
      </c>
    </row>
    <row r="802" spans="1:1" x14ac:dyDescent="0.3">
      <c r="A802" s="21" t="s">
        <v>153</v>
      </c>
    </row>
    <row r="803" spans="1:1" x14ac:dyDescent="0.3">
      <c r="A803" s="21" t="s">
        <v>145</v>
      </c>
    </row>
    <row r="804" spans="1:1" x14ac:dyDescent="0.3">
      <c r="A804" s="21" t="s">
        <v>153</v>
      </c>
    </row>
    <row r="805" spans="1:1" x14ac:dyDescent="0.3">
      <c r="A805" s="21" t="s">
        <v>153</v>
      </c>
    </row>
    <row r="806" spans="1:1" x14ac:dyDescent="0.3">
      <c r="A806" s="21" t="s">
        <v>153</v>
      </c>
    </row>
    <row r="807" spans="1:1" x14ac:dyDescent="0.3">
      <c r="A807" s="21" t="s">
        <v>153</v>
      </c>
    </row>
    <row r="808" spans="1:1" x14ac:dyDescent="0.3">
      <c r="A808" s="21" t="s">
        <v>153</v>
      </c>
    </row>
    <row r="809" spans="1:1" x14ac:dyDescent="0.3">
      <c r="A809" s="21" t="s">
        <v>153</v>
      </c>
    </row>
    <row r="810" spans="1:1" x14ac:dyDescent="0.3">
      <c r="A810" s="21" t="s">
        <v>145</v>
      </c>
    </row>
    <row r="811" spans="1:1" x14ac:dyDescent="0.3">
      <c r="A811" s="21" t="s">
        <v>153</v>
      </c>
    </row>
    <row r="812" spans="1:1" x14ac:dyDescent="0.3">
      <c r="A812" s="21" t="s">
        <v>145</v>
      </c>
    </row>
    <row r="813" spans="1:1" x14ac:dyDescent="0.3">
      <c r="A813" s="21" t="s">
        <v>153</v>
      </c>
    </row>
    <row r="814" spans="1:1" x14ac:dyDescent="0.3">
      <c r="A814" s="21" t="s">
        <v>153</v>
      </c>
    </row>
    <row r="815" spans="1:1" x14ac:dyDescent="0.3">
      <c r="A815" s="21" t="s">
        <v>145</v>
      </c>
    </row>
    <row r="816" spans="1:1" x14ac:dyDescent="0.3">
      <c r="A816" s="21" t="s">
        <v>145</v>
      </c>
    </row>
    <row r="817" spans="1:1" x14ac:dyDescent="0.3">
      <c r="A817" s="21" t="s">
        <v>153</v>
      </c>
    </row>
    <row r="818" spans="1:1" x14ac:dyDescent="0.3">
      <c r="A818" s="21" t="s">
        <v>153</v>
      </c>
    </row>
    <row r="819" spans="1:1" x14ac:dyDescent="0.3">
      <c r="A819" s="21" t="s">
        <v>153</v>
      </c>
    </row>
    <row r="820" spans="1:1" x14ac:dyDescent="0.3">
      <c r="A820" s="21" t="s">
        <v>145</v>
      </c>
    </row>
    <row r="821" spans="1:1" x14ac:dyDescent="0.3">
      <c r="A821" s="21" t="s">
        <v>145</v>
      </c>
    </row>
    <row r="822" spans="1:1" x14ac:dyDescent="0.3">
      <c r="A822" s="21" t="s">
        <v>153</v>
      </c>
    </row>
    <row r="823" spans="1:1" x14ac:dyDescent="0.3">
      <c r="A823" s="21" t="s">
        <v>153</v>
      </c>
    </row>
    <row r="824" spans="1:1" x14ac:dyDescent="0.3">
      <c r="A824" s="21" t="s">
        <v>153</v>
      </c>
    </row>
    <row r="825" spans="1:1" x14ac:dyDescent="0.3">
      <c r="A825" s="21" t="s">
        <v>153</v>
      </c>
    </row>
    <row r="826" spans="1:1" x14ac:dyDescent="0.3">
      <c r="A826" s="21" t="s">
        <v>145</v>
      </c>
    </row>
    <row r="827" spans="1:1" x14ac:dyDescent="0.3">
      <c r="A827" s="21" t="s">
        <v>153</v>
      </c>
    </row>
    <row r="828" spans="1:1" x14ac:dyDescent="0.3">
      <c r="A828" s="21" t="s">
        <v>153</v>
      </c>
    </row>
    <row r="829" spans="1:1" x14ac:dyDescent="0.3">
      <c r="A829" s="21" t="s">
        <v>145</v>
      </c>
    </row>
    <row r="830" spans="1:1" x14ac:dyDescent="0.3">
      <c r="A830" s="21" t="s">
        <v>153</v>
      </c>
    </row>
    <row r="831" spans="1:1" x14ac:dyDescent="0.3">
      <c r="A831" s="21" t="s">
        <v>145</v>
      </c>
    </row>
    <row r="832" spans="1:1" x14ac:dyDescent="0.3">
      <c r="A832" s="21" t="s">
        <v>153</v>
      </c>
    </row>
    <row r="833" spans="1:1" x14ac:dyDescent="0.3">
      <c r="A833" s="21" t="s">
        <v>153</v>
      </c>
    </row>
    <row r="834" spans="1:1" x14ac:dyDescent="0.3">
      <c r="A834" s="21" t="s">
        <v>145</v>
      </c>
    </row>
    <row r="835" spans="1:1" x14ac:dyDescent="0.3">
      <c r="A835" s="21" t="s">
        <v>153</v>
      </c>
    </row>
    <row r="836" spans="1:1" x14ac:dyDescent="0.3">
      <c r="A836" s="21" t="s">
        <v>153</v>
      </c>
    </row>
    <row r="837" spans="1:1" x14ac:dyDescent="0.3">
      <c r="A837" s="21" t="s">
        <v>145</v>
      </c>
    </row>
    <row r="838" spans="1:1" x14ac:dyDescent="0.3">
      <c r="A838" s="21" t="s">
        <v>145</v>
      </c>
    </row>
    <row r="839" spans="1:1" x14ac:dyDescent="0.3">
      <c r="A839" s="21" t="s">
        <v>153</v>
      </c>
    </row>
    <row r="840" spans="1:1" x14ac:dyDescent="0.3">
      <c r="A840" s="21" t="s">
        <v>153</v>
      </c>
    </row>
    <row r="841" spans="1:1" x14ac:dyDescent="0.3">
      <c r="A841" s="21" t="s">
        <v>153</v>
      </c>
    </row>
    <row r="842" spans="1:1" x14ac:dyDescent="0.3">
      <c r="A842" s="21" t="s">
        <v>145</v>
      </c>
    </row>
    <row r="843" spans="1:1" x14ac:dyDescent="0.3">
      <c r="A843" s="21" t="s">
        <v>153</v>
      </c>
    </row>
    <row r="844" spans="1:1" x14ac:dyDescent="0.3">
      <c r="A844" s="21" t="s">
        <v>145</v>
      </c>
    </row>
    <row r="845" spans="1:1" x14ac:dyDescent="0.3">
      <c r="A845" s="21" t="s">
        <v>153</v>
      </c>
    </row>
    <row r="846" spans="1:1" x14ac:dyDescent="0.3">
      <c r="A846" s="21" t="s">
        <v>145</v>
      </c>
    </row>
    <row r="847" spans="1:1" x14ac:dyDescent="0.3">
      <c r="A847" s="21" t="s">
        <v>153</v>
      </c>
    </row>
    <row r="848" spans="1:1" x14ac:dyDescent="0.3">
      <c r="A848" s="21" t="s">
        <v>153</v>
      </c>
    </row>
    <row r="849" spans="1:1" x14ac:dyDescent="0.3">
      <c r="A849" s="21" t="s">
        <v>153</v>
      </c>
    </row>
    <row r="850" spans="1:1" x14ac:dyDescent="0.3">
      <c r="A850" s="21" t="s">
        <v>153</v>
      </c>
    </row>
    <row r="851" spans="1:1" x14ac:dyDescent="0.3">
      <c r="A851" s="21" t="s">
        <v>153</v>
      </c>
    </row>
    <row r="852" spans="1:1" x14ac:dyDescent="0.3">
      <c r="A852" s="21" t="s">
        <v>153</v>
      </c>
    </row>
    <row r="853" spans="1:1" x14ac:dyDescent="0.3">
      <c r="A853" s="21" t="s">
        <v>153</v>
      </c>
    </row>
    <row r="854" spans="1:1" x14ac:dyDescent="0.3">
      <c r="A854" s="21" t="s">
        <v>145</v>
      </c>
    </row>
    <row r="855" spans="1:1" x14ac:dyDescent="0.3">
      <c r="A855" s="21" t="s">
        <v>153</v>
      </c>
    </row>
    <row r="856" spans="1:1" x14ac:dyDescent="0.3">
      <c r="A856" s="21" t="s">
        <v>153</v>
      </c>
    </row>
    <row r="857" spans="1:1" x14ac:dyDescent="0.3">
      <c r="A857" s="21" t="s">
        <v>153</v>
      </c>
    </row>
    <row r="858" spans="1:1" x14ac:dyDescent="0.3">
      <c r="A858" s="21" t="s">
        <v>153</v>
      </c>
    </row>
    <row r="859" spans="1:1" x14ac:dyDescent="0.3">
      <c r="A859" s="21" t="s">
        <v>145</v>
      </c>
    </row>
    <row r="860" spans="1:1" x14ac:dyDescent="0.3">
      <c r="A860" s="21" t="s">
        <v>153</v>
      </c>
    </row>
    <row r="861" spans="1:1" x14ac:dyDescent="0.3">
      <c r="A861" s="21" t="s">
        <v>153</v>
      </c>
    </row>
    <row r="862" spans="1:1" x14ac:dyDescent="0.3">
      <c r="A862" s="21" t="s">
        <v>153</v>
      </c>
    </row>
    <row r="863" spans="1:1" x14ac:dyDescent="0.3">
      <c r="A863" s="21" t="s">
        <v>153</v>
      </c>
    </row>
    <row r="864" spans="1:1" x14ac:dyDescent="0.3">
      <c r="A864" s="21" t="s">
        <v>153</v>
      </c>
    </row>
    <row r="865" spans="1:1" x14ac:dyDescent="0.3">
      <c r="A865" s="21" t="s">
        <v>145</v>
      </c>
    </row>
    <row r="866" spans="1:1" x14ac:dyDescent="0.3">
      <c r="A866" s="21" t="s">
        <v>153</v>
      </c>
    </row>
    <row r="867" spans="1:1" x14ac:dyDescent="0.3">
      <c r="A867" s="21" t="s">
        <v>145</v>
      </c>
    </row>
    <row r="868" spans="1:1" x14ac:dyDescent="0.3">
      <c r="A868" s="21" t="s">
        <v>145</v>
      </c>
    </row>
    <row r="869" spans="1:1" x14ac:dyDescent="0.3">
      <c r="A869" s="21" t="s">
        <v>153</v>
      </c>
    </row>
    <row r="870" spans="1:1" x14ac:dyDescent="0.3">
      <c r="A870" s="21" t="s">
        <v>153</v>
      </c>
    </row>
    <row r="871" spans="1:1" x14ac:dyDescent="0.3">
      <c r="A871" s="21" t="s">
        <v>145</v>
      </c>
    </row>
    <row r="872" spans="1:1" x14ac:dyDescent="0.3">
      <c r="A872" s="21" t="s">
        <v>153</v>
      </c>
    </row>
    <row r="873" spans="1:1" x14ac:dyDescent="0.3">
      <c r="A873" s="21" t="s">
        <v>153</v>
      </c>
    </row>
    <row r="874" spans="1:1" x14ac:dyDescent="0.3">
      <c r="A874" s="21" t="s">
        <v>145</v>
      </c>
    </row>
    <row r="875" spans="1:1" x14ac:dyDescent="0.3">
      <c r="A875" s="21" t="s">
        <v>153</v>
      </c>
    </row>
    <row r="876" spans="1:1" x14ac:dyDescent="0.3">
      <c r="A876" s="21" t="s">
        <v>153</v>
      </c>
    </row>
    <row r="877" spans="1:1" x14ac:dyDescent="0.3">
      <c r="A877" s="21" t="s">
        <v>145</v>
      </c>
    </row>
    <row r="878" spans="1:1" x14ac:dyDescent="0.3">
      <c r="A878" s="21" t="s">
        <v>153</v>
      </c>
    </row>
    <row r="879" spans="1:1" x14ac:dyDescent="0.3">
      <c r="A879" s="21" t="s">
        <v>153</v>
      </c>
    </row>
    <row r="880" spans="1:1" x14ac:dyDescent="0.3">
      <c r="A880" s="21" t="s">
        <v>153</v>
      </c>
    </row>
    <row r="881" spans="1:1" x14ac:dyDescent="0.3">
      <c r="A881" s="21" t="s">
        <v>145</v>
      </c>
    </row>
    <row r="882" spans="1:1" x14ac:dyDescent="0.3">
      <c r="A882" s="21" t="s">
        <v>153</v>
      </c>
    </row>
    <row r="883" spans="1:1" x14ac:dyDescent="0.3">
      <c r="A883" s="21" t="s">
        <v>145</v>
      </c>
    </row>
    <row r="884" spans="1:1" x14ac:dyDescent="0.3">
      <c r="A884" s="21" t="s">
        <v>153</v>
      </c>
    </row>
    <row r="885" spans="1:1" x14ac:dyDescent="0.3">
      <c r="A885" s="21" t="s">
        <v>145</v>
      </c>
    </row>
    <row r="886" spans="1:1" x14ac:dyDescent="0.3">
      <c r="A886" s="21" t="s">
        <v>153</v>
      </c>
    </row>
    <row r="887" spans="1:1" x14ac:dyDescent="0.3">
      <c r="A887" s="21" t="s">
        <v>153</v>
      </c>
    </row>
    <row r="888" spans="1:1" x14ac:dyDescent="0.3">
      <c r="A888" s="21" t="s">
        <v>153</v>
      </c>
    </row>
    <row r="889" spans="1:1" x14ac:dyDescent="0.3">
      <c r="A889" s="21" t="s">
        <v>153</v>
      </c>
    </row>
    <row r="890" spans="1:1" x14ac:dyDescent="0.3">
      <c r="A890" s="21" t="s">
        <v>153</v>
      </c>
    </row>
    <row r="891" spans="1:1" x14ac:dyDescent="0.3">
      <c r="A891" s="21" t="s">
        <v>153</v>
      </c>
    </row>
    <row r="892" spans="1:1" x14ac:dyDescent="0.3">
      <c r="A892" s="21" t="s">
        <v>153</v>
      </c>
    </row>
    <row r="893" spans="1:1" x14ac:dyDescent="0.3">
      <c r="A893" s="21" t="s">
        <v>153</v>
      </c>
    </row>
    <row r="894" spans="1:1" x14ac:dyDescent="0.3">
      <c r="A894" s="21" t="s">
        <v>153</v>
      </c>
    </row>
    <row r="895" spans="1:1" x14ac:dyDescent="0.3">
      <c r="A895" s="21" t="s">
        <v>153</v>
      </c>
    </row>
    <row r="896" spans="1:1" x14ac:dyDescent="0.3">
      <c r="A896" s="21" t="s">
        <v>153</v>
      </c>
    </row>
    <row r="897" spans="1:1" x14ac:dyDescent="0.3">
      <c r="A897" s="21" t="s">
        <v>153</v>
      </c>
    </row>
    <row r="898" spans="1:1" x14ac:dyDescent="0.3">
      <c r="A898" s="21" t="s">
        <v>153</v>
      </c>
    </row>
    <row r="899" spans="1:1" x14ac:dyDescent="0.3">
      <c r="A899" s="21" t="s">
        <v>153</v>
      </c>
    </row>
    <row r="900" spans="1:1" x14ac:dyDescent="0.3">
      <c r="A900" s="21" t="s">
        <v>145</v>
      </c>
    </row>
    <row r="901" spans="1:1" x14ac:dyDescent="0.3">
      <c r="A901" s="21" t="s">
        <v>153</v>
      </c>
    </row>
    <row r="902" spans="1:1" x14ac:dyDescent="0.3">
      <c r="A902" s="21" t="s">
        <v>145</v>
      </c>
    </row>
    <row r="903" spans="1:1" x14ac:dyDescent="0.3">
      <c r="A903" s="21" t="s">
        <v>153</v>
      </c>
    </row>
    <row r="904" spans="1:1" x14ac:dyDescent="0.3">
      <c r="A904" s="21" t="s">
        <v>153</v>
      </c>
    </row>
    <row r="905" spans="1:1" x14ac:dyDescent="0.3">
      <c r="A905" s="21" t="s">
        <v>153</v>
      </c>
    </row>
    <row r="906" spans="1:1" x14ac:dyDescent="0.3">
      <c r="A906" s="21" t="s">
        <v>145</v>
      </c>
    </row>
    <row r="907" spans="1:1" x14ac:dyDescent="0.3">
      <c r="A907" s="21" t="s">
        <v>153</v>
      </c>
    </row>
    <row r="908" spans="1:1" x14ac:dyDescent="0.3">
      <c r="A908" s="21" t="s">
        <v>153</v>
      </c>
    </row>
    <row r="909" spans="1:1" x14ac:dyDescent="0.3">
      <c r="A909" s="21" t="s">
        <v>153</v>
      </c>
    </row>
    <row r="910" spans="1:1" x14ac:dyDescent="0.3">
      <c r="A910" s="21" t="s">
        <v>145</v>
      </c>
    </row>
    <row r="911" spans="1:1" x14ac:dyDescent="0.3">
      <c r="A911" s="21" t="s">
        <v>153</v>
      </c>
    </row>
    <row r="912" spans="1:1" x14ac:dyDescent="0.3">
      <c r="A912" s="21" t="s">
        <v>153</v>
      </c>
    </row>
    <row r="913" spans="1:1" x14ac:dyDescent="0.3">
      <c r="A913" s="21" t="s">
        <v>153</v>
      </c>
    </row>
    <row r="914" spans="1:1" x14ac:dyDescent="0.3">
      <c r="A914" s="21" t="s">
        <v>153</v>
      </c>
    </row>
    <row r="915" spans="1:1" x14ac:dyDescent="0.3">
      <c r="A915" s="21" t="s">
        <v>153</v>
      </c>
    </row>
    <row r="916" spans="1:1" x14ac:dyDescent="0.3">
      <c r="A916" s="21" t="s">
        <v>145</v>
      </c>
    </row>
    <row r="917" spans="1:1" x14ac:dyDescent="0.3">
      <c r="A917" s="21" t="s">
        <v>153</v>
      </c>
    </row>
    <row r="918" spans="1:1" x14ac:dyDescent="0.3">
      <c r="A918" s="21" t="s">
        <v>153</v>
      </c>
    </row>
    <row r="919" spans="1:1" x14ac:dyDescent="0.3">
      <c r="A919" s="21" t="s">
        <v>153</v>
      </c>
    </row>
    <row r="920" spans="1:1" x14ac:dyDescent="0.3">
      <c r="A920" s="21" t="s">
        <v>153</v>
      </c>
    </row>
    <row r="921" spans="1:1" x14ac:dyDescent="0.3">
      <c r="A921" s="21" t="s">
        <v>153</v>
      </c>
    </row>
    <row r="922" spans="1:1" x14ac:dyDescent="0.3">
      <c r="A922" s="21" t="s">
        <v>153</v>
      </c>
    </row>
    <row r="923" spans="1:1" x14ac:dyDescent="0.3">
      <c r="A923" s="21" t="s">
        <v>153</v>
      </c>
    </row>
    <row r="924" spans="1:1" x14ac:dyDescent="0.3">
      <c r="A924" s="21" t="s">
        <v>145</v>
      </c>
    </row>
    <row r="925" spans="1:1" x14ac:dyDescent="0.3">
      <c r="A925" s="21" t="s">
        <v>145</v>
      </c>
    </row>
    <row r="926" spans="1:1" x14ac:dyDescent="0.3">
      <c r="A926" s="21" t="s">
        <v>153</v>
      </c>
    </row>
    <row r="927" spans="1:1" x14ac:dyDescent="0.3">
      <c r="A927" s="21" t="s">
        <v>153</v>
      </c>
    </row>
    <row r="928" spans="1:1" x14ac:dyDescent="0.3">
      <c r="A928" s="21" t="s">
        <v>153</v>
      </c>
    </row>
    <row r="929" spans="1:1" x14ac:dyDescent="0.3">
      <c r="A929" s="21" t="s">
        <v>145</v>
      </c>
    </row>
    <row r="930" spans="1:1" x14ac:dyDescent="0.3">
      <c r="A930" s="21" t="s">
        <v>145</v>
      </c>
    </row>
    <row r="931" spans="1:1" x14ac:dyDescent="0.3">
      <c r="A931" s="21" t="s">
        <v>153</v>
      </c>
    </row>
    <row r="932" spans="1:1" x14ac:dyDescent="0.3">
      <c r="A932" s="21" t="s">
        <v>145</v>
      </c>
    </row>
    <row r="933" spans="1:1" x14ac:dyDescent="0.3">
      <c r="A933" s="21" t="s">
        <v>153</v>
      </c>
    </row>
    <row r="934" spans="1:1" x14ac:dyDescent="0.3">
      <c r="A934" s="21" t="s">
        <v>153</v>
      </c>
    </row>
    <row r="935" spans="1:1" x14ac:dyDescent="0.3">
      <c r="A935" s="21" t="s">
        <v>153</v>
      </c>
    </row>
    <row r="936" spans="1:1" x14ac:dyDescent="0.3">
      <c r="A936" s="21" t="s">
        <v>153</v>
      </c>
    </row>
    <row r="937" spans="1:1" x14ac:dyDescent="0.3">
      <c r="A937" s="21" t="s">
        <v>145</v>
      </c>
    </row>
    <row r="938" spans="1:1" x14ac:dyDescent="0.3">
      <c r="A938" s="21" t="s">
        <v>153</v>
      </c>
    </row>
    <row r="939" spans="1:1" x14ac:dyDescent="0.3">
      <c r="A939" s="21" t="s">
        <v>153</v>
      </c>
    </row>
    <row r="940" spans="1:1" x14ac:dyDescent="0.3">
      <c r="A940" s="21" t="s">
        <v>153</v>
      </c>
    </row>
    <row r="941" spans="1:1" x14ac:dyDescent="0.3">
      <c r="A941" s="21" t="s">
        <v>145</v>
      </c>
    </row>
    <row r="942" spans="1:1" x14ac:dyDescent="0.3">
      <c r="A942" s="21" t="s">
        <v>153</v>
      </c>
    </row>
    <row r="943" spans="1:1" x14ac:dyDescent="0.3">
      <c r="A943" s="21" t="s">
        <v>145</v>
      </c>
    </row>
    <row r="944" spans="1:1" x14ac:dyDescent="0.3">
      <c r="A944" s="21" t="s">
        <v>153</v>
      </c>
    </row>
    <row r="945" spans="1:1" x14ac:dyDescent="0.3">
      <c r="A945" s="21" t="s">
        <v>145</v>
      </c>
    </row>
    <row r="946" spans="1:1" x14ac:dyDescent="0.3">
      <c r="A946" s="21" t="s">
        <v>153</v>
      </c>
    </row>
    <row r="947" spans="1:1" x14ac:dyDescent="0.3">
      <c r="A947" s="21" t="s">
        <v>153</v>
      </c>
    </row>
    <row r="948" spans="1:1" x14ac:dyDescent="0.3">
      <c r="A948" s="21" t="s">
        <v>153</v>
      </c>
    </row>
    <row r="949" spans="1:1" x14ac:dyDescent="0.3">
      <c r="A949" s="21" t="s">
        <v>153</v>
      </c>
    </row>
    <row r="950" spans="1:1" x14ac:dyDescent="0.3">
      <c r="A950" s="21" t="s">
        <v>153</v>
      </c>
    </row>
    <row r="951" spans="1:1" x14ac:dyDescent="0.3">
      <c r="A951" s="21" t="s">
        <v>153</v>
      </c>
    </row>
    <row r="952" spans="1:1" x14ac:dyDescent="0.3">
      <c r="A952" s="21" t="s">
        <v>153</v>
      </c>
    </row>
    <row r="953" spans="1:1" x14ac:dyDescent="0.3">
      <c r="A953" s="21" t="s">
        <v>153</v>
      </c>
    </row>
    <row r="954" spans="1:1" x14ac:dyDescent="0.3">
      <c r="A954" s="21" t="s">
        <v>153</v>
      </c>
    </row>
    <row r="955" spans="1:1" x14ac:dyDescent="0.3">
      <c r="A955" s="21" t="s">
        <v>153</v>
      </c>
    </row>
    <row r="956" spans="1:1" x14ac:dyDescent="0.3">
      <c r="A956" s="21" t="s">
        <v>153</v>
      </c>
    </row>
    <row r="957" spans="1:1" x14ac:dyDescent="0.3">
      <c r="A957" s="21" t="s">
        <v>153</v>
      </c>
    </row>
    <row r="958" spans="1:1" x14ac:dyDescent="0.3">
      <c r="A958" s="21" t="s">
        <v>153</v>
      </c>
    </row>
    <row r="959" spans="1:1" x14ac:dyDescent="0.3">
      <c r="A959" s="21" t="s">
        <v>153</v>
      </c>
    </row>
    <row r="960" spans="1:1" x14ac:dyDescent="0.3">
      <c r="A960" s="21" t="s">
        <v>145</v>
      </c>
    </row>
    <row r="961" spans="1:1" x14ac:dyDescent="0.3">
      <c r="A961" s="21" t="s">
        <v>145</v>
      </c>
    </row>
    <row r="962" spans="1:1" x14ac:dyDescent="0.3">
      <c r="A962" s="21" t="s">
        <v>145</v>
      </c>
    </row>
    <row r="963" spans="1:1" x14ac:dyDescent="0.3">
      <c r="A963" s="21" t="s">
        <v>153</v>
      </c>
    </row>
    <row r="964" spans="1:1" x14ac:dyDescent="0.3">
      <c r="A964" s="21" t="s">
        <v>153</v>
      </c>
    </row>
    <row r="965" spans="1:1" x14ac:dyDescent="0.3">
      <c r="A965" s="21" t="s">
        <v>153</v>
      </c>
    </row>
    <row r="966" spans="1:1" x14ac:dyDescent="0.3">
      <c r="A966" s="21" t="s">
        <v>145</v>
      </c>
    </row>
    <row r="967" spans="1:1" x14ac:dyDescent="0.3">
      <c r="A967" s="21" t="s">
        <v>153</v>
      </c>
    </row>
    <row r="968" spans="1:1" x14ac:dyDescent="0.3">
      <c r="A968" s="21" t="s">
        <v>153</v>
      </c>
    </row>
    <row r="969" spans="1:1" x14ac:dyDescent="0.3">
      <c r="A969" s="21" t="s">
        <v>145</v>
      </c>
    </row>
    <row r="970" spans="1:1" x14ac:dyDescent="0.3">
      <c r="A970" s="21" t="s">
        <v>153</v>
      </c>
    </row>
    <row r="971" spans="1:1" x14ac:dyDescent="0.3">
      <c r="A971" s="21" t="s">
        <v>153</v>
      </c>
    </row>
    <row r="972" spans="1:1" x14ac:dyDescent="0.3">
      <c r="A972" s="21" t="s">
        <v>153</v>
      </c>
    </row>
    <row r="973" spans="1:1" x14ac:dyDescent="0.3">
      <c r="A973" s="21" t="s">
        <v>153</v>
      </c>
    </row>
    <row r="974" spans="1:1" x14ac:dyDescent="0.3">
      <c r="A974" s="21" t="s">
        <v>145</v>
      </c>
    </row>
    <row r="975" spans="1:1" x14ac:dyDescent="0.3">
      <c r="A975" s="21" t="s">
        <v>153</v>
      </c>
    </row>
    <row r="976" spans="1:1" x14ac:dyDescent="0.3">
      <c r="A976" s="21" t="s">
        <v>153</v>
      </c>
    </row>
    <row r="977" spans="1:1" x14ac:dyDescent="0.3">
      <c r="A977" s="21" t="s">
        <v>153</v>
      </c>
    </row>
    <row r="978" spans="1:1" x14ac:dyDescent="0.3">
      <c r="A978" s="21" t="s">
        <v>145</v>
      </c>
    </row>
    <row r="979" spans="1:1" x14ac:dyDescent="0.3">
      <c r="A979" s="21" t="s">
        <v>153</v>
      </c>
    </row>
    <row r="980" spans="1:1" x14ac:dyDescent="0.3">
      <c r="A980" s="21" t="s">
        <v>153</v>
      </c>
    </row>
    <row r="981" spans="1:1" x14ac:dyDescent="0.3">
      <c r="A981" s="21" t="s">
        <v>145</v>
      </c>
    </row>
    <row r="982" spans="1:1" x14ac:dyDescent="0.3">
      <c r="A982" s="21" t="s">
        <v>145</v>
      </c>
    </row>
    <row r="983" spans="1:1" x14ac:dyDescent="0.3">
      <c r="A983" s="21" t="s">
        <v>145</v>
      </c>
    </row>
    <row r="984" spans="1:1" x14ac:dyDescent="0.3">
      <c r="A984" s="21" t="s">
        <v>153</v>
      </c>
    </row>
    <row r="985" spans="1:1" x14ac:dyDescent="0.3">
      <c r="A985" s="21" t="s">
        <v>153</v>
      </c>
    </row>
    <row r="986" spans="1:1" x14ac:dyDescent="0.3">
      <c r="A986" s="21" t="s">
        <v>145</v>
      </c>
    </row>
    <row r="987" spans="1:1" x14ac:dyDescent="0.3">
      <c r="A987" s="21" t="s">
        <v>153</v>
      </c>
    </row>
    <row r="988" spans="1:1" x14ac:dyDescent="0.3">
      <c r="A988" s="21" t="s">
        <v>145</v>
      </c>
    </row>
    <row r="989" spans="1:1" x14ac:dyDescent="0.3">
      <c r="A989" s="21" t="s">
        <v>153</v>
      </c>
    </row>
    <row r="990" spans="1:1" x14ac:dyDescent="0.3">
      <c r="A990" s="21" t="s">
        <v>145</v>
      </c>
    </row>
    <row r="991" spans="1:1" x14ac:dyDescent="0.3">
      <c r="A991" s="21" t="s">
        <v>153</v>
      </c>
    </row>
    <row r="992" spans="1:1" x14ac:dyDescent="0.3">
      <c r="A992" s="21" t="s">
        <v>153</v>
      </c>
    </row>
    <row r="993" spans="1:1" x14ac:dyDescent="0.3">
      <c r="A993" s="21" t="s">
        <v>153</v>
      </c>
    </row>
    <row r="994" spans="1:1" x14ac:dyDescent="0.3">
      <c r="A994" s="21" t="s">
        <v>153</v>
      </c>
    </row>
    <row r="995" spans="1:1" x14ac:dyDescent="0.3">
      <c r="A995" s="21" t="s">
        <v>145</v>
      </c>
    </row>
    <row r="996" spans="1:1" x14ac:dyDescent="0.3">
      <c r="A996" s="21" t="s">
        <v>145</v>
      </c>
    </row>
    <row r="997" spans="1:1" x14ac:dyDescent="0.3">
      <c r="A997" s="21" t="s">
        <v>153</v>
      </c>
    </row>
    <row r="998" spans="1:1" x14ac:dyDescent="0.3">
      <c r="A998" s="21" t="s">
        <v>153</v>
      </c>
    </row>
    <row r="999" spans="1:1" x14ac:dyDescent="0.3">
      <c r="A999" s="21" t="s">
        <v>153</v>
      </c>
    </row>
    <row r="1000" spans="1:1" x14ac:dyDescent="0.3">
      <c r="A1000" s="21" t="s">
        <v>153</v>
      </c>
    </row>
    <row r="1001" spans="1:1" x14ac:dyDescent="0.3">
      <c r="A1001" s="21" t="s">
        <v>145</v>
      </c>
    </row>
    <row r="1002" spans="1:1" x14ac:dyDescent="0.3">
      <c r="A1002" s="21" t="s">
        <v>153</v>
      </c>
    </row>
    <row r="1003" spans="1:1" x14ac:dyDescent="0.3">
      <c r="A1003" s="21" t="s">
        <v>145</v>
      </c>
    </row>
    <row r="1004" spans="1:1" x14ac:dyDescent="0.3">
      <c r="A1004" s="21" t="s">
        <v>145</v>
      </c>
    </row>
    <row r="1005" spans="1:1" x14ac:dyDescent="0.3">
      <c r="A1005" s="21" t="s">
        <v>153</v>
      </c>
    </row>
    <row r="1006" spans="1:1" x14ac:dyDescent="0.3">
      <c r="A1006" s="21" t="s">
        <v>153</v>
      </c>
    </row>
    <row r="1007" spans="1:1" x14ac:dyDescent="0.3">
      <c r="A1007" s="21" t="s">
        <v>153</v>
      </c>
    </row>
    <row r="1008" spans="1:1" x14ac:dyDescent="0.3">
      <c r="A1008" s="21" t="s">
        <v>153</v>
      </c>
    </row>
    <row r="1009" spans="1:1" x14ac:dyDescent="0.3">
      <c r="A1009" s="21" t="s">
        <v>153</v>
      </c>
    </row>
    <row r="1010" spans="1:1" x14ac:dyDescent="0.3">
      <c r="A1010" s="21" t="s">
        <v>153</v>
      </c>
    </row>
    <row r="1011" spans="1:1" x14ac:dyDescent="0.3">
      <c r="A1011" s="21" t="s">
        <v>153</v>
      </c>
    </row>
    <row r="1012" spans="1:1" x14ac:dyDescent="0.3">
      <c r="A1012" s="21" t="s">
        <v>153</v>
      </c>
    </row>
    <row r="1013" spans="1:1" x14ac:dyDescent="0.3">
      <c r="A1013" s="21" t="s">
        <v>145</v>
      </c>
    </row>
    <row r="1014" spans="1:1" x14ac:dyDescent="0.3">
      <c r="A1014" s="21" t="s">
        <v>153</v>
      </c>
    </row>
    <row r="1015" spans="1:1" x14ac:dyDescent="0.3">
      <c r="A1015" s="21" t="s">
        <v>153</v>
      </c>
    </row>
    <row r="1016" spans="1:1" x14ac:dyDescent="0.3">
      <c r="A1016" s="21" t="s">
        <v>153</v>
      </c>
    </row>
    <row r="1017" spans="1:1" x14ac:dyDescent="0.3">
      <c r="A1017" s="21" t="s">
        <v>153</v>
      </c>
    </row>
    <row r="1018" spans="1:1" x14ac:dyDescent="0.3">
      <c r="A1018" s="21" t="s">
        <v>153</v>
      </c>
    </row>
    <row r="1019" spans="1:1" x14ac:dyDescent="0.3">
      <c r="A1019" s="21" t="s">
        <v>153</v>
      </c>
    </row>
    <row r="1020" spans="1:1" x14ac:dyDescent="0.3">
      <c r="A1020" s="21" t="s">
        <v>153</v>
      </c>
    </row>
    <row r="1021" spans="1:1" x14ac:dyDescent="0.3">
      <c r="A1021" s="21" t="s">
        <v>145</v>
      </c>
    </row>
    <row r="1022" spans="1:1" x14ac:dyDescent="0.3">
      <c r="A1022" s="21" t="s">
        <v>145</v>
      </c>
    </row>
    <row r="1023" spans="1:1" x14ac:dyDescent="0.3">
      <c r="A1023" s="21" t="s">
        <v>153</v>
      </c>
    </row>
    <row r="1024" spans="1:1" x14ac:dyDescent="0.3">
      <c r="A1024" s="21" t="s">
        <v>153</v>
      </c>
    </row>
    <row r="1025" spans="1:1" x14ac:dyDescent="0.3">
      <c r="A1025" s="21" t="s">
        <v>153</v>
      </c>
    </row>
    <row r="1026" spans="1:1" x14ac:dyDescent="0.3">
      <c r="A1026" s="21" t="s">
        <v>153</v>
      </c>
    </row>
    <row r="1027" spans="1:1" x14ac:dyDescent="0.3">
      <c r="A1027" s="21" t="s">
        <v>153</v>
      </c>
    </row>
    <row r="1028" spans="1:1" x14ac:dyDescent="0.3">
      <c r="A1028" s="21" t="s">
        <v>153</v>
      </c>
    </row>
    <row r="1029" spans="1:1" x14ac:dyDescent="0.3">
      <c r="A1029" s="21" t="s">
        <v>153</v>
      </c>
    </row>
    <row r="1030" spans="1:1" x14ac:dyDescent="0.3">
      <c r="A1030" s="21" t="s">
        <v>153</v>
      </c>
    </row>
    <row r="1031" spans="1:1" x14ac:dyDescent="0.3">
      <c r="A1031" s="21" t="s">
        <v>145</v>
      </c>
    </row>
    <row r="1032" spans="1:1" x14ac:dyDescent="0.3">
      <c r="A1032" s="21" t="s">
        <v>145</v>
      </c>
    </row>
    <row r="1033" spans="1:1" x14ac:dyDescent="0.3">
      <c r="A1033" s="21" t="s">
        <v>145</v>
      </c>
    </row>
    <row r="1034" spans="1:1" x14ac:dyDescent="0.3">
      <c r="A1034" s="21" t="s">
        <v>153</v>
      </c>
    </row>
    <row r="1035" spans="1:1" x14ac:dyDescent="0.3">
      <c r="A1035" s="21" t="s">
        <v>153</v>
      </c>
    </row>
    <row r="1036" spans="1:1" x14ac:dyDescent="0.3">
      <c r="A1036" s="21" t="s">
        <v>153</v>
      </c>
    </row>
    <row r="1037" spans="1:1" x14ac:dyDescent="0.3">
      <c r="A1037" s="21" t="s">
        <v>145</v>
      </c>
    </row>
    <row r="1038" spans="1:1" x14ac:dyDescent="0.3">
      <c r="A1038" s="21" t="s">
        <v>145</v>
      </c>
    </row>
    <row r="1039" spans="1:1" x14ac:dyDescent="0.3">
      <c r="A1039" s="21" t="s">
        <v>153</v>
      </c>
    </row>
    <row r="1040" spans="1:1" x14ac:dyDescent="0.3">
      <c r="A1040" s="21" t="s">
        <v>153</v>
      </c>
    </row>
    <row r="1041" spans="1:1" x14ac:dyDescent="0.3">
      <c r="A1041" s="21" t="s">
        <v>145</v>
      </c>
    </row>
    <row r="1042" spans="1:1" x14ac:dyDescent="0.3">
      <c r="A1042" s="21" t="s">
        <v>153</v>
      </c>
    </row>
    <row r="1043" spans="1:1" x14ac:dyDescent="0.3">
      <c r="A1043" s="21" t="s">
        <v>153</v>
      </c>
    </row>
    <row r="1044" spans="1:1" x14ac:dyDescent="0.3">
      <c r="A1044" s="21" t="s">
        <v>153</v>
      </c>
    </row>
    <row r="1045" spans="1:1" x14ac:dyDescent="0.3">
      <c r="A1045" s="21" t="s">
        <v>153</v>
      </c>
    </row>
    <row r="1046" spans="1:1" x14ac:dyDescent="0.3">
      <c r="A1046" s="21" t="s">
        <v>153</v>
      </c>
    </row>
    <row r="1047" spans="1:1" x14ac:dyDescent="0.3">
      <c r="A1047" s="21" t="s">
        <v>153</v>
      </c>
    </row>
    <row r="1048" spans="1:1" x14ac:dyDescent="0.3">
      <c r="A1048" s="21" t="s">
        <v>145</v>
      </c>
    </row>
    <row r="1049" spans="1:1" x14ac:dyDescent="0.3">
      <c r="A1049" s="21" t="s">
        <v>153</v>
      </c>
    </row>
    <row r="1050" spans="1:1" x14ac:dyDescent="0.3">
      <c r="A1050" s="21" t="s">
        <v>153</v>
      </c>
    </row>
    <row r="1051" spans="1:1" x14ac:dyDescent="0.3">
      <c r="A1051" s="21" t="s">
        <v>145</v>
      </c>
    </row>
    <row r="1052" spans="1:1" x14ac:dyDescent="0.3">
      <c r="A1052" s="21" t="s">
        <v>153</v>
      </c>
    </row>
    <row r="1053" spans="1:1" x14ac:dyDescent="0.3">
      <c r="A1053" s="21" t="s">
        <v>153</v>
      </c>
    </row>
    <row r="1054" spans="1:1" x14ac:dyDescent="0.3">
      <c r="A1054" s="21" t="s">
        <v>145</v>
      </c>
    </row>
    <row r="1055" spans="1:1" x14ac:dyDescent="0.3">
      <c r="A1055" s="21" t="s">
        <v>153</v>
      </c>
    </row>
    <row r="1056" spans="1:1" x14ac:dyDescent="0.3">
      <c r="A1056" s="21" t="s">
        <v>145</v>
      </c>
    </row>
    <row r="1057" spans="1:1" x14ac:dyDescent="0.3">
      <c r="A1057" s="21" t="s">
        <v>145</v>
      </c>
    </row>
    <row r="1058" spans="1:1" x14ac:dyDescent="0.3">
      <c r="A1058" s="21" t="s">
        <v>145</v>
      </c>
    </row>
    <row r="1059" spans="1:1" x14ac:dyDescent="0.3">
      <c r="A1059" s="21" t="s">
        <v>145</v>
      </c>
    </row>
    <row r="1060" spans="1:1" x14ac:dyDescent="0.3">
      <c r="A1060" s="21" t="s">
        <v>153</v>
      </c>
    </row>
    <row r="1061" spans="1:1" x14ac:dyDescent="0.3">
      <c r="A1061" s="21" t="s">
        <v>153</v>
      </c>
    </row>
    <row r="1062" spans="1:1" x14ac:dyDescent="0.3">
      <c r="A1062" s="21" t="s">
        <v>153</v>
      </c>
    </row>
    <row r="1063" spans="1:1" x14ac:dyDescent="0.3">
      <c r="A1063" s="21" t="s">
        <v>153</v>
      </c>
    </row>
    <row r="1064" spans="1:1" x14ac:dyDescent="0.3">
      <c r="A1064" s="21" t="s">
        <v>153</v>
      </c>
    </row>
    <row r="1065" spans="1:1" x14ac:dyDescent="0.3">
      <c r="A1065" s="21" t="s">
        <v>153</v>
      </c>
    </row>
    <row r="1066" spans="1:1" x14ac:dyDescent="0.3">
      <c r="A1066" s="21" t="s">
        <v>145</v>
      </c>
    </row>
    <row r="1067" spans="1:1" x14ac:dyDescent="0.3">
      <c r="A1067" s="21" t="s">
        <v>153</v>
      </c>
    </row>
    <row r="1068" spans="1:1" x14ac:dyDescent="0.3">
      <c r="A1068" s="21" t="s">
        <v>153</v>
      </c>
    </row>
    <row r="1069" spans="1:1" x14ac:dyDescent="0.3">
      <c r="A1069" s="21" t="s">
        <v>153</v>
      </c>
    </row>
    <row r="1070" spans="1:1" x14ac:dyDescent="0.3">
      <c r="A1070" s="21" t="s">
        <v>153</v>
      </c>
    </row>
    <row r="1071" spans="1:1" x14ac:dyDescent="0.3">
      <c r="A1071" s="21" t="s">
        <v>153</v>
      </c>
    </row>
    <row r="1072" spans="1:1" x14ac:dyDescent="0.3">
      <c r="A1072" s="21" t="s">
        <v>153</v>
      </c>
    </row>
    <row r="1073" spans="1:1" x14ac:dyDescent="0.3">
      <c r="A1073" s="21" t="s">
        <v>153</v>
      </c>
    </row>
    <row r="1074" spans="1:1" x14ac:dyDescent="0.3">
      <c r="A1074" s="21" t="s">
        <v>153</v>
      </c>
    </row>
    <row r="1075" spans="1:1" x14ac:dyDescent="0.3">
      <c r="A1075" s="21" t="s">
        <v>153</v>
      </c>
    </row>
    <row r="1076" spans="1:1" x14ac:dyDescent="0.3">
      <c r="A1076" s="21" t="s">
        <v>153</v>
      </c>
    </row>
    <row r="1077" spans="1:1" x14ac:dyDescent="0.3">
      <c r="A1077" s="21" t="s">
        <v>153</v>
      </c>
    </row>
    <row r="1078" spans="1:1" x14ac:dyDescent="0.3">
      <c r="A1078" s="21" t="s">
        <v>153</v>
      </c>
    </row>
    <row r="1079" spans="1:1" x14ac:dyDescent="0.3">
      <c r="A1079" s="21" t="s">
        <v>145</v>
      </c>
    </row>
    <row r="1080" spans="1:1" x14ac:dyDescent="0.3">
      <c r="A1080" s="21" t="s">
        <v>153</v>
      </c>
    </row>
    <row r="1081" spans="1:1" x14ac:dyDescent="0.3">
      <c r="A1081" s="21" t="s">
        <v>153</v>
      </c>
    </row>
    <row r="1082" spans="1:1" x14ac:dyDescent="0.3">
      <c r="A1082" s="21" t="s">
        <v>153</v>
      </c>
    </row>
    <row r="1083" spans="1:1" x14ac:dyDescent="0.3">
      <c r="A1083" s="21" t="s">
        <v>145</v>
      </c>
    </row>
    <row r="1084" spans="1:1" x14ac:dyDescent="0.3">
      <c r="A1084" s="21" t="s">
        <v>145</v>
      </c>
    </row>
    <row r="1085" spans="1:1" x14ac:dyDescent="0.3">
      <c r="A1085" s="21" t="s">
        <v>145</v>
      </c>
    </row>
    <row r="1086" spans="1:1" x14ac:dyDescent="0.3">
      <c r="A1086" s="21" t="s">
        <v>153</v>
      </c>
    </row>
    <row r="1087" spans="1:1" x14ac:dyDescent="0.3">
      <c r="A1087" s="21" t="s">
        <v>153</v>
      </c>
    </row>
    <row r="1088" spans="1:1" x14ac:dyDescent="0.3">
      <c r="A1088" s="21" t="s">
        <v>153</v>
      </c>
    </row>
    <row r="1089" spans="1:1" x14ac:dyDescent="0.3">
      <c r="A1089" s="21" t="s">
        <v>153</v>
      </c>
    </row>
    <row r="1090" spans="1:1" x14ac:dyDescent="0.3">
      <c r="A1090" s="21" t="s">
        <v>153</v>
      </c>
    </row>
    <row r="1091" spans="1:1" x14ac:dyDescent="0.3">
      <c r="A1091" s="21" t="s">
        <v>153</v>
      </c>
    </row>
    <row r="1092" spans="1:1" x14ac:dyDescent="0.3">
      <c r="A1092" s="21" t="s">
        <v>153</v>
      </c>
    </row>
    <row r="1093" spans="1:1" x14ac:dyDescent="0.3">
      <c r="A1093" s="21" t="s">
        <v>145</v>
      </c>
    </row>
    <row r="1094" spans="1:1" x14ac:dyDescent="0.3">
      <c r="A1094" s="21" t="s">
        <v>145</v>
      </c>
    </row>
    <row r="1095" spans="1:1" x14ac:dyDescent="0.3">
      <c r="A1095" s="21" t="s">
        <v>145</v>
      </c>
    </row>
    <row r="1096" spans="1:1" x14ac:dyDescent="0.3">
      <c r="A1096" s="21" t="s">
        <v>153</v>
      </c>
    </row>
    <row r="1097" spans="1:1" x14ac:dyDescent="0.3">
      <c r="A1097" s="21" t="s">
        <v>145</v>
      </c>
    </row>
    <row r="1098" spans="1:1" x14ac:dyDescent="0.3">
      <c r="A1098" s="21" t="s">
        <v>145</v>
      </c>
    </row>
    <row r="1099" spans="1:1" x14ac:dyDescent="0.3">
      <c r="A1099" s="21" t="s">
        <v>153</v>
      </c>
    </row>
    <row r="1100" spans="1:1" x14ac:dyDescent="0.3">
      <c r="A1100" s="21" t="s">
        <v>153</v>
      </c>
    </row>
    <row r="1101" spans="1:1" x14ac:dyDescent="0.3">
      <c r="A1101" s="21" t="s">
        <v>153</v>
      </c>
    </row>
    <row r="1102" spans="1:1" x14ac:dyDescent="0.3">
      <c r="A1102" s="21" t="s">
        <v>153</v>
      </c>
    </row>
    <row r="1103" spans="1:1" x14ac:dyDescent="0.3">
      <c r="A1103" s="21" t="s">
        <v>145</v>
      </c>
    </row>
    <row r="1104" spans="1:1" x14ac:dyDescent="0.3">
      <c r="A1104" s="21" t="s">
        <v>145</v>
      </c>
    </row>
    <row r="1105" spans="1:1" x14ac:dyDescent="0.3">
      <c r="A1105" s="21" t="s">
        <v>153</v>
      </c>
    </row>
    <row r="1106" spans="1:1" x14ac:dyDescent="0.3">
      <c r="A1106" s="21" t="s">
        <v>153</v>
      </c>
    </row>
    <row r="1107" spans="1:1" x14ac:dyDescent="0.3">
      <c r="A1107" s="21" t="s">
        <v>153</v>
      </c>
    </row>
    <row r="1108" spans="1:1" x14ac:dyDescent="0.3">
      <c r="A1108" s="21" t="s">
        <v>153</v>
      </c>
    </row>
    <row r="1109" spans="1:1" x14ac:dyDescent="0.3">
      <c r="A1109" s="21" t="s">
        <v>145</v>
      </c>
    </row>
  </sheetData>
  <dataValidations count="1">
    <dataValidation type="list" allowBlank="1" showInputMessage="1" showErrorMessage="1" sqref="JB10:JB13 SX10:SX13 ACT10:ACT13 AMP10:AMP13 AWL10:AWL13 BGH10:BGH13 BQD10:BQD13 BZZ10:BZZ13 CJV10:CJV13 CTR10:CTR13 DDN10:DDN13 DNJ10:DNJ13 DXF10:DXF13 EHB10:EHB13 EQX10:EQX13 FAT10:FAT13 FKP10:FKP13 FUL10:FUL13 GEH10:GEH13 GOD10:GOD13 GXZ10:GXZ13 HHV10:HHV13 HRR10:HRR13 IBN10:IBN13 ILJ10:ILJ13 IVF10:IVF13 JFB10:JFB13 JOX10:JOX13 JYT10:JYT13 KIP10:KIP13 KSL10:KSL13 LCH10:LCH13 LMD10:LMD13 LVZ10:LVZ13 MFV10:MFV13 MPR10:MPR13 MZN10:MZN13 NJJ10:NJJ13 NTF10:NTF13 ODB10:ODB13 OMX10:OMX13 OWT10:OWT13 PGP10:PGP13 PQL10:PQL13 QAH10:QAH13 QKD10:QKD13 QTZ10:QTZ13 RDV10:RDV13 RNR10:RNR13 RXN10:RXN13 SHJ10:SHJ13 SRF10:SRF13 TBB10:TBB13 TKX10:TKX13 TUT10:TUT13 UEP10:UEP13 UOL10:UOL13 UYH10:UYH13 VID10:VID13 VRZ10:VRZ13 WBV10:WBV13 WLR10:WLR13 WVN10:WVN13 F65546:F65549 JB65546:JB65549 SX65546:SX65549 ACT65546:ACT65549 AMP65546:AMP65549 AWL65546:AWL65549 BGH65546:BGH65549 BQD65546:BQD65549 BZZ65546:BZZ65549 CJV65546:CJV65549 CTR65546:CTR65549 DDN65546:DDN65549 DNJ65546:DNJ65549 DXF65546:DXF65549 EHB65546:EHB65549 EQX65546:EQX65549 FAT65546:FAT65549 FKP65546:FKP65549 FUL65546:FUL65549 GEH65546:GEH65549 GOD65546:GOD65549 GXZ65546:GXZ65549 HHV65546:HHV65549 HRR65546:HRR65549 IBN65546:IBN65549 ILJ65546:ILJ65549 IVF65546:IVF65549 JFB65546:JFB65549 JOX65546:JOX65549 JYT65546:JYT65549 KIP65546:KIP65549 KSL65546:KSL65549 LCH65546:LCH65549 LMD65546:LMD65549 LVZ65546:LVZ65549 MFV65546:MFV65549 MPR65546:MPR65549 MZN65546:MZN65549 NJJ65546:NJJ65549 NTF65546:NTF65549 ODB65546:ODB65549 OMX65546:OMX65549 OWT65546:OWT65549 PGP65546:PGP65549 PQL65546:PQL65549 QAH65546:QAH65549 QKD65546:QKD65549 QTZ65546:QTZ65549 RDV65546:RDV65549 RNR65546:RNR65549 RXN65546:RXN65549 SHJ65546:SHJ65549 SRF65546:SRF65549 TBB65546:TBB65549 TKX65546:TKX65549 TUT65546:TUT65549 UEP65546:UEP65549 UOL65546:UOL65549 UYH65546:UYH65549 VID65546:VID65549 VRZ65546:VRZ65549 WBV65546:WBV65549 WLR65546:WLR65549 WVN65546:WVN65549 F131082:F131085 JB131082:JB131085 SX131082:SX131085 ACT131082:ACT131085 AMP131082:AMP131085 AWL131082:AWL131085 BGH131082:BGH131085 BQD131082:BQD131085 BZZ131082:BZZ131085 CJV131082:CJV131085 CTR131082:CTR131085 DDN131082:DDN131085 DNJ131082:DNJ131085 DXF131082:DXF131085 EHB131082:EHB131085 EQX131082:EQX131085 FAT131082:FAT131085 FKP131082:FKP131085 FUL131082:FUL131085 GEH131082:GEH131085 GOD131082:GOD131085 GXZ131082:GXZ131085 HHV131082:HHV131085 HRR131082:HRR131085 IBN131082:IBN131085 ILJ131082:ILJ131085 IVF131082:IVF131085 JFB131082:JFB131085 JOX131082:JOX131085 JYT131082:JYT131085 KIP131082:KIP131085 KSL131082:KSL131085 LCH131082:LCH131085 LMD131082:LMD131085 LVZ131082:LVZ131085 MFV131082:MFV131085 MPR131082:MPR131085 MZN131082:MZN131085 NJJ131082:NJJ131085 NTF131082:NTF131085 ODB131082:ODB131085 OMX131082:OMX131085 OWT131082:OWT131085 PGP131082:PGP131085 PQL131082:PQL131085 QAH131082:QAH131085 QKD131082:QKD131085 QTZ131082:QTZ131085 RDV131082:RDV131085 RNR131082:RNR131085 RXN131082:RXN131085 SHJ131082:SHJ131085 SRF131082:SRF131085 TBB131082:TBB131085 TKX131082:TKX131085 TUT131082:TUT131085 UEP131082:UEP131085 UOL131082:UOL131085 UYH131082:UYH131085 VID131082:VID131085 VRZ131082:VRZ131085 WBV131082:WBV131085 WLR131082:WLR131085 WVN131082:WVN131085 F196618:F196621 JB196618:JB196621 SX196618:SX196621 ACT196618:ACT196621 AMP196618:AMP196621 AWL196618:AWL196621 BGH196618:BGH196621 BQD196618:BQD196621 BZZ196618:BZZ196621 CJV196618:CJV196621 CTR196618:CTR196621 DDN196618:DDN196621 DNJ196618:DNJ196621 DXF196618:DXF196621 EHB196618:EHB196621 EQX196618:EQX196621 FAT196618:FAT196621 FKP196618:FKP196621 FUL196618:FUL196621 GEH196618:GEH196621 GOD196618:GOD196621 GXZ196618:GXZ196621 HHV196618:HHV196621 HRR196618:HRR196621 IBN196618:IBN196621 ILJ196618:ILJ196621 IVF196618:IVF196621 JFB196618:JFB196621 JOX196618:JOX196621 JYT196618:JYT196621 KIP196618:KIP196621 KSL196618:KSL196621 LCH196618:LCH196621 LMD196618:LMD196621 LVZ196618:LVZ196621 MFV196618:MFV196621 MPR196618:MPR196621 MZN196618:MZN196621 NJJ196618:NJJ196621 NTF196618:NTF196621 ODB196618:ODB196621 OMX196618:OMX196621 OWT196618:OWT196621 PGP196618:PGP196621 PQL196618:PQL196621 QAH196618:QAH196621 QKD196618:QKD196621 QTZ196618:QTZ196621 RDV196618:RDV196621 RNR196618:RNR196621 RXN196618:RXN196621 SHJ196618:SHJ196621 SRF196618:SRF196621 TBB196618:TBB196621 TKX196618:TKX196621 TUT196618:TUT196621 UEP196618:UEP196621 UOL196618:UOL196621 UYH196618:UYH196621 VID196618:VID196621 VRZ196618:VRZ196621 WBV196618:WBV196621 WLR196618:WLR196621 WVN196618:WVN196621 F262154:F262157 JB262154:JB262157 SX262154:SX262157 ACT262154:ACT262157 AMP262154:AMP262157 AWL262154:AWL262157 BGH262154:BGH262157 BQD262154:BQD262157 BZZ262154:BZZ262157 CJV262154:CJV262157 CTR262154:CTR262157 DDN262154:DDN262157 DNJ262154:DNJ262157 DXF262154:DXF262157 EHB262154:EHB262157 EQX262154:EQX262157 FAT262154:FAT262157 FKP262154:FKP262157 FUL262154:FUL262157 GEH262154:GEH262157 GOD262154:GOD262157 GXZ262154:GXZ262157 HHV262154:HHV262157 HRR262154:HRR262157 IBN262154:IBN262157 ILJ262154:ILJ262157 IVF262154:IVF262157 JFB262154:JFB262157 JOX262154:JOX262157 JYT262154:JYT262157 KIP262154:KIP262157 KSL262154:KSL262157 LCH262154:LCH262157 LMD262154:LMD262157 LVZ262154:LVZ262157 MFV262154:MFV262157 MPR262154:MPR262157 MZN262154:MZN262157 NJJ262154:NJJ262157 NTF262154:NTF262157 ODB262154:ODB262157 OMX262154:OMX262157 OWT262154:OWT262157 PGP262154:PGP262157 PQL262154:PQL262157 QAH262154:QAH262157 QKD262154:QKD262157 QTZ262154:QTZ262157 RDV262154:RDV262157 RNR262154:RNR262157 RXN262154:RXN262157 SHJ262154:SHJ262157 SRF262154:SRF262157 TBB262154:TBB262157 TKX262154:TKX262157 TUT262154:TUT262157 UEP262154:UEP262157 UOL262154:UOL262157 UYH262154:UYH262157 VID262154:VID262157 VRZ262154:VRZ262157 WBV262154:WBV262157 WLR262154:WLR262157 WVN262154:WVN262157 F327690:F327693 JB327690:JB327693 SX327690:SX327693 ACT327690:ACT327693 AMP327690:AMP327693 AWL327690:AWL327693 BGH327690:BGH327693 BQD327690:BQD327693 BZZ327690:BZZ327693 CJV327690:CJV327693 CTR327690:CTR327693 DDN327690:DDN327693 DNJ327690:DNJ327693 DXF327690:DXF327693 EHB327690:EHB327693 EQX327690:EQX327693 FAT327690:FAT327693 FKP327690:FKP327693 FUL327690:FUL327693 GEH327690:GEH327693 GOD327690:GOD327693 GXZ327690:GXZ327693 HHV327690:HHV327693 HRR327690:HRR327693 IBN327690:IBN327693 ILJ327690:ILJ327693 IVF327690:IVF327693 JFB327690:JFB327693 JOX327690:JOX327693 JYT327690:JYT327693 KIP327690:KIP327693 KSL327690:KSL327693 LCH327690:LCH327693 LMD327690:LMD327693 LVZ327690:LVZ327693 MFV327690:MFV327693 MPR327690:MPR327693 MZN327690:MZN327693 NJJ327690:NJJ327693 NTF327690:NTF327693 ODB327690:ODB327693 OMX327690:OMX327693 OWT327690:OWT327693 PGP327690:PGP327693 PQL327690:PQL327693 QAH327690:QAH327693 QKD327690:QKD327693 QTZ327690:QTZ327693 RDV327690:RDV327693 RNR327690:RNR327693 RXN327690:RXN327693 SHJ327690:SHJ327693 SRF327690:SRF327693 TBB327690:TBB327693 TKX327690:TKX327693 TUT327690:TUT327693 UEP327690:UEP327693 UOL327690:UOL327693 UYH327690:UYH327693 VID327690:VID327693 VRZ327690:VRZ327693 WBV327690:WBV327693 WLR327690:WLR327693 WVN327690:WVN327693 F393226:F393229 JB393226:JB393229 SX393226:SX393229 ACT393226:ACT393229 AMP393226:AMP393229 AWL393226:AWL393229 BGH393226:BGH393229 BQD393226:BQD393229 BZZ393226:BZZ393229 CJV393226:CJV393229 CTR393226:CTR393229 DDN393226:DDN393229 DNJ393226:DNJ393229 DXF393226:DXF393229 EHB393226:EHB393229 EQX393226:EQX393229 FAT393226:FAT393229 FKP393226:FKP393229 FUL393226:FUL393229 GEH393226:GEH393229 GOD393226:GOD393229 GXZ393226:GXZ393229 HHV393226:HHV393229 HRR393226:HRR393229 IBN393226:IBN393229 ILJ393226:ILJ393229 IVF393226:IVF393229 JFB393226:JFB393229 JOX393226:JOX393229 JYT393226:JYT393229 KIP393226:KIP393229 KSL393226:KSL393229 LCH393226:LCH393229 LMD393226:LMD393229 LVZ393226:LVZ393229 MFV393226:MFV393229 MPR393226:MPR393229 MZN393226:MZN393229 NJJ393226:NJJ393229 NTF393226:NTF393229 ODB393226:ODB393229 OMX393226:OMX393229 OWT393226:OWT393229 PGP393226:PGP393229 PQL393226:PQL393229 QAH393226:QAH393229 QKD393226:QKD393229 QTZ393226:QTZ393229 RDV393226:RDV393229 RNR393226:RNR393229 RXN393226:RXN393229 SHJ393226:SHJ393229 SRF393226:SRF393229 TBB393226:TBB393229 TKX393226:TKX393229 TUT393226:TUT393229 UEP393226:UEP393229 UOL393226:UOL393229 UYH393226:UYH393229 VID393226:VID393229 VRZ393226:VRZ393229 WBV393226:WBV393229 WLR393226:WLR393229 WVN393226:WVN393229 F458762:F458765 JB458762:JB458765 SX458762:SX458765 ACT458762:ACT458765 AMP458762:AMP458765 AWL458762:AWL458765 BGH458762:BGH458765 BQD458762:BQD458765 BZZ458762:BZZ458765 CJV458762:CJV458765 CTR458762:CTR458765 DDN458762:DDN458765 DNJ458762:DNJ458765 DXF458762:DXF458765 EHB458762:EHB458765 EQX458762:EQX458765 FAT458762:FAT458765 FKP458762:FKP458765 FUL458762:FUL458765 GEH458762:GEH458765 GOD458762:GOD458765 GXZ458762:GXZ458765 HHV458762:HHV458765 HRR458762:HRR458765 IBN458762:IBN458765 ILJ458762:ILJ458765 IVF458762:IVF458765 JFB458762:JFB458765 JOX458762:JOX458765 JYT458762:JYT458765 KIP458762:KIP458765 KSL458762:KSL458765 LCH458762:LCH458765 LMD458762:LMD458765 LVZ458762:LVZ458765 MFV458762:MFV458765 MPR458762:MPR458765 MZN458762:MZN458765 NJJ458762:NJJ458765 NTF458762:NTF458765 ODB458762:ODB458765 OMX458762:OMX458765 OWT458762:OWT458765 PGP458762:PGP458765 PQL458762:PQL458765 QAH458762:QAH458765 QKD458762:QKD458765 QTZ458762:QTZ458765 RDV458762:RDV458765 RNR458762:RNR458765 RXN458762:RXN458765 SHJ458762:SHJ458765 SRF458762:SRF458765 TBB458762:TBB458765 TKX458762:TKX458765 TUT458762:TUT458765 UEP458762:UEP458765 UOL458762:UOL458765 UYH458762:UYH458765 VID458762:VID458765 VRZ458762:VRZ458765 WBV458762:WBV458765 WLR458762:WLR458765 WVN458762:WVN458765 F524298:F524301 JB524298:JB524301 SX524298:SX524301 ACT524298:ACT524301 AMP524298:AMP524301 AWL524298:AWL524301 BGH524298:BGH524301 BQD524298:BQD524301 BZZ524298:BZZ524301 CJV524298:CJV524301 CTR524298:CTR524301 DDN524298:DDN524301 DNJ524298:DNJ524301 DXF524298:DXF524301 EHB524298:EHB524301 EQX524298:EQX524301 FAT524298:FAT524301 FKP524298:FKP524301 FUL524298:FUL524301 GEH524298:GEH524301 GOD524298:GOD524301 GXZ524298:GXZ524301 HHV524298:HHV524301 HRR524298:HRR524301 IBN524298:IBN524301 ILJ524298:ILJ524301 IVF524298:IVF524301 JFB524298:JFB524301 JOX524298:JOX524301 JYT524298:JYT524301 KIP524298:KIP524301 KSL524298:KSL524301 LCH524298:LCH524301 LMD524298:LMD524301 LVZ524298:LVZ524301 MFV524298:MFV524301 MPR524298:MPR524301 MZN524298:MZN524301 NJJ524298:NJJ524301 NTF524298:NTF524301 ODB524298:ODB524301 OMX524298:OMX524301 OWT524298:OWT524301 PGP524298:PGP524301 PQL524298:PQL524301 QAH524298:QAH524301 QKD524298:QKD524301 QTZ524298:QTZ524301 RDV524298:RDV524301 RNR524298:RNR524301 RXN524298:RXN524301 SHJ524298:SHJ524301 SRF524298:SRF524301 TBB524298:TBB524301 TKX524298:TKX524301 TUT524298:TUT524301 UEP524298:UEP524301 UOL524298:UOL524301 UYH524298:UYH524301 VID524298:VID524301 VRZ524298:VRZ524301 WBV524298:WBV524301 WLR524298:WLR524301 WVN524298:WVN524301 F589834:F589837 JB589834:JB589837 SX589834:SX589837 ACT589834:ACT589837 AMP589834:AMP589837 AWL589834:AWL589837 BGH589834:BGH589837 BQD589834:BQD589837 BZZ589834:BZZ589837 CJV589834:CJV589837 CTR589834:CTR589837 DDN589834:DDN589837 DNJ589834:DNJ589837 DXF589834:DXF589837 EHB589834:EHB589837 EQX589834:EQX589837 FAT589834:FAT589837 FKP589834:FKP589837 FUL589834:FUL589837 GEH589834:GEH589837 GOD589834:GOD589837 GXZ589834:GXZ589837 HHV589834:HHV589837 HRR589834:HRR589837 IBN589834:IBN589837 ILJ589834:ILJ589837 IVF589834:IVF589837 JFB589834:JFB589837 JOX589834:JOX589837 JYT589834:JYT589837 KIP589834:KIP589837 KSL589834:KSL589837 LCH589834:LCH589837 LMD589834:LMD589837 LVZ589834:LVZ589837 MFV589834:MFV589837 MPR589834:MPR589837 MZN589834:MZN589837 NJJ589834:NJJ589837 NTF589834:NTF589837 ODB589834:ODB589837 OMX589834:OMX589837 OWT589834:OWT589837 PGP589834:PGP589837 PQL589834:PQL589837 QAH589834:QAH589837 QKD589834:QKD589837 QTZ589834:QTZ589837 RDV589834:RDV589837 RNR589834:RNR589837 RXN589834:RXN589837 SHJ589834:SHJ589837 SRF589834:SRF589837 TBB589834:TBB589837 TKX589834:TKX589837 TUT589834:TUT589837 UEP589834:UEP589837 UOL589834:UOL589837 UYH589834:UYH589837 VID589834:VID589837 VRZ589834:VRZ589837 WBV589834:WBV589837 WLR589834:WLR589837 WVN589834:WVN589837 F655370:F655373 JB655370:JB655373 SX655370:SX655373 ACT655370:ACT655373 AMP655370:AMP655373 AWL655370:AWL655373 BGH655370:BGH655373 BQD655370:BQD655373 BZZ655370:BZZ655373 CJV655370:CJV655373 CTR655370:CTR655373 DDN655370:DDN655373 DNJ655370:DNJ655373 DXF655370:DXF655373 EHB655370:EHB655373 EQX655370:EQX655373 FAT655370:FAT655373 FKP655370:FKP655373 FUL655370:FUL655373 GEH655370:GEH655373 GOD655370:GOD655373 GXZ655370:GXZ655373 HHV655370:HHV655373 HRR655370:HRR655373 IBN655370:IBN655373 ILJ655370:ILJ655373 IVF655370:IVF655373 JFB655370:JFB655373 JOX655370:JOX655373 JYT655370:JYT655373 KIP655370:KIP655373 KSL655370:KSL655373 LCH655370:LCH655373 LMD655370:LMD655373 LVZ655370:LVZ655373 MFV655370:MFV655373 MPR655370:MPR655373 MZN655370:MZN655373 NJJ655370:NJJ655373 NTF655370:NTF655373 ODB655370:ODB655373 OMX655370:OMX655373 OWT655370:OWT655373 PGP655370:PGP655373 PQL655370:PQL655373 QAH655370:QAH655373 QKD655370:QKD655373 QTZ655370:QTZ655373 RDV655370:RDV655373 RNR655370:RNR655373 RXN655370:RXN655373 SHJ655370:SHJ655373 SRF655370:SRF655373 TBB655370:TBB655373 TKX655370:TKX655373 TUT655370:TUT655373 UEP655370:UEP655373 UOL655370:UOL655373 UYH655370:UYH655373 VID655370:VID655373 VRZ655370:VRZ655373 WBV655370:WBV655373 WLR655370:WLR655373 WVN655370:WVN655373 F720906:F720909 JB720906:JB720909 SX720906:SX720909 ACT720906:ACT720909 AMP720906:AMP720909 AWL720906:AWL720909 BGH720906:BGH720909 BQD720906:BQD720909 BZZ720906:BZZ720909 CJV720906:CJV720909 CTR720906:CTR720909 DDN720906:DDN720909 DNJ720906:DNJ720909 DXF720906:DXF720909 EHB720906:EHB720909 EQX720906:EQX720909 FAT720906:FAT720909 FKP720906:FKP720909 FUL720906:FUL720909 GEH720906:GEH720909 GOD720906:GOD720909 GXZ720906:GXZ720909 HHV720906:HHV720909 HRR720906:HRR720909 IBN720906:IBN720909 ILJ720906:ILJ720909 IVF720906:IVF720909 JFB720906:JFB720909 JOX720906:JOX720909 JYT720906:JYT720909 KIP720906:KIP720909 KSL720906:KSL720909 LCH720906:LCH720909 LMD720906:LMD720909 LVZ720906:LVZ720909 MFV720906:MFV720909 MPR720906:MPR720909 MZN720906:MZN720909 NJJ720906:NJJ720909 NTF720906:NTF720909 ODB720906:ODB720909 OMX720906:OMX720909 OWT720906:OWT720909 PGP720906:PGP720909 PQL720906:PQL720909 QAH720906:QAH720909 QKD720906:QKD720909 QTZ720906:QTZ720909 RDV720906:RDV720909 RNR720906:RNR720909 RXN720906:RXN720909 SHJ720906:SHJ720909 SRF720906:SRF720909 TBB720906:TBB720909 TKX720906:TKX720909 TUT720906:TUT720909 UEP720906:UEP720909 UOL720906:UOL720909 UYH720906:UYH720909 VID720906:VID720909 VRZ720906:VRZ720909 WBV720906:WBV720909 WLR720906:WLR720909 WVN720906:WVN720909 F786442:F786445 JB786442:JB786445 SX786442:SX786445 ACT786442:ACT786445 AMP786442:AMP786445 AWL786442:AWL786445 BGH786442:BGH786445 BQD786442:BQD786445 BZZ786442:BZZ786445 CJV786442:CJV786445 CTR786442:CTR786445 DDN786442:DDN786445 DNJ786442:DNJ786445 DXF786442:DXF786445 EHB786442:EHB786445 EQX786442:EQX786445 FAT786442:FAT786445 FKP786442:FKP786445 FUL786442:FUL786445 GEH786442:GEH786445 GOD786442:GOD786445 GXZ786442:GXZ786445 HHV786442:HHV786445 HRR786442:HRR786445 IBN786442:IBN786445 ILJ786442:ILJ786445 IVF786442:IVF786445 JFB786442:JFB786445 JOX786442:JOX786445 JYT786442:JYT786445 KIP786442:KIP786445 KSL786442:KSL786445 LCH786442:LCH786445 LMD786442:LMD786445 LVZ786442:LVZ786445 MFV786442:MFV786445 MPR786442:MPR786445 MZN786442:MZN786445 NJJ786442:NJJ786445 NTF786442:NTF786445 ODB786442:ODB786445 OMX786442:OMX786445 OWT786442:OWT786445 PGP786442:PGP786445 PQL786442:PQL786445 QAH786442:QAH786445 QKD786442:QKD786445 QTZ786442:QTZ786445 RDV786442:RDV786445 RNR786442:RNR786445 RXN786442:RXN786445 SHJ786442:SHJ786445 SRF786442:SRF786445 TBB786442:TBB786445 TKX786442:TKX786445 TUT786442:TUT786445 UEP786442:UEP786445 UOL786442:UOL786445 UYH786442:UYH786445 VID786442:VID786445 VRZ786442:VRZ786445 WBV786442:WBV786445 WLR786442:WLR786445 WVN786442:WVN786445 F851978:F851981 JB851978:JB851981 SX851978:SX851981 ACT851978:ACT851981 AMP851978:AMP851981 AWL851978:AWL851981 BGH851978:BGH851981 BQD851978:BQD851981 BZZ851978:BZZ851981 CJV851978:CJV851981 CTR851978:CTR851981 DDN851978:DDN851981 DNJ851978:DNJ851981 DXF851978:DXF851981 EHB851978:EHB851981 EQX851978:EQX851981 FAT851978:FAT851981 FKP851978:FKP851981 FUL851978:FUL851981 GEH851978:GEH851981 GOD851978:GOD851981 GXZ851978:GXZ851981 HHV851978:HHV851981 HRR851978:HRR851981 IBN851978:IBN851981 ILJ851978:ILJ851981 IVF851978:IVF851981 JFB851978:JFB851981 JOX851978:JOX851981 JYT851978:JYT851981 KIP851978:KIP851981 KSL851978:KSL851981 LCH851978:LCH851981 LMD851978:LMD851981 LVZ851978:LVZ851981 MFV851978:MFV851981 MPR851978:MPR851981 MZN851978:MZN851981 NJJ851978:NJJ851981 NTF851978:NTF851981 ODB851978:ODB851981 OMX851978:OMX851981 OWT851978:OWT851981 PGP851978:PGP851981 PQL851978:PQL851981 QAH851978:QAH851981 QKD851978:QKD851981 QTZ851978:QTZ851981 RDV851978:RDV851981 RNR851978:RNR851981 RXN851978:RXN851981 SHJ851978:SHJ851981 SRF851978:SRF851981 TBB851978:TBB851981 TKX851978:TKX851981 TUT851978:TUT851981 UEP851978:UEP851981 UOL851978:UOL851981 UYH851978:UYH851981 VID851978:VID851981 VRZ851978:VRZ851981 WBV851978:WBV851981 WLR851978:WLR851981 WVN851978:WVN851981 F917514:F917517 JB917514:JB917517 SX917514:SX917517 ACT917514:ACT917517 AMP917514:AMP917517 AWL917514:AWL917517 BGH917514:BGH917517 BQD917514:BQD917517 BZZ917514:BZZ917517 CJV917514:CJV917517 CTR917514:CTR917517 DDN917514:DDN917517 DNJ917514:DNJ917517 DXF917514:DXF917517 EHB917514:EHB917517 EQX917514:EQX917517 FAT917514:FAT917517 FKP917514:FKP917517 FUL917514:FUL917517 GEH917514:GEH917517 GOD917514:GOD917517 GXZ917514:GXZ917517 HHV917514:HHV917517 HRR917514:HRR917517 IBN917514:IBN917517 ILJ917514:ILJ917517 IVF917514:IVF917517 JFB917514:JFB917517 JOX917514:JOX917517 JYT917514:JYT917517 KIP917514:KIP917517 KSL917514:KSL917517 LCH917514:LCH917517 LMD917514:LMD917517 LVZ917514:LVZ917517 MFV917514:MFV917517 MPR917514:MPR917517 MZN917514:MZN917517 NJJ917514:NJJ917517 NTF917514:NTF917517 ODB917514:ODB917517 OMX917514:OMX917517 OWT917514:OWT917517 PGP917514:PGP917517 PQL917514:PQL917517 QAH917514:QAH917517 QKD917514:QKD917517 QTZ917514:QTZ917517 RDV917514:RDV917517 RNR917514:RNR917517 RXN917514:RXN917517 SHJ917514:SHJ917517 SRF917514:SRF917517 TBB917514:TBB917517 TKX917514:TKX917517 TUT917514:TUT917517 UEP917514:UEP917517 UOL917514:UOL917517 UYH917514:UYH917517 VID917514:VID917517 VRZ917514:VRZ917517 WBV917514:WBV917517 WLR917514:WLR917517 WVN917514:WVN917517 F983050:F983053 JB983050:JB983053 SX983050:SX983053 ACT983050:ACT983053 AMP983050:AMP983053 AWL983050:AWL983053 BGH983050:BGH983053 BQD983050:BQD983053 BZZ983050:BZZ983053 CJV983050:CJV983053 CTR983050:CTR983053 DDN983050:DDN983053 DNJ983050:DNJ983053 DXF983050:DXF983053 EHB983050:EHB983053 EQX983050:EQX983053 FAT983050:FAT983053 FKP983050:FKP983053 FUL983050:FUL983053 GEH983050:GEH983053 GOD983050:GOD983053 GXZ983050:GXZ983053 HHV983050:HHV983053 HRR983050:HRR983053 IBN983050:IBN983053 ILJ983050:ILJ983053 IVF983050:IVF983053 JFB983050:JFB983053 JOX983050:JOX983053 JYT983050:JYT983053 KIP983050:KIP983053 KSL983050:KSL983053 LCH983050:LCH983053 LMD983050:LMD983053 LVZ983050:LVZ983053 MFV983050:MFV983053 MPR983050:MPR983053 MZN983050:MZN983053 NJJ983050:NJJ983053 NTF983050:NTF983053 ODB983050:ODB983053 OMX983050:OMX983053 OWT983050:OWT983053 PGP983050:PGP983053 PQL983050:PQL983053 QAH983050:QAH983053 QKD983050:QKD983053 QTZ983050:QTZ983053 RDV983050:RDV983053 RNR983050:RNR983053 RXN983050:RXN983053 SHJ983050:SHJ983053 SRF983050:SRF983053 TBB983050:TBB983053 TKX983050:TKX983053 TUT983050:TUT983053 UEP983050:UEP983053 UOL983050:UOL983053 UYH983050:UYH983053 VID983050:VID983053 VRZ983050:VRZ983053 WBV983050:WBV983053 WLR983050:WLR983053 WVN983050:WVN983053 F2:F5" xr:uid="{27B0F084-7DCD-4635-895A-957D817ECC84}">
      <formula1>"Yes,No"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2CC5-37BA-435B-BFE4-BADCE6760993}">
  <sheetPr codeName="Sheet11">
    <tabColor rgb="FF0000FF"/>
  </sheetPr>
  <dimension ref="A1:H24"/>
  <sheetViews>
    <sheetView zoomScale="85" zoomScaleNormal="85" workbookViewId="0">
      <selection activeCell="C6" sqref="C6"/>
    </sheetView>
  </sheetViews>
  <sheetFormatPr defaultRowHeight="14.4" x14ac:dyDescent="0.3"/>
  <cols>
    <col min="2" max="2" width="27.33203125" bestFit="1" customWidth="1"/>
    <col min="258" max="258" width="27.33203125" bestFit="1" customWidth="1"/>
    <col min="514" max="514" width="27.33203125" bestFit="1" customWidth="1"/>
    <col min="770" max="770" width="27.33203125" bestFit="1" customWidth="1"/>
    <col min="1026" max="1026" width="27.33203125" bestFit="1" customWidth="1"/>
    <col min="1282" max="1282" width="27.33203125" bestFit="1" customWidth="1"/>
    <col min="1538" max="1538" width="27.33203125" bestFit="1" customWidth="1"/>
    <col min="1794" max="1794" width="27.33203125" bestFit="1" customWidth="1"/>
    <col min="2050" max="2050" width="27.33203125" bestFit="1" customWidth="1"/>
    <col min="2306" max="2306" width="27.33203125" bestFit="1" customWidth="1"/>
    <col min="2562" max="2562" width="27.33203125" bestFit="1" customWidth="1"/>
    <col min="2818" max="2818" width="27.33203125" bestFit="1" customWidth="1"/>
    <col min="3074" max="3074" width="27.33203125" bestFit="1" customWidth="1"/>
    <col min="3330" max="3330" width="27.33203125" bestFit="1" customWidth="1"/>
    <col min="3586" max="3586" width="27.33203125" bestFit="1" customWidth="1"/>
    <col min="3842" max="3842" width="27.33203125" bestFit="1" customWidth="1"/>
    <col min="4098" max="4098" width="27.33203125" bestFit="1" customWidth="1"/>
    <col min="4354" max="4354" width="27.33203125" bestFit="1" customWidth="1"/>
    <col min="4610" max="4610" width="27.33203125" bestFit="1" customWidth="1"/>
    <col min="4866" max="4866" width="27.33203125" bestFit="1" customWidth="1"/>
    <col min="5122" max="5122" width="27.33203125" bestFit="1" customWidth="1"/>
    <col min="5378" max="5378" width="27.33203125" bestFit="1" customWidth="1"/>
    <col min="5634" max="5634" width="27.33203125" bestFit="1" customWidth="1"/>
    <col min="5890" max="5890" width="27.33203125" bestFit="1" customWidth="1"/>
    <col min="6146" max="6146" width="27.33203125" bestFit="1" customWidth="1"/>
    <col min="6402" max="6402" width="27.33203125" bestFit="1" customWidth="1"/>
    <col min="6658" max="6658" width="27.33203125" bestFit="1" customWidth="1"/>
    <col min="6914" max="6914" width="27.33203125" bestFit="1" customWidth="1"/>
    <col min="7170" max="7170" width="27.33203125" bestFit="1" customWidth="1"/>
    <col min="7426" max="7426" width="27.33203125" bestFit="1" customWidth="1"/>
    <col min="7682" max="7682" width="27.33203125" bestFit="1" customWidth="1"/>
    <col min="7938" max="7938" width="27.33203125" bestFit="1" customWidth="1"/>
    <col min="8194" max="8194" width="27.33203125" bestFit="1" customWidth="1"/>
    <col min="8450" max="8450" width="27.33203125" bestFit="1" customWidth="1"/>
    <col min="8706" max="8706" width="27.33203125" bestFit="1" customWidth="1"/>
    <col min="8962" max="8962" width="27.33203125" bestFit="1" customWidth="1"/>
    <col min="9218" max="9218" width="27.33203125" bestFit="1" customWidth="1"/>
    <col min="9474" max="9474" width="27.33203125" bestFit="1" customWidth="1"/>
    <col min="9730" max="9730" width="27.33203125" bestFit="1" customWidth="1"/>
    <col min="9986" max="9986" width="27.33203125" bestFit="1" customWidth="1"/>
    <col min="10242" max="10242" width="27.33203125" bestFit="1" customWidth="1"/>
    <col min="10498" max="10498" width="27.33203125" bestFit="1" customWidth="1"/>
    <col min="10754" max="10754" width="27.33203125" bestFit="1" customWidth="1"/>
    <col min="11010" max="11010" width="27.33203125" bestFit="1" customWidth="1"/>
    <col min="11266" max="11266" width="27.33203125" bestFit="1" customWidth="1"/>
    <col min="11522" max="11522" width="27.33203125" bestFit="1" customWidth="1"/>
    <col min="11778" max="11778" width="27.33203125" bestFit="1" customWidth="1"/>
    <col min="12034" max="12034" width="27.33203125" bestFit="1" customWidth="1"/>
    <col min="12290" max="12290" width="27.33203125" bestFit="1" customWidth="1"/>
    <col min="12546" max="12546" width="27.33203125" bestFit="1" customWidth="1"/>
    <col min="12802" max="12802" width="27.33203125" bestFit="1" customWidth="1"/>
    <col min="13058" max="13058" width="27.33203125" bestFit="1" customWidth="1"/>
    <col min="13314" max="13314" width="27.33203125" bestFit="1" customWidth="1"/>
    <col min="13570" max="13570" width="27.33203125" bestFit="1" customWidth="1"/>
    <col min="13826" max="13826" width="27.33203125" bestFit="1" customWidth="1"/>
    <col min="14082" max="14082" width="27.33203125" bestFit="1" customWidth="1"/>
    <col min="14338" max="14338" width="27.33203125" bestFit="1" customWidth="1"/>
    <col min="14594" max="14594" width="27.33203125" bestFit="1" customWidth="1"/>
    <col min="14850" max="14850" width="27.33203125" bestFit="1" customWidth="1"/>
    <col min="15106" max="15106" width="27.33203125" bestFit="1" customWidth="1"/>
    <col min="15362" max="15362" width="27.33203125" bestFit="1" customWidth="1"/>
    <col min="15618" max="15618" width="27.33203125" bestFit="1" customWidth="1"/>
    <col min="15874" max="15874" width="27.33203125" bestFit="1" customWidth="1"/>
    <col min="16130" max="16130" width="27.33203125" bestFit="1" customWidth="1"/>
  </cols>
  <sheetData>
    <row r="1" spans="1:8" ht="40.200000000000003" x14ac:dyDescent="0.3">
      <c r="A1" s="69" t="s">
        <v>181</v>
      </c>
      <c r="B1" s="69"/>
      <c r="C1" s="69"/>
      <c r="D1" s="69"/>
      <c r="E1" s="69"/>
      <c r="F1" s="69"/>
      <c r="G1" s="69"/>
    </row>
    <row r="3" spans="1:8" x14ac:dyDescent="0.3">
      <c r="A3" s="70">
        <v>1</v>
      </c>
      <c r="B3" s="71" t="s">
        <v>182</v>
      </c>
      <c r="C3" s="71"/>
      <c r="D3" s="71"/>
      <c r="E3" s="71"/>
      <c r="F3" s="71"/>
      <c r="G3" s="71"/>
    </row>
    <row r="4" spans="1:8" x14ac:dyDescent="0.3">
      <c r="B4" s="21" t="s">
        <v>183</v>
      </c>
      <c r="C4" s="21">
        <v>414</v>
      </c>
    </row>
    <row r="5" spans="1:8" x14ac:dyDescent="0.3">
      <c r="B5" s="21" t="s">
        <v>184</v>
      </c>
      <c r="C5" s="21">
        <v>600</v>
      </c>
    </row>
    <row r="6" spans="1:8" x14ac:dyDescent="0.3">
      <c r="B6" s="21" t="s">
        <v>185</v>
      </c>
      <c r="C6" s="22"/>
      <c r="E6" t="s">
        <v>186</v>
      </c>
    </row>
    <row r="8" spans="1:8" x14ac:dyDescent="0.3">
      <c r="A8" s="70">
        <v>2</v>
      </c>
      <c r="B8" s="71" t="s">
        <v>187</v>
      </c>
      <c r="C8" s="71"/>
      <c r="D8" s="71"/>
      <c r="E8" s="71"/>
      <c r="F8" s="71"/>
      <c r="G8" s="71"/>
    </row>
    <row r="9" spans="1:8" x14ac:dyDescent="0.3">
      <c r="B9" s="99" t="str">
        <f>IF(C6="","","Our sample proportion is the best estimate for the population proportion ==&gt; Pbar = "&amp;C6)</f>
        <v/>
      </c>
      <c r="C9" s="100"/>
      <c r="D9" s="100"/>
      <c r="E9" s="100"/>
      <c r="F9" s="100"/>
      <c r="G9" s="101"/>
    </row>
    <row r="11" spans="1:8" ht="28.8" x14ac:dyDescent="0.3">
      <c r="A11" s="74">
        <v>3</v>
      </c>
      <c r="B11" s="71" t="s">
        <v>188</v>
      </c>
      <c r="C11" s="71"/>
      <c r="D11" s="71"/>
      <c r="E11" s="71"/>
      <c r="F11" s="71"/>
      <c r="G11" s="71"/>
    </row>
    <row r="12" spans="1:8" x14ac:dyDescent="0.3">
      <c r="B12" s="21" t="s">
        <v>189</v>
      </c>
      <c r="C12" s="21">
        <v>0.99</v>
      </c>
    </row>
    <row r="13" spans="1:8" ht="43.2" x14ac:dyDescent="0.3">
      <c r="B13" s="46" t="s">
        <v>190</v>
      </c>
      <c r="C13" s="22"/>
      <c r="E13" t="s">
        <v>191</v>
      </c>
    </row>
    <row r="14" spans="1:8" x14ac:dyDescent="0.3">
      <c r="B14" s="46" t="s">
        <v>192</v>
      </c>
      <c r="C14" s="22"/>
      <c r="E14" t="s">
        <v>193</v>
      </c>
    </row>
    <row r="15" spans="1:8" x14ac:dyDescent="0.3">
      <c r="B15" s="21" t="s">
        <v>194</v>
      </c>
      <c r="C15" s="22"/>
      <c r="E15" t="s">
        <v>195</v>
      </c>
    </row>
    <row r="16" spans="1:8" x14ac:dyDescent="0.3">
      <c r="B16" s="21" t="s">
        <v>83</v>
      </c>
      <c r="C16" s="22"/>
      <c r="E16" t="s">
        <v>196</v>
      </c>
    </row>
    <row r="17" spans="1:7" x14ac:dyDescent="0.3">
      <c r="B17" s="21" t="s">
        <v>88</v>
      </c>
      <c r="C17" s="22"/>
      <c r="E17" t="s">
        <v>197</v>
      </c>
    </row>
    <row r="18" spans="1:7" ht="15.6" x14ac:dyDescent="0.35">
      <c r="B18" s="46" t="s">
        <v>198</v>
      </c>
      <c r="C18" s="22"/>
      <c r="E18" t="s">
        <v>199</v>
      </c>
    </row>
    <row r="19" spans="1:7" ht="15.6" x14ac:dyDescent="0.35">
      <c r="B19" s="46" t="s">
        <v>200</v>
      </c>
      <c r="C19" s="22"/>
      <c r="E19" t="s">
        <v>201</v>
      </c>
    </row>
    <row r="21" spans="1:7" x14ac:dyDescent="0.3">
      <c r="A21" s="70">
        <v>4</v>
      </c>
      <c r="B21" s="75" t="s">
        <v>202</v>
      </c>
      <c r="C21" s="71"/>
      <c r="D21" s="71"/>
      <c r="E21" s="71"/>
      <c r="F21" s="71"/>
      <c r="G21" s="71"/>
    </row>
    <row r="22" spans="1:7" ht="28.8" x14ac:dyDescent="0.3">
      <c r="B22" s="72" t="str">
        <f>"The owner can be "&amp;TEXT(C12,"0.00%")&amp;" sure that the population proportion (% of customers excited about the new product) is between "&amp;TEXT(C18,"0.00%")&amp;" and "&amp;TEXT(C19,"0.00%")&amp;"."</f>
        <v>The owner can be 99.00% sure that the population proportion (% of customers excited about the new product) is between 0.00% and 0.00%.</v>
      </c>
      <c r="C22" s="72"/>
      <c r="D22" s="72"/>
      <c r="E22" s="72"/>
      <c r="F22" s="72"/>
      <c r="G22" s="73"/>
    </row>
    <row r="23" spans="1:7" x14ac:dyDescent="0.3">
      <c r="B23" s="72" t="str">
        <f>"The margin of error is "&amp;TEXT(C17,"0.00%")&amp;"."</f>
        <v>The margin of error is 0.00%.</v>
      </c>
      <c r="C23" s="72"/>
      <c r="D23" s="72"/>
      <c r="E23" s="72"/>
      <c r="F23" s="72"/>
      <c r="G23" s="73"/>
    </row>
    <row r="24" spans="1:7" ht="28.8" x14ac:dyDescent="0.3">
      <c r="B24" s="72" t="str">
        <f>"If 100 similar intervals were constructed about "&amp;C12*100&amp;" intervals would contain the population proportion."</f>
        <v>If 100 similar intervals were constructed about 99 intervals would contain the population proportion.</v>
      </c>
      <c r="C24" s="72"/>
      <c r="D24" s="72"/>
      <c r="E24" s="72"/>
      <c r="F24" s="72"/>
      <c r="G24" s="73"/>
    </row>
  </sheetData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E7456-1BD1-4EC5-928D-27ECC0446555}">
  <sheetPr>
    <tabColor rgb="FFFF0000"/>
  </sheetPr>
  <dimension ref="A1:H24"/>
  <sheetViews>
    <sheetView zoomScale="85" zoomScaleNormal="85" workbookViewId="0">
      <selection activeCell="D7" sqref="D7"/>
    </sheetView>
  </sheetViews>
  <sheetFormatPr defaultRowHeight="14.4" x14ac:dyDescent="0.3"/>
  <cols>
    <col min="2" max="2" width="27.33203125" bestFit="1" customWidth="1"/>
    <col min="258" max="258" width="27.33203125" bestFit="1" customWidth="1"/>
    <col min="514" max="514" width="27.33203125" bestFit="1" customWidth="1"/>
    <col min="770" max="770" width="27.33203125" bestFit="1" customWidth="1"/>
    <col min="1026" max="1026" width="27.33203125" bestFit="1" customWidth="1"/>
    <col min="1282" max="1282" width="27.33203125" bestFit="1" customWidth="1"/>
    <col min="1538" max="1538" width="27.33203125" bestFit="1" customWidth="1"/>
    <col min="1794" max="1794" width="27.33203125" bestFit="1" customWidth="1"/>
    <col min="2050" max="2050" width="27.33203125" bestFit="1" customWidth="1"/>
    <col min="2306" max="2306" width="27.33203125" bestFit="1" customWidth="1"/>
    <col min="2562" max="2562" width="27.33203125" bestFit="1" customWidth="1"/>
    <col min="2818" max="2818" width="27.33203125" bestFit="1" customWidth="1"/>
    <col min="3074" max="3074" width="27.33203125" bestFit="1" customWidth="1"/>
    <col min="3330" max="3330" width="27.33203125" bestFit="1" customWidth="1"/>
    <col min="3586" max="3586" width="27.33203125" bestFit="1" customWidth="1"/>
    <col min="3842" max="3842" width="27.33203125" bestFit="1" customWidth="1"/>
    <col min="4098" max="4098" width="27.33203125" bestFit="1" customWidth="1"/>
    <col min="4354" max="4354" width="27.33203125" bestFit="1" customWidth="1"/>
    <col min="4610" max="4610" width="27.33203125" bestFit="1" customWidth="1"/>
    <col min="4866" max="4866" width="27.33203125" bestFit="1" customWidth="1"/>
    <col min="5122" max="5122" width="27.33203125" bestFit="1" customWidth="1"/>
    <col min="5378" max="5378" width="27.33203125" bestFit="1" customWidth="1"/>
    <col min="5634" max="5634" width="27.33203125" bestFit="1" customWidth="1"/>
    <col min="5890" max="5890" width="27.33203125" bestFit="1" customWidth="1"/>
    <col min="6146" max="6146" width="27.33203125" bestFit="1" customWidth="1"/>
    <col min="6402" max="6402" width="27.33203125" bestFit="1" customWidth="1"/>
    <col min="6658" max="6658" width="27.33203125" bestFit="1" customWidth="1"/>
    <col min="6914" max="6914" width="27.33203125" bestFit="1" customWidth="1"/>
    <col min="7170" max="7170" width="27.33203125" bestFit="1" customWidth="1"/>
    <col min="7426" max="7426" width="27.33203125" bestFit="1" customWidth="1"/>
    <col min="7682" max="7682" width="27.33203125" bestFit="1" customWidth="1"/>
    <col min="7938" max="7938" width="27.33203125" bestFit="1" customWidth="1"/>
    <col min="8194" max="8194" width="27.33203125" bestFit="1" customWidth="1"/>
    <col min="8450" max="8450" width="27.33203125" bestFit="1" customWidth="1"/>
    <col min="8706" max="8706" width="27.33203125" bestFit="1" customWidth="1"/>
    <col min="8962" max="8962" width="27.33203125" bestFit="1" customWidth="1"/>
    <col min="9218" max="9218" width="27.33203125" bestFit="1" customWidth="1"/>
    <col min="9474" max="9474" width="27.33203125" bestFit="1" customWidth="1"/>
    <col min="9730" max="9730" width="27.33203125" bestFit="1" customWidth="1"/>
    <col min="9986" max="9986" width="27.33203125" bestFit="1" customWidth="1"/>
    <col min="10242" max="10242" width="27.33203125" bestFit="1" customWidth="1"/>
    <col min="10498" max="10498" width="27.33203125" bestFit="1" customWidth="1"/>
    <col min="10754" max="10754" width="27.33203125" bestFit="1" customWidth="1"/>
    <col min="11010" max="11010" width="27.33203125" bestFit="1" customWidth="1"/>
    <col min="11266" max="11266" width="27.33203125" bestFit="1" customWidth="1"/>
    <col min="11522" max="11522" width="27.33203125" bestFit="1" customWidth="1"/>
    <col min="11778" max="11778" width="27.33203125" bestFit="1" customWidth="1"/>
    <col min="12034" max="12034" width="27.33203125" bestFit="1" customWidth="1"/>
    <col min="12290" max="12290" width="27.33203125" bestFit="1" customWidth="1"/>
    <col min="12546" max="12546" width="27.33203125" bestFit="1" customWidth="1"/>
    <col min="12802" max="12802" width="27.33203125" bestFit="1" customWidth="1"/>
    <col min="13058" max="13058" width="27.33203125" bestFit="1" customWidth="1"/>
    <col min="13314" max="13314" width="27.33203125" bestFit="1" customWidth="1"/>
    <col min="13570" max="13570" width="27.33203125" bestFit="1" customWidth="1"/>
    <col min="13826" max="13826" width="27.33203125" bestFit="1" customWidth="1"/>
    <col min="14082" max="14082" width="27.33203125" bestFit="1" customWidth="1"/>
    <col min="14338" max="14338" width="27.33203125" bestFit="1" customWidth="1"/>
    <col min="14594" max="14594" width="27.33203125" bestFit="1" customWidth="1"/>
    <col min="14850" max="14850" width="27.33203125" bestFit="1" customWidth="1"/>
    <col min="15106" max="15106" width="27.33203125" bestFit="1" customWidth="1"/>
    <col min="15362" max="15362" width="27.33203125" bestFit="1" customWidth="1"/>
    <col min="15618" max="15618" width="27.33203125" bestFit="1" customWidth="1"/>
    <col min="15874" max="15874" width="27.33203125" bestFit="1" customWidth="1"/>
    <col min="16130" max="16130" width="27.33203125" bestFit="1" customWidth="1"/>
  </cols>
  <sheetData>
    <row r="1" spans="1:8" ht="40.200000000000003" x14ac:dyDescent="0.3">
      <c r="A1" s="69" t="s">
        <v>181</v>
      </c>
      <c r="B1" s="69"/>
      <c r="C1" s="69"/>
      <c r="D1" s="69"/>
      <c r="E1" s="69"/>
      <c r="F1" s="69"/>
      <c r="G1" s="69"/>
    </row>
    <row r="3" spans="1:8" x14ac:dyDescent="0.3">
      <c r="A3" s="70">
        <v>1</v>
      </c>
      <c r="B3" s="71" t="s">
        <v>182</v>
      </c>
      <c r="C3" s="71"/>
      <c r="D3" s="71"/>
      <c r="E3" s="71"/>
      <c r="F3" s="71"/>
      <c r="G3" s="71"/>
    </row>
    <row r="4" spans="1:8" x14ac:dyDescent="0.3">
      <c r="B4" s="21" t="s">
        <v>183</v>
      </c>
      <c r="C4" s="21">
        <v>414</v>
      </c>
    </row>
    <row r="5" spans="1:8" x14ac:dyDescent="0.3">
      <c r="B5" s="21" t="s">
        <v>184</v>
      </c>
      <c r="C5" s="21">
        <v>600</v>
      </c>
    </row>
    <row r="6" spans="1:8" x14ac:dyDescent="0.3">
      <c r="B6" s="21" t="s">
        <v>185</v>
      </c>
      <c r="C6" s="22">
        <f>C4/C5</f>
        <v>0.69</v>
      </c>
      <c r="E6" t="s">
        <v>186</v>
      </c>
    </row>
    <row r="8" spans="1:8" x14ac:dyDescent="0.3">
      <c r="A8" s="70">
        <v>2</v>
      </c>
      <c r="B8" s="71" t="s">
        <v>187</v>
      </c>
      <c r="C8" s="71"/>
      <c r="D8" s="71"/>
      <c r="E8" s="71"/>
      <c r="F8" s="71"/>
      <c r="G8" s="71"/>
    </row>
    <row r="9" spans="1:8" ht="28.8" x14ac:dyDescent="0.3">
      <c r="B9" s="72" t="str">
        <f>IF(C6="","","Our sample proportion is the best estimate for the population proportion ==&gt; Pbar = "&amp;C6)</f>
        <v>Our sample proportion is the best estimate for the population proportion ==&gt; Pbar = 0.69</v>
      </c>
      <c r="C9" s="72"/>
      <c r="D9" s="72"/>
      <c r="E9" s="72"/>
      <c r="F9" s="72"/>
      <c r="G9" s="73"/>
    </row>
    <row r="11" spans="1:8" ht="28.8" x14ac:dyDescent="0.3">
      <c r="A11" s="74">
        <v>3</v>
      </c>
      <c r="B11" s="71" t="s">
        <v>188</v>
      </c>
      <c r="C11" s="71"/>
      <c r="D11" s="71"/>
      <c r="E11" s="71"/>
      <c r="F11" s="71"/>
      <c r="G11" s="71"/>
    </row>
    <row r="12" spans="1:8" x14ac:dyDescent="0.3">
      <c r="B12" s="21" t="s">
        <v>189</v>
      </c>
      <c r="C12" s="21">
        <v>0.99</v>
      </c>
    </row>
    <row r="13" spans="1:8" ht="43.2" x14ac:dyDescent="0.3">
      <c r="B13" s="46" t="s">
        <v>190</v>
      </c>
      <c r="C13" s="22">
        <f>1-C12</f>
        <v>1.0000000000000009E-2</v>
      </c>
      <c r="E13" t="s">
        <v>191</v>
      </c>
    </row>
    <row r="14" spans="1:8" x14ac:dyDescent="0.3">
      <c r="B14" s="46" t="s">
        <v>192</v>
      </c>
      <c r="C14" s="22">
        <f>C13/2</f>
        <v>5.0000000000000044E-3</v>
      </c>
      <c r="E14" t="s">
        <v>193</v>
      </c>
    </row>
    <row r="15" spans="1:8" x14ac:dyDescent="0.3">
      <c r="B15" s="21" t="s">
        <v>194</v>
      </c>
      <c r="C15" s="22">
        <f>_xlfn.NORM.S.INV(1-C14)</f>
        <v>2.5758293035488999</v>
      </c>
      <c r="E15" t="s">
        <v>195</v>
      </c>
    </row>
    <row r="16" spans="1:8" x14ac:dyDescent="0.3">
      <c r="B16" s="21" t="s">
        <v>83</v>
      </c>
      <c r="C16" s="22">
        <f>SQRT(C6*(1-C6)/C5)</f>
        <v>1.8881207588499205E-2</v>
      </c>
      <c r="E16" t="s">
        <v>196</v>
      </c>
    </row>
    <row r="17" spans="1:7" x14ac:dyDescent="0.3">
      <c r="B17" s="21" t="s">
        <v>88</v>
      </c>
      <c r="C17" s="22">
        <f>C15*C16</f>
        <v>4.8634767792846111E-2</v>
      </c>
      <c r="E17" t="s">
        <v>197</v>
      </c>
    </row>
    <row r="18" spans="1:7" ht="15.6" x14ac:dyDescent="0.35">
      <c r="B18" s="46" t="s">
        <v>198</v>
      </c>
      <c r="C18" s="22">
        <f t="shared" ref="C18" si="0">$C$6-$C$17</f>
        <v>0.6413652322071538</v>
      </c>
      <c r="E18" t="s">
        <v>199</v>
      </c>
    </row>
    <row r="19" spans="1:7" ht="15.6" x14ac:dyDescent="0.35">
      <c r="B19" s="46" t="s">
        <v>200</v>
      </c>
      <c r="C19" s="22">
        <f>$C$6+$C$17</f>
        <v>0.73863476779284609</v>
      </c>
      <c r="E19" t="s">
        <v>201</v>
      </c>
    </row>
    <row r="21" spans="1:7" x14ac:dyDescent="0.3">
      <c r="A21" s="70">
        <v>4</v>
      </c>
      <c r="B21" s="75" t="s">
        <v>202</v>
      </c>
      <c r="C21" s="71"/>
      <c r="D21" s="71"/>
      <c r="E21" s="71"/>
      <c r="F21" s="71"/>
      <c r="G21" s="71"/>
    </row>
    <row r="22" spans="1:7" ht="28.8" x14ac:dyDescent="0.3">
      <c r="B22" s="72" t="str">
        <f>"The owner can be "&amp;TEXT(C12,"0.00%")&amp;" sure that the population proportion (% of customers excited about the new product) is between "&amp;TEXT(C18,"0.00%")&amp;" and "&amp;TEXT(C19,"0.00%")&amp;"."</f>
        <v>The owner can be 99.00% sure that the population proportion (% of customers excited about the new product) is between 64.14% and 73.86%.</v>
      </c>
      <c r="C22" s="72"/>
      <c r="D22" s="72"/>
      <c r="E22" s="72"/>
      <c r="F22" s="72"/>
      <c r="G22" s="73"/>
    </row>
    <row r="23" spans="1:7" x14ac:dyDescent="0.3">
      <c r="B23" s="72" t="str">
        <f>"The margin of error is "&amp;TEXT(C17,"0.00%")&amp;"."</f>
        <v>The margin of error is 4.86%.</v>
      </c>
      <c r="C23" s="72"/>
      <c r="D23" s="72"/>
      <c r="E23" s="72"/>
      <c r="F23" s="72"/>
      <c r="G23" s="73"/>
    </row>
    <row r="24" spans="1:7" ht="28.8" x14ac:dyDescent="0.3">
      <c r="B24" s="72" t="str">
        <f>"If 100 similar intervals were constructed about "&amp;C12*100&amp;" intervals would contain the population proportion."</f>
        <v>If 100 similar intervals were constructed about 99 intervals would contain the population proportion.</v>
      </c>
      <c r="C24" s="72"/>
      <c r="D24" s="72"/>
      <c r="E24" s="72"/>
      <c r="F24" s="72"/>
      <c r="G24" s="73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BB77C-EBF9-4182-9F7D-1919971404B9}">
  <sheetPr codeName="Sheet12">
    <tabColor rgb="FF0000FF"/>
  </sheetPr>
  <dimension ref="A1:C27"/>
  <sheetViews>
    <sheetView zoomScale="121" zoomScaleNormal="121" workbookViewId="0">
      <selection activeCell="D7" sqref="D7"/>
    </sheetView>
  </sheetViews>
  <sheetFormatPr defaultRowHeight="14.4" x14ac:dyDescent="0.3"/>
  <cols>
    <col min="1" max="1" width="27.33203125" bestFit="1" customWidth="1"/>
    <col min="3" max="3" width="3.44140625" customWidth="1"/>
    <col min="257" max="257" width="27.33203125" bestFit="1" customWidth="1"/>
    <col min="259" max="259" width="3.44140625" customWidth="1"/>
    <col min="513" max="513" width="27.33203125" bestFit="1" customWidth="1"/>
    <col min="515" max="515" width="3.44140625" customWidth="1"/>
    <col min="769" max="769" width="27.33203125" bestFit="1" customWidth="1"/>
    <col min="771" max="771" width="3.44140625" customWidth="1"/>
    <col min="1025" max="1025" width="27.33203125" bestFit="1" customWidth="1"/>
    <col min="1027" max="1027" width="3.44140625" customWidth="1"/>
    <col min="1281" max="1281" width="27.33203125" bestFit="1" customWidth="1"/>
    <col min="1283" max="1283" width="3.44140625" customWidth="1"/>
    <col min="1537" max="1537" width="27.33203125" bestFit="1" customWidth="1"/>
    <col min="1539" max="1539" width="3.44140625" customWidth="1"/>
    <col min="1793" max="1793" width="27.33203125" bestFit="1" customWidth="1"/>
    <col min="1795" max="1795" width="3.44140625" customWidth="1"/>
    <col min="2049" max="2049" width="27.33203125" bestFit="1" customWidth="1"/>
    <col min="2051" max="2051" width="3.44140625" customWidth="1"/>
    <col min="2305" max="2305" width="27.33203125" bestFit="1" customWidth="1"/>
    <col min="2307" max="2307" width="3.44140625" customWidth="1"/>
    <col min="2561" max="2561" width="27.33203125" bestFit="1" customWidth="1"/>
    <col min="2563" max="2563" width="3.44140625" customWidth="1"/>
    <col min="2817" max="2817" width="27.33203125" bestFit="1" customWidth="1"/>
    <col min="2819" max="2819" width="3.44140625" customWidth="1"/>
    <col min="3073" max="3073" width="27.33203125" bestFit="1" customWidth="1"/>
    <col min="3075" max="3075" width="3.44140625" customWidth="1"/>
    <col min="3329" max="3329" width="27.33203125" bestFit="1" customWidth="1"/>
    <col min="3331" max="3331" width="3.44140625" customWidth="1"/>
    <col min="3585" max="3585" width="27.33203125" bestFit="1" customWidth="1"/>
    <col min="3587" max="3587" width="3.44140625" customWidth="1"/>
    <col min="3841" max="3841" width="27.33203125" bestFit="1" customWidth="1"/>
    <col min="3843" max="3843" width="3.44140625" customWidth="1"/>
    <col min="4097" max="4097" width="27.33203125" bestFit="1" customWidth="1"/>
    <col min="4099" max="4099" width="3.44140625" customWidth="1"/>
    <col min="4353" max="4353" width="27.33203125" bestFit="1" customWidth="1"/>
    <col min="4355" max="4355" width="3.44140625" customWidth="1"/>
    <col min="4609" max="4609" width="27.33203125" bestFit="1" customWidth="1"/>
    <col min="4611" max="4611" width="3.44140625" customWidth="1"/>
    <col min="4865" max="4865" width="27.33203125" bestFit="1" customWidth="1"/>
    <col min="4867" max="4867" width="3.44140625" customWidth="1"/>
    <col min="5121" max="5121" width="27.33203125" bestFit="1" customWidth="1"/>
    <col min="5123" max="5123" width="3.44140625" customWidth="1"/>
    <col min="5377" max="5377" width="27.33203125" bestFit="1" customWidth="1"/>
    <col min="5379" max="5379" width="3.44140625" customWidth="1"/>
    <col min="5633" max="5633" width="27.33203125" bestFit="1" customWidth="1"/>
    <col min="5635" max="5635" width="3.44140625" customWidth="1"/>
    <col min="5889" max="5889" width="27.33203125" bestFit="1" customWidth="1"/>
    <col min="5891" max="5891" width="3.44140625" customWidth="1"/>
    <col min="6145" max="6145" width="27.33203125" bestFit="1" customWidth="1"/>
    <col min="6147" max="6147" width="3.44140625" customWidth="1"/>
    <col min="6401" max="6401" width="27.33203125" bestFit="1" customWidth="1"/>
    <col min="6403" max="6403" width="3.44140625" customWidth="1"/>
    <col min="6657" max="6657" width="27.33203125" bestFit="1" customWidth="1"/>
    <col min="6659" max="6659" width="3.44140625" customWidth="1"/>
    <col min="6913" max="6913" width="27.33203125" bestFit="1" customWidth="1"/>
    <col min="6915" max="6915" width="3.44140625" customWidth="1"/>
    <col min="7169" max="7169" width="27.33203125" bestFit="1" customWidth="1"/>
    <col min="7171" max="7171" width="3.44140625" customWidth="1"/>
    <col min="7425" max="7425" width="27.33203125" bestFit="1" customWidth="1"/>
    <col min="7427" max="7427" width="3.44140625" customWidth="1"/>
    <col min="7681" max="7681" width="27.33203125" bestFit="1" customWidth="1"/>
    <col min="7683" max="7683" width="3.44140625" customWidth="1"/>
    <col min="7937" max="7937" width="27.33203125" bestFit="1" customWidth="1"/>
    <col min="7939" max="7939" width="3.44140625" customWidth="1"/>
    <col min="8193" max="8193" width="27.33203125" bestFit="1" customWidth="1"/>
    <col min="8195" max="8195" width="3.44140625" customWidth="1"/>
    <col min="8449" max="8449" width="27.33203125" bestFit="1" customWidth="1"/>
    <col min="8451" max="8451" width="3.44140625" customWidth="1"/>
    <col min="8705" max="8705" width="27.33203125" bestFit="1" customWidth="1"/>
    <col min="8707" max="8707" width="3.44140625" customWidth="1"/>
    <col min="8961" max="8961" width="27.33203125" bestFit="1" customWidth="1"/>
    <col min="8963" max="8963" width="3.44140625" customWidth="1"/>
    <col min="9217" max="9217" width="27.33203125" bestFit="1" customWidth="1"/>
    <col min="9219" max="9219" width="3.44140625" customWidth="1"/>
    <col min="9473" max="9473" width="27.33203125" bestFit="1" customWidth="1"/>
    <col min="9475" max="9475" width="3.44140625" customWidth="1"/>
    <col min="9729" max="9729" width="27.33203125" bestFit="1" customWidth="1"/>
    <col min="9731" max="9731" width="3.44140625" customWidth="1"/>
    <col min="9985" max="9985" width="27.33203125" bestFit="1" customWidth="1"/>
    <col min="9987" max="9987" width="3.44140625" customWidth="1"/>
    <col min="10241" max="10241" width="27.33203125" bestFit="1" customWidth="1"/>
    <col min="10243" max="10243" width="3.44140625" customWidth="1"/>
    <col min="10497" max="10497" width="27.33203125" bestFit="1" customWidth="1"/>
    <col min="10499" max="10499" width="3.44140625" customWidth="1"/>
    <col min="10753" max="10753" width="27.33203125" bestFit="1" customWidth="1"/>
    <col min="10755" max="10755" width="3.44140625" customWidth="1"/>
    <col min="11009" max="11009" width="27.33203125" bestFit="1" customWidth="1"/>
    <col min="11011" max="11011" width="3.44140625" customWidth="1"/>
    <col min="11265" max="11265" width="27.33203125" bestFit="1" customWidth="1"/>
    <col min="11267" max="11267" width="3.44140625" customWidth="1"/>
    <col min="11521" max="11521" width="27.33203125" bestFit="1" customWidth="1"/>
    <col min="11523" max="11523" width="3.44140625" customWidth="1"/>
    <col min="11777" max="11777" width="27.33203125" bestFit="1" customWidth="1"/>
    <col min="11779" max="11779" width="3.44140625" customWidth="1"/>
    <col min="12033" max="12033" width="27.33203125" bestFit="1" customWidth="1"/>
    <col min="12035" max="12035" width="3.44140625" customWidth="1"/>
    <col min="12289" max="12289" width="27.33203125" bestFit="1" customWidth="1"/>
    <col min="12291" max="12291" width="3.44140625" customWidth="1"/>
    <col min="12545" max="12545" width="27.33203125" bestFit="1" customWidth="1"/>
    <col min="12547" max="12547" width="3.44140625" customWidth="1"/>
    <col min="12801" max="12801" width="27.33203125" bestFit="1" customWidth="1"/>
    <col min="12803" max="12803" width="3.44140625" customWidth="1"/>
    <col min="13057" max="13057" width="27.33203125" bestFit="1" customWidth="1"/>
    <col min="13059" max="13059" width="3.44140625" customWidth="1"/>
    <col min="13313" max="13313" width="27.33203125" bestFit="1" customWidth="1"/>
    <col min="13315" max="13315" width="3.44140625" customWidth="1"/>
    <col min="13569" max="13569" width="27.33203125" bestFit="1" customWidth="1"/>
    <col min="13571" max="13571" width="3.44140625" customWidth="1"/>
    <col min="13825" max="13825" width="27.33203125" bestFit="1" customWidth="1"/>
    <col min="13827" max="13827" width="3.44140625" customWidth="1"/>
    <col min="14081" max="14081" width="27.33203125" bestFit="1" customWidth="1"/>
    <col min="14083" max="14083" width="3.44140625" customWidth="1"/>
    <col min="14337" max="14337" width="27.33203125" bestFit="1" customWidth="1"/>
    <col min="14339" max="14339" width="3.44140625" customWidth="1"/>
    <col min="14593" max="14593" width="27.33203125" bestFit="1" customWidth="1"/>
    <col min="14595" max="14595" width="3.44140625" customWidth="1"/>
    <col min="14849" max="14849" width="27.33203125" bestFit="1" customWidth="1"/>
    <col min="14851" max="14851" width="3.44140625" customWidth="1"/>
    <col min="15105" max="15105" width="27.33203125" bestFit="1" customWidth="1"/>
    <col min="15107" max="15107" width="3.44140625" customWidth="1"/>
    <col min="15361" max="15361" width="27.33203125" bestFit="1" customWidth="1"/>
    <col min="15363" max="15363" width="3.44140625" customWidth="1"/>
    <col min="15617" max="15617" width="27.33203125" bestFit="1" customWidth="1"/>
    <col min="15619" max="15619" width="3.44140625" customWidth="1"/>
    <col min="15873" max="15873" width="27.33203125" bestFit="1" customWidth="1"/>
    <col min="15875" max="15875" width="3.44140625" customWidth="1"/>
    <col min="16129" max="16129" width="27.33203125" bestFit="1" customWidth="1"/>
    <col min="16131" max="16131" width="3.44140625" customWidth="1"/>
  </cols>
  <sheetData>
    <row r="1" spans="1:3" x14ac:dyDescent="0.3">
      <c r="A1" s="21" t="s">
        <v>203</v>
      </c>
      <c r="B1" s="76">
        <v>5</v>
      </c>
    </row>
    <row r="2" spans="1:3" x14ac:dyDescent="0.3">
      <c r="A2" s="21" t="s">
        <v>204</v>
      </c>
      <c r="B2" s="76">
        <v>20</v>
      </c>
    </row>
    <row r="3" spans="1:3" x14ac:dyDescent="0.3">
      <c r="A3" s="21" t="s">
        <v>205</v>
      </c>
      <c r="B3" s="21">
        <v>0.99</v>
      </c>
    </row>
    <row r="4" spans="1:3" ht="28.8" x14ac:dyDescent="0.3">
      <c r="A4" s="46" t="s">
        <v>206</v>
      </c>
      <c r="B4" s="22">
        <f>1-B3</f>
        <v>1.0000000000000009E-2</v>
      </c>
    </row>
    <row r="5" spans="1:3" x14ac:dyDescent="0.3">
      <c r="A5" s="46" t="s">
        <v>192</v>
      </c>
      <c r="B5" s="22">
        <f>B4/2</f>
        <v>5.0000000000000044E-3</v>
      </c>
    </row>
    <row r="6" spans="1:3" x14ac:dyDescent="0.3">
      <c r="A6" s="21" t="s">
        <v>194</v>
      </c>
      <c r="B6" s="22">
        <f>_xlfn.NORM.S.INV(1-B5)</f>
        <v>2.5758293035488999</v>
      </c>
      <c r="C6" t="s">
        <v>207</v>
      </c>
    </row>
    <row r="7" spans="1:3" x14ac:dyDescent="0.3">
      <c r="A7" s="21" t="s">
        <v>208</v>
      </c>
      <c r="B7" s="22">
        <f>(B6*B2/B1)^2</f>
        <v>106.15834561633937</v>
      </c>
      <c r="C7" t="s">
        <v>209</v>
      </c>
    </row>
    <row r="8" spans="1:3" x14ac:dyDescent="0.3">
      <c r="A8" s="21" t="s">
        <v>210</v>
      </c>
      <c r="B8" s="77">
        <f>ROUNDUP(B7,0)</f>
        <v>107</v>
      </c>
      <c r="C8" t="s">
        <v>211</v>
      </c>
    </row>
    <row r="20" spans="1:3" x14ac:dyDescent="0.3">
      <c r="A20" s="21" t="s">
        <v>212</v>
      </c>
      <c r="B20" s="21">
        <v>0.03</v>
      </c>
    </row>
    <row r="21" spans="1:3" x14ac:dyDescent="0.3">
      <c r="A21" s="21" t="s">
        <v>213</v>
      </c>
      <c r="B21" s="21">
        <v>0.3</v>
      </c>
    </row>
    <row r="22" spans="1:3" x14ac:dyDescent="0.3">
      <c r="A22" s="21" t="s">
        <v>205</v>
      </c>
      <c r="B22" s="21">
        <v>0.95</v>
      </c>
    </row>
    <row r="23" spans="1:3" ht="43.2" x14ac:dyDescent="0.3">
      <c r="A23" s="46" t="s">
        <v>190</v>
      </c>
      <c r="B23" s="22">
        <f>1-B22</f>
        <v>5.0000000000000044E-2</v>
      </c>
    </row>
    <row r="24" spans="1:3" x14ac:dyDescent="0.3">
      <c r="A24" s="46" t="s">
        <v>192</v>
      </c>
      <c r="B24" s="22">
        <f>B23/2</f>
        <v>2.5000000000000022E-2</v>
      </c>
    </row>
    <row r="25" spans="1:3" x14ac:dyDescent="0.3">
      <c r="A25" s="21" t="s">
        <v>194</v>
      </c>
      <c r="B25" s="22">
        <f>_xlfn.NORM.S.INV(1-B24)</f>
        <v>1.9599639845400536</v>
      </c>
      <c r="C25" t="s">
        <v>214</v>
      </c>
    </row>
    <row r="26" spans="1:3" x14ac:dyDescent="0.3">
      <c r="A26" s="21" t="s">
        <v>208</v>
      </c>
      <c r="B26" s="22">
        <f>B21*(1-B21)*(B25/B20)^2</f>
        <v>896.34039149529565</v>
      </c>
      <c r="C26" t="s">
        <v>215</v>
      </c>
    </row>
    <row r="27" spans="1:3" x14ac:dyDescent="0.3">
      <c r="A27" s="21" t="s">
        <v>210</v>
      </c>
      <c r="B27" s="77">
        <f>ROUNDUP(B26,0)</f>
        <v>897</v>
      </c>
      <c r="C27" t="s">
        <v>216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169" r:id="rId3">
          <objectPr defaultSize="0" autoPict="0" r:id="rId4">
            <anchor moveWithCells="1" sizeWithCells="1">
              <from>
                <xdr:col>0</xdr:col>
                <xdr:colOff>68580</xdr:colOff>
                <xdr:row>27</xdr:row>
                <xdr:rowOff>121920</xdr:rowOff>
              </from>
              <to>
                <xdr:col>2</xdr:col>
                <xdr:colOff>190500</xdr:colOff>
                <xdr:row>31</xdr:row>
                <xdr:rowOff>175260</xdr:rowOff>
              </to>
            </anchor>
          </objectPr>
        </oleObject>
      </mc:Choice>
      <mc:Fallback>
        <oleObject shapeId="7169" r:id="rId3"/>
      </mc:Fallback>
    </mc:AlternateContent>
    <mc:AlternateContent xmlns:mc="http://schemas.openxmlformats.org/markup-compatibility/2006">
      <mc:Choice Requires="x14">
        <oleObject shapeId="7170" r:id="rId5">
          <objectPr defaultSize="0" autoPict="0" r:id="rId6">
            <anchor moveWithCells="1" sizeWithCells="1">
              <from>
                <xdr:col>0</xdr:col>
                <xdr:colOff>91440</xdr:colOff>
                <xdr:row>8</xdr:row>
                <xdr:rowOff>114300</xdr:rowOff>
              </from>
              <to>
                <xdr:col>1</xdr:col>
                <xdr:colOff>579120</xdr:colOff>
                <xdr:row>13</xdr:row>
                <xdr:rowOff>91440</xdr:rowOff>
              </to>
            </anchor>
          </objectPr>
        </oleObject>
      </mc:Choice>
      <mc:Fallback>
        <oleObject shapeId="7170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1A490-5C50-4ACF-8C8C-F3CEA6D14823}">
  <sheetPr codeName="Sheet2">
    <tabColor rgb="FFFF00FF"/>
  </sheetPr>
  <dimension ref="B2:L23"/>
  <sheetViews>
    <sheetView showGridLines="0" zoomScale="175" zoomScaleNormal="175" workbookViewId="0">
      <selection activeCell="L11" sqref="L11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29" t="s">
        <v>222</v>
      </c>
      <c r="C2" s="130"/>
      <c r="D2" s="130"/>
      <c r="E2" s="130"/>
      <c r="F2" s="130"/>
      <c r="G2" s="130"/>
      <c r="H2" s="130"/>
      <c r="I2" s="130"/>
      <c r="J2" s="131"/>
    </row>
    <row r="3" spans="2:12" ht="46.5" customHeight="1" x14ac:dyDescent="0.3">
      <c r="B3" s="132"/>
      <c r="C3" s="133"/>
      <c r="D3" s="133"/>
      <c r="E3" s="133"/>
      <c r="F3" s="133"/>
      <c r="G3" s="133"/>
      <c r="H3" s="133"/>
      <c r="I3" s="133"/>
      <c r="J3" s="134"/>
    </row>
    <row r="4" spans="2:12" ht="15" customHeight="1" x14ac:dyDescent="0.3">
      <c r="B4" s="132"/>
      <c r="C4" s="133"/>
      <c r="D4" s="133"/>
      <c r="E4" s="133"/>
      <c r="F4" s="133"/>
      <c r="G4" s="133"/>
      <c r="H4" s="133"/>
      <c r="I4" s="133"/>
      <c r="J4" s="134"/>
    </row>
    <row r="5" spans="2:12" ht="15" customHeight="1" x14ac:dyDescent="0.3">
      <c r="B5" s="132"/>
      <c r="C5" s="133"/>
      <c r="D5" s="133"/>
      <c r="E5" s="133"/>
      <c r="F5" s="133"/>
      <c r="G5" s="133"/>
      <c r="H5" s="133"/>
      <c r="I5" s="133"/>
      <c r="J5" s="134"/>
    </row>
    <row r="6" spans="2:12" ht="15" customHeight="1" x14ac:dyDescent="0.3">
      <c r="B6" s="132"/>
      <c r="C6" s="133"/>
      <c r="D6" s="133"/>
      <c r="E6" s="133"/>
      <c r="F6" s="133"/>
      <c r="G6" s="133"/>
      <c r="H6" s="133"/>
      <c r="I6" s="133"/>
      <c r="J6" s="134"/>
    </row>
    <row r="7" spans="2:12" ht="12.6" customHeight="1" x14ac:dyDescent="0.3">
      <c r="B7" s="135"/>
      <c r="C7" s="136"/>
      <c r="D7" s="136"/>
      <c r="E7" s="136"/>
      <c r="F7" s="136"/>
      <c r="G7" s="136"/>
      <c r="H7" s="136"/>
      <c r="I7" s="136"/>
      <c r="J7" s="137"/>
    </row>
    <row r="8" spans="2:12" ht="42.6" customHeight="1" x14ac:dyDescent="0.3">
      <c r="B8" s="111" t="s">
        <v>229</v>
      </c>
      <c r="C8" s="112"/>
      <c r="D8" s="112"/>
      <c r="E8" s="112"/>
      <c r="F8" s="112"/>
      <c r="G8" s="112"/>
      <c r="H8" s="112"/>
      <c r="I8" s="112"/>
      <c r="J8" s="113"/>
    </row>
    <row r="9" spans="2:12" ht="15" customHeight="1" x14ac:dyDescent="0.3">
      <c r="B9" s="114"/>
      <c r="C9" s="115"/>
      <c r="D9" s="115"/>
      <c r="E9" s="115"/>
      <c r="F9" s="115"/>
      <c r="G9" s="115"/>
      <c r="H9" s="115"/>
      <c r="I9" s="115"/>
      <c r="J9" s="116"/>
    </row>
    <row r="10" spans="2:12" ht="15" customHeight="1" x14ac:dyDescent="0.3">
      <c r="B10" s="114"/>
      <c r="C10" s="115"/>
      <c r="D10" s="115"/>
      <c r="E10" s="115"/>
      <c r="F10" s="115"/>
      <c r="G10" s="115"/>
      <c r="H10" s="115"/>
      <c r="I10" s="115"/>
      <c r="J10" s="116"/>
    </row>
    <row r="11" spans="2:12" ht="56.25" customHeight="1" x14ac:dyDescent="0.3">
      <c r="B11" s="117"/>
      <c r="C11" s="118"/>
      <c r="D11" s="118"/>
      <c r="E11" s="118"/>
      <c r="F11" s="118"/>
      <c r="G11" s="118"/>
      <c r="H11" s="118"/>
      <c r="I11" s="118"/>
      <c r="J11" s="119"/>
    </row>
    <row r="12" spans="2:12" ht="4.5" customHeight="1" x14ac:dyDescent="0.3">
      <c r="B12" s="138" t="s">
        <v>226</v>
      </c>
      <c r="C12" s="139"/>
      <c r="D12" s="139"/>
      <c r="E12" s="139"/>
      <c r="F12" s="139"/>
      <c r="G12" s="139"/>
      <c r="H12" s="139"/>
      <c r="I12" s="139"/>
      <c r="J12" s="140"/>
      <c r="L12" s="78"/>
    </row>
    <row r="13" spans="2:12" ht="4.5" customHeight="1" x14ac:dyDescent="0.3">
      <c r="B13" s="141"/>
      <c r="C13" s="142"/>
      <c r="D13" s="142"/>
      <c r="E13" s="142"/>
      <c r="F13" s="142"/>
      <c r="G13" s="142"/>
      <c r="H13" s="142"/>
      <c r="I13" s="142"/>
      <c r="J13" s="143"/>
    </row>
    <row r="14" spans="2:12" ht="19.5" customHeight="1" x14ac:dyDescent="0.3">
      <c r="B14" s="141"/>
      <c r="C14" s="142"/>
      <c r="D14" s="142"/>
      <c r="E14" s="142"/>
      <c r="F14" s="142"/>
      <c r="G14" s="142"/>
      <c r="H14" s="142"/>
      <c r="I14" s="142"/>
      <c r="J14" s="143"/>
    </row>
    <row r="15" spans="2:12" ht="4.5" customHeight="1" x14ac:dyDescent="0.3">
      <c r="B15" s="144"/>
      <c r="C15" s="145"/>
      <c r="D15" s="145"/>
      <c r="E15" s="145"/>
      <c r="F15" s="145"/>
      <c r="G15" s="145"/>
      <c r="H15" s="145"/>
      <c r="I15" s="145"/>
      <c r="J15" s="146"/>
    </row>
    <row r="17" spans="2:12" x14ac:dyDescent="0.3">
      <c r="B17" s="79" t="s">
        <v>223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80"/>
    </row>
    <row r="23" spans="2:12" x14ac:dyDescent="0.3">
      <c r="H23" t="s">
        <v>224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D3AD8-EC3D-4742-98F6-8D3E5FD51494}">
  <sheetPr codeName="Sheet3">
    <tabColor rgb="FFFF00FF"/>
  </sheetPr>
  <dimension ref="B2:L23"/>
  <sheetViews>
    <sheetView showGridLines="0" zoomScale="175" zoomScaleNormal="175" workbookViewId="0">
      <selection activeCell="K11" sqref="K11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47" t="s">
        <v>222</v>
      </c>
      <c r="C2" s="148"/>
      <c r="D2" s="148"/>
      <c r="E2" s="148"/>
      <c r="F2" s="148"/>
      <c r="G2" s="148"/>
      <c r="H2" s="148"/>
      <c r="I2" s="148"/>
      <c r="J2" s="149"/>
    </row>
    <row r="3" spans="2:12" ht="46.5" customHeight="1" x14ac:dyDescent="0.3">
      <c r="B3" s="150"/>
      <c r="C3" s="151"/>
      <c r="D3" s="151"/>
      <c r="E3" s="151"/>
      <c r="F3" s="151"/>
      <c r="G3" s="151"/>
      <c r="H3" s="151"/>
      <c r="I3" s="151"/>
      <c r="J3" s="152"/>
    </row>
    <row r="4" spans="2:12" ht="15" customHeight="1" x14ac:dyDescent="0.3">
      <c r="B4" s="150"/>
      <c r="C4" s="151"/>
      <c r="D4" s="151"/>
      <c r="E4" s="151"/>
      <c r="F4" s="151"/>
      <c r="G4" s="151"/>
      <c r="H4" s="151"/>
      <c r="I4" s="151"/>
      <c r="J4" s="152"/>
    </row>
    <row r="5" spans="2:12" ht="15" customHeight="1" x14ac:dyDescent="0.3">
      <c r="B5" s="150"/>
      <c r="C5" s="151"/>
      <c r="D5" s="151"/>
      <c r="E5" s="151"/>
      <c r="F5" s="151"/>
      <c r="G5" s="151"/>
      <c r="H5" s="151"/>
      <c r="I5" s="151"/>
      <c r="J5" s="152"/>
    </row>
    <row r="6" spans="2:12" ht="15" customHeight="1" x14ac:dyDescent="0.3">
      <c r="B6" s="150"/>
      <c r="C6" s="151"/>
      <c r="D6" s="151"/>
      <c r="E6" s="151"/>
      <c r="F6" s="151"/>
      <c r="G6" s="151"/>
      <c r="H6" s="151"/>
      <c r="I6" s="151"/>
      <c r="J6" s="152"/>
    </row>
    <row r="7" spans="2:12" ht="12.6" customHeight="1" x14ac:dyDescent="0.3">
      <c r="B7" s="153"/>
      <c r="C7" s="154"/>
      <c r="D7" s="154"/>
      <c r="E7" s="154"/>
      <c r="F7" s="154"/>
      <c r="G7" s="154"/>
      <c r="H7" s="154"/>
      <c r="I7" s="154"/>
      <c r="J7" s="155"/>
    </row>
    <row r="8" spans="2:12" ht="42.6" customHeight="1" x14ac:dyDescent="0.3">
      <c r="B8" s="111" t="s">
        <v>230</v>
      </c>
      <c r="C8" s="112"/>
      <c r="D8" s="112"/>
      <c r="E8" s="112"/>
      <c r="F8" s="112"/>
      <c r="G8" s="112"/>
      <c r="H8" s="112"/>
      <c r="I8" s="112"/>
      <c r="J8" s="113"/>
    </row>
    <row r="9" spans="2:12" ht="15" customHeight="1" x14ac:dyDescent="0.3">
      <c r="B9" s="114"/>
      <c r="C9" s="115"/>
      <c r="D9" s="115"/>
      <c r="E9" s="115"/>
      <c r="F9" s="115"/>
      <c r="G9" s="115"/>
      <c r="H9" s="115"/>
      <c r="I9" s="115"/>
      <c r="J9" s="116"/>
    </row>
    <row r="10" spans="2:12" ht="15" customHeight="1" x14ac:dyDescent="0.3">
      <c r="B10" s="114"/>
      <c r="C10" s="115"/>
      <c r="D10" s="115"/>
      <c r="E10" s="115"/>
      <c r="F10" s="115"/>
      <c r="G10" s="115"/>
      <c r="H10" s="115"/>
      <c r="I10" s="115"/>
      <c r="J10" s="116"/>
    </row>
    <row r="11" spans="2:12" ht="56.25" customHeight="1" x14ac:dyDescent="0.3">
      <c r="B11" s="117"/>
      <c r="C11" s="118"/>
      <c r="D11" s="118"/>
      <c r="E11" s="118"/>
      <c r="F11" s="118"/>
      <c r="G11" s="118"/>
      <c r="H11" s="118"/>
      <c r="I11" s="118"/>
      <c r="J11" s="119"/>
    </row>
    <row r="12" spans="2:12" ht="4.5" customHeight="1" x14ac:dyDescent="0.3">
      <c r="B12" s="156" t="s">
        <v>227</v>
      </c>
      <c r="C12" s="157"/>
      <c r="D12" s="157"/>
      <c r="E12" s="157"/>
      <c r="F12" s="157"/>
      <c r="G12" s="157"/>
      <c r="H12" s="157"/>
      <c r="I12" s="157"/>
      <c r="J12" s="158"/>
      <c r="L12" s="78"/>
    </row>
    <row r="13" spans="2:12" ht="4.5" customHeight="1" x14ac:dyDescent="0.3">
      <c r="B13" s="159"/>
      <c r="C13" s="160"/>
      <c r="D13" s="160"/>
      <c r="E13" s="160"/>
      <c r="F13" s="160"/>
      <c r="G13" s="160"/>
      <c r="H13" s="160"/>
      <c r="I13" s="160"/>
      <c r="J13" s="161"/>
    </row>
    <row r="14" spans="2:12" ht="19.5" customHeight="1" x14ac:dyDescent="0.3">
      <c r="B14" s="159"/>
      <c r="C14" s="160"/>
      <c r="D14" s="160"/>
      <c r="E14" s="160"/>
      <c r="F14" s="160"/>
      <c r="G14" s="160"/>
      <c r="H14" s="160"/>
      <c r="I14" s="160"/>
      <c r="J14" s="161"/>
    </row>
    <row r="15" spans="2:12" ht="4.5" customHeight="1" x14ac:dyDescent="0.3">
      <c r="B15" s="162"/>
      <c r="C15" s="163"/>
      <c r="D15" s="163"/>
      <c r="E15" s="163"/>
      <c r="F15" s="163"/>
      <c r="G15" s="163"/>
      <c r="H15" s="163"/>
      <c r="I15" s="163"/>
      <c r="J15" s="164"/>
    </row>
    <row r="17" spans="2:12" x14ac:dyDescent="0.3">
      <c r="B17" s="79" t="s">
        <v>223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80"/>
    </row>
    <row r="23" spans="2:12" x14ac:dyDescent="0.3">
      <c r="H23" t="s">
        <v>224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28E1-EDB8-4227-8C6F-247596F5160C}">
  <sheetPr codeName="Sheet4">
    <tabColor rgb="FFFF00FF"/>
  </sheetPr>
  <dimension ref="B2:L23"/>
  <sheetViews>
    <sheetView showGridLines="0" zoomScale="175" zoomScaleNormal="175" workbookViewId="0">
      <selection activeCell="L11" sqref="L11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65" t="s">
        <v>222</v>
      </c>
      <c r="C2" s="166"/>
      <c r="D2" s="166"/>
      <c r="E2" s="166"/>
      <c r="F2" s="166"/>
      <c r="G2" s="166"/>
      <c r="H2" s="166"/>
      <c r="I2" s="166"/>
      <c r="J2" s="167"/>
    </row>
    <row r="3" spans="2:12" ht="46.5" customHeight="1" x14ac:dyDescent="0.3">
      <c r="B3" s="168"/>
      <c r="C3" s="169"/>
      <c r="D3" s="169"/>
      <c r="E3" s="169"/>
      <c r="F3" s="169"/>
      <c r="G3" s="169"/>
      <c r="H3" s="169"/>
      <c r="I3" s="169"/>
      <c r="J3" s="170"/>
    </row>
    <row r="4" spans="2:12" ht="15" customHeight="1" x14ac:dyDescent="0.3">
      <c r="B4" s="168"/>
      <c r="C4" s="169"/>
      <c r="D4" s="169"/>
      <c r="E4" s="169"/>
      <c r="F4" s="169"/>
      <c r="G4" s="169"/>
      <c r="H4" s="169"/>
      <c r="I4" s="169"/>
      <c r="J4" s="170"/>
    </row>
    <row r="5" spans="2:12" ht="15" customHeight="1" x14ac:dyDescent="0.3">
      <c r="B5" s="168"/>
      <c r="C5" s="169"/>
      <c r="D5" s="169"/>
      <c r="E5" s="169"/>
      <c r="F5" s="169"/>
      <c r="G5" s="169"/>
      <c r="H5" s="169"/>
      <c r="I5" s="169"/>
      <c r="J5" s="170"/>
    </row>
    <row r="6" spans="2:12" ht="15" customHeight="1" x14ac:dyDescent="0.3">
      <c r="B6" s="168"/>
      <c r="C6" s="169"/>
      <c r="D6" s="169"/>
      <c r="E6" s="169"/>
      <c r="F6" s="169"/>
      <c r="G6" s="169"/>
      <c r="H6" s="169"/>
      <c r="I6" s="169"/>
      <c r="J6" s="170"/>
    </row>
    <row r="7" spans="2:12" ht="12.6" customHeight="1" x14ac:dyDescent="0.3">
      <c r="B7" s="171"/>
      <c r="C7" s="172"/>
      <c r="D7" s="172"/>
      <c r="E7" s="172"/>
      <c r="F7" s="172"/>
      <c r="G7" s="172"/>
      <c r="H7" s="172"/>
      <c r="I7" s="172"/>
      <c r="J7" s="173"/>
    </row>
    <row r="8" spans="2:12" ht="42.6" customHeight="1" x14ac:dyDescent="0.3">
      <c r="B8" s="111" t="s">
        <v>231</v>
      </c>
      <c r="C8" s="112"/>
      <c r="D8" s="112"/>
      <c r="E8" s="112"/>
      <c r="F8" s="112"/>
      <c r="G8" s="112"/>
      <c r="H8" s="112"/>
      <c r="I8" s="112"/>
      <c r="J8" s="113"/>
    </row>
    <row r="9" spans="2:12" ht="15" customHeight="1" x14ac:dyDescent="0.3">
      <c r="B9" s="114"/>
      <c r="C9" s="115"/>
      <c r="D9" s="115"/>
      <c r="E9" s="115"/>
      <c r="F9" s="115"/>
      <c r="G9" s="115"/>
      <c r="H9" s="115"/>
      <c r="I9" s="115"/>
      <c r="J9" s="116"/>
    </row>
    <row r="10" spans="2:12" ht="15" customHeight="1" x14ac:dyDescent="0.3">
      <c r="B10" s="114"/>
      <c r="C10" s="115"/>
      <c r="D10" s="115"/>
      <c r="E10" s="115"/>
      <c r="F10" s="115"/>
      <c r="G10" s="115"/>
      <c r="H10" s="115"/>
      <c r="I10" s="115"/>
      <c r="J10" s="116"/>
    </row>
    <row r="11" spans="2:12" ht="56.25" customHeight="1" x14ac:dyDescent="0.3">
      <c r="B11" s="117"/>
      <c r="C11" s="118"/>
      <c r="D11" s="118"/>
      <c r="E11" s="118"/>
      <c r="F11" s="118"/>
      <c r="G11" s="118"/>
      <c r="H11" s="118"/>
      <c r="I11" s="118"/>
      <c r="J11" s="119"/>
    </row>
    <row r="12" spans="2:12" ht="4.5" customHeight="1" x14ac:dyDescent="0.3">
      <c r="B12" s="174" t="s">
        <v>228</v>
      </c>
      <c r="C12" s="175"/>
      <c r="D12" s="175"/>
      <c r="E12" s="175"/>
      <c r="F12" s="175"/>
      <c r="G12" s="175"/>
      <c r="H12" s="175"/>
      <c r="I12" s="175"/>
      <c r="J12" s="176"/>
      <c r="L12" s="78"/>
    </row>
    <row r="13" spans="2:12" ht="4.5" customHeight="1" x14ac:dyDescent="0.3">
      <c r="B13" s="177"/>
      <c r="C13" s="178"/>
      <c r="D13" s="178"/>
      <c r="E13" s="178"/>
      <c r="F13" s="178"/>
      <c r="G13" s="178"/>
      <c r="H13" s="178"/>
      <c r="I13" s="178"/>
      <c r="J13" s="179"/>
    </row>
    <row r="14" spans="2:12" ht="19.5" customHeight="1" x14ac:dyDescent="0.3">
      <c r="B14" s="177"/>
      <c r="C14" s="178"/>
      <c r="D14" s="178"/>
      <c r="E14" s="178"/>
      <c r="F14" s="178"/>
      <c r="G14" s="178"/>
      <c r="H14" s="178"/>
      <c r="I14" s="178"/>
      <c r="J14" s="179"/>
    </row>
    <row r="15" spans="2:12" ht="4.5" customHeight="1" x14ac:dyDescent="0.3">
      <c r="B15" s="180"/>
      <c r="C15" s="181"/>
      <c r="D15" s="181"/>
      <c r="E15" s="181"/>
      <c r="F15" s="181"/>
      <c r="G15" s="181"/>
      <c r="H15" s="181"/>
      <c r="I15" s="181"/>
      <c r="J15" s="182"/>
    </row>
    <row r="17" spans="2:12" x14ac:dyDescent="0.3">
      <c r="B17" s="79" t="s">
        <v>223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80"/>
    </row>
    <row r="23" spans="2:12" x14ac:dyDescent="0.3">
      <c r="H23" t="s">
        <v>224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0FEEA-BDF2-4803-B3E2-EF02CBF8A834}">
  <sheetPr codeName="Sheet5">
    <tabColor rgb="FFFFFF00"/>
  </sheetPr>
  <dimension ref="B1:I15"/>
  <sheetViews>
    <sheetView showGridLines="0" tabSelected="1" zoomScale="175" zoomScaleNormal="175" workbookViewId="0"/>
  </sheetViews>
  <sheetFormatPr defaultRowHeight="14.4" x14ac:dyDescent="0.3"/>
  <cols>
    <col min="1" max="1" width="2" customWidth="1"/>
    <col min="3" max="9" width="15.33203125" customWidth="1"/>
  </cols>
  <sheetData>
    <row r="1" spans="2:9" ht="15" thickBot="1" x14ac:dyDescent="0.35"/>
    <row r="2" spans="2:9" x14ac:dyDescent="0.3">
      <c r="B2" s="10" t="s">
        <v>268</v>
      </c>
      <c r="C2" s="9"/>
      <c r="D2" s="9"/>
      <c r="E2" s="9"/>
      <c r="F2" s="9"/>
      <c r="G2" s="9"/>
      <c r="H2" s="9"/>
      <c r="I2" s="8"/>
    </row>
    <row r="3" spans="2:9" x14ac:dyDescent="0.3">
      <c r="B3" s="7"/>
      <c r="I3" s="5"/>
    </row>
    <row r="4" spans="2:9" x14ac:dyDescent="0.3">
      <c r="B4" s="6" t="s">
        <v>220</v>
      </c>
      <c r="I4" s="5"/>
    </row>
    <row r="5" spans="2:9" x14ac:dyDescent="0.3">
      <c r="B5" s="7"/>
      <c r="I5" s="5"/>
    </row>
    <row r="6" spans="2:9" x14ac:dyDescent="0.3">
      <c r="B6" s="7"/>
      <c r="I6" s="5"/>
    </row>
    <row r="7" spans="2:9" x14ac:dyDescent="0.3">
      <c r="B7" s="6" t="s">
        <v>221</v>
      </c>
      <c r="C7" s="1" t="s">
        <v>2</v>
      </c>
      <c r="I7" s="5"/>
    </row>
    <row r="8" spans="2:9" x14ac:dyDescent="0.3">
      <c r="B8" s="6" t="s">
        <v>3</v>
      </c>
      <c r="C8" s="1" t="s">
        <v>217</v>
      </c>
      <c r="I8" s="5"/>
    </row>
    <row r="9" spans="2:9" x14ac:dyDescent="0.3">
      <c r="B9" s="6" t="s">
        <v>1</v>
      </c>
      <c r="C9" s="1" t="s">
        <v>218</v>
      </c>
      <c r="I9" s="5"/>
    </row>
    <row r="10" spans="2:9" x14ac:dyDescent="0.3">
      <c r="B10" s="6" t="s">
        <v>0</v>
      </c>
      <c r="C10" s="1" t="s">
        <v>219</v>
      </c>
      <c r="I10" s="5"/>
    </row>
    <row r="11" spans="2:9" x14ac:dyDescent="0.3">
      <c r="B11" s="6"/>
      <c r="I11" s="5"/>
    </row>
    <row r="12" spans="2:9" x14ac:dyDescent="0.3">
      <c r="B12" s="6"/>
      <c r="I12" s="5"/>
    </row>
    <row r="13" spans="2:9" ht="15" thickBot="1" x14ac:dyDescent="0.35">
      <c r="B13" s="4"/>
      <c r="C13" s="3"/>
      <c r="D13" s="3"/>
      <c r="E13" s="3"/>
      <c r="F13" s="3"/>
      <c r="G13" s="3"/>
      <c r="H13" s="3"/>
      <c r="I13" s="2"/>
    </row>
    <row r="15" spans="2:9" x14ac:dyDescent="0.3">
      <c r="B15" s="1"/>
    </row>
  </sheetData>
  <phoneticPr fontId="12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80217-5EA8-4B4C-B046-B174FD2EB2E1}">
  <sheetPr>
    <tabColor rgb="FF0000FF"/>
  </sheetPr>
  <dimension ref="A1:J537"/>
  <sheetViews>
    <sheetView workbookViewId="0">
      <selection activeCell="B13" sqref="B13"/>
    </sheetView>
  </sheetViews>
  <sheetFormatPr defaultRowHeight="14.4" x14ac:dyDescent="0.3"/>
  <cols>
    <col min="1" max="1" width="32.109375" customWidth="1"/>
    <col min="3" max="3" width="12" bestFit="1" customWidth="1"/>
    <col min="7" max="7" width="21.5546875" customWidth="1"/>
    <col min="9" max="9" width="11" bestFit="1" customWidth="1"/>
    <col min="10" max="10" width="9.5546875" bestFit="1" customWidth="1"/>
  </cols>
  <sheetData>
    <row r="1" spans="1:10" x14ac:dyDescent="0.3">
      <c r="A1" s="11" t="str">
        <f>"An insurance company claims that the average cost per year for a policy is "&amp;DOLLAR(B7,0)&amp;"."</f>
        <v>An insurance company claims that the average cost per year for a policy is $822.</v>
      </c>
      <c r="B1" s="12"/>
      <c r="C1" s="12"/>
      <c r="D1" s="12"/>
      <c r="E1" s="13"/>
      <c r="J1" t="s">
        <v>244</v>
      </c>
    </row>
    <row r="2" spans="1:10" x14ac:dyDescent="0.3">
      <c r="A2" s="14" t="str">
        <f>"The standard deviation for the population is "&amp;DOLLAR(B8,0)&amp;"."</f>
        <v>The standard deviation for the population is $202.</v>
      </c>
      <c r="B2" s="15"/>
      <c r="C2" s="15"/>
      <c r="D2" s="15"/>
      <c r="E2" s="16"/>
      <c r="J2" s="23">
        <v>716</v>
      </c>
    </row>
    <row r="3" spans="1:10" x14ac:dyDescent="0.3">
      <c r="A3" s="17" t="str">
        <f>"What is the probability of getting a sample mean within +/- "&amp;DOLLAR(B9)&amp;"?"</f>
        <v>What is the probability of getting a sample mean within +/- $23.32?</v>
      </c>
      <c r="B3" s="18"/>
      <c r="C3" s="18"/>
      <c r="D3" s="18"/>
      <c r="E3" s="19"/>
      <c r="J3" s="23">
        <v>926</v>
      </c>
    </row>
    <row r="4" spans="1:10" x14ac:dyDescent="0.3">
      <c r="A4" s="11" t="s">
        <v>243</v>
      </c>
      <c r="B4" s="12"/>
      <c r="C4" s="12"/>
      <c r="D4" s="12"/>
      <c r="E4" s="13"/>
      <c r="J4" s="23">
        <v>722</v>
      </c>
    </row>
    <row r="5" spans="1:10" x14ac:dyDescent="0.3">
      <c r="A5" s="17" t="str">
        <f>DOLLAR(B13,0)&amp;" (n = "&amp;B10&amp;"), is the claim reasonable?"</f>
        <v>$850 (n = 300), is the claim reasonable?</v>
      </c>
      <c r="B5" s="18"/>
      <c r="C5" s="18"/>
      <c r="D5" s="18"/>
      <c r="E5" s="19"/>
      <c r="J5" s="23">
        <v>810</v>
      </c>
    </row>
    <row r="6" spans="1:10" x14ac:dyDescent="0.3">
      <c r="J6" s="23">
        <v>873</v>
      </c>
    </row>
    <row r="7" spans="1:10" x14ac:dyDescent="0.3">
      <c r="A7" s="21" t="s">
        <v>63</v>
      </c>
      <c r="B7" s="76">
        <v>822</v>
      </c>
      <c r="C7" t="s">
        <v>242</v>
      </c>
      <c r="J7" s="23">
        <v>873</v>
      </c>
    </row>
    <row r="8" spans="1:10" x14ac:dyDescent="0.3">
      <c r="A8" s="21" t="s">
        <v>12</v>
      </c>
      <c r="B8" s="76">
        <v>202</v>
      </c>
      <c r="J8" s="23">
        <v>1074</v>
      </c>
    </row>
    <row r="9" spans="1:10" x14ac:dyDescent="0.3">
      <c r="A9" s="46" t="s">
        <v>241</v>
      </c>
      <c r="B9" s="31">
        <f>B14*2</f>
        <v>23.324950875260878</v>
      </c>
      <c r="D9" s="96"/>
      <c r="J9" s="23">
        <v>1135</v>
      </c>
    </row>
    <row r="10" spans="1:10" x14ac:dyDescent="0.3">
      <c r="A10" s="46" t="s">
        <v>8</v>
      </c>
      <c r="B10" s="22">
        <f>COUNT(J2:J301)</f>
        <v>300</v>
      </c>
      <c r="D10" s="96"/>
      <c r="J10" s="23">
        <v>763</v>
      </c>
    </row>
    <row r="11" spans="1:10" x14ac:dyDescent="0.3">
      <c r="A11" s="46" t="s">
        <v>240</v>
      </c>
      <c r="B11" s="97">
        <v>25000</v>
      </c>
      <c r="D11" s="96"/>
      <c r="J11" s="23">
        <v>1074</v>
      </c>
    </row>
    <row r="12" spans="1:10" x14ac:dyDescent="0.3">
      <c r="A12" s="46" t="s">
        <v>239</v>
      </c>
      <c r="B12" s="22">
        <f>B10/B11</f>
        <v>1.2E-2</v>
      </c>
      <c r="D12" t="str">
        <f>IF(B12="","","less than 0.05, don't need SQRT((N-n)/(N-1))")</f>
        <v>less than 0.05, don't need SQRT((N-n)/(N-1))</v>
      </c>
      <c r="J12" s="23">
        <v>675</v>
      </c>
    </row>
    <row r="13" spans="1:10" ht="28.8" x14ac:dyDescent="0.3">
      <c r="A13" s="46" t="s">
        <v>238</v>
      </c>
      <c r="B13" s="25">
        <f>ROUND(AVERAGE(J2:J301),0)</f>
        <v>850</v>
      </c>
      <c r="J13" s="23">
        <v>824</v>
      </c>
    </row>
    <row r="14" spans="1:10" x14ac:dyDescent="0.3">
      <c r="A14" s="46" t="s">
        <v>83</v>
      </c>
      <c r="B14" s="31">
        <f>B8/SQRT(B10)</f>
        <v>11.662475437630439</v>
      </c>
      <c r="J14" s="23">
        <v>988</v>
      </c>
    </row>
    <row r="15" spans="1:10" x14ac:dyDescent="0.3">
      <c r="A15" s="95" t="s">
        <v>237</v>
      </c>
      <c r="B15" s="31">
        <f>$B$7-$B$9</f>
        <v>798.67504912473908</v>
      </c>
      <c r="J15" s="23">
        <v>873</v>
      </c>
    </row>
    <row r="16" spans="1:10" x14ac:dyDescent="0.3">
      <c r="A16" s="95" t="s">
        <v>236</v>
      </c>
      <c r="B16" s="33">
        <f>$B$7+$B$9</f>
        <v>845.32495087526092</v>
      </c>
      <c r="J16" s="23">
        <v>824</v>
      </c>
    </row>
    <row r="17" spans="1:10" x14ac:dyDescent="0.3">
      <c r="A17" s="21" t="str">
        <f>"P("&amp;DOLLAR(B15)&amp;" &lt;= Xbar &lt;= "&amp;DOLLAR(B16)&amp;")"</f>
        <v>P($798.68 &lt;= Xbar &lt;= $845.32)</v>
      </c>
      <c r="B17" s="22">
        <f>_xlfn.NORM.DIST(B16,B7,B14,1)-_xlfn.NORM.DIST(B15,B7,B14,1)</f>
        <v>0.95449973610364203</v>
      </c>
      <c r="J17" s="23">
        <v>873</v>
      </c>
    </row>
    <row r="18" spans="1:10" ht="14.4" customHeight="1" x14ac:dyDescent="0.3">
      <c r="A18" s="94" t="s">
        <v>179</v>
      </c>
      <c r="J18" s="23">
        <v>622</v>
      </c>
    </row>
    <row r="19" spans="1:10" ht="18.600000000000001" customHeight="1" x14ac:dyDescent="0.3">
      <c r="A19" s="90" t="s">
        <v>235</v>
      </c>
      <c r="B19" s="89"/>
      <c r="C19" s="89"/>
      <c r="D19" s="89"/>
      <c r="E19" s="89"/>
      <c r="F19" s="89"/>
      <c r="G19" s="88"/>
      <c r="J19" s="23">
        <v>1074</v>
      </c>
    </row>
    <row r="20" spans="1:10" x14ac:dyDescent="0.3">
      <c r="A20" s="90" t="s">
        <v>234</v>
      </c>
      <c r="B20" s="89"/>
      <c r="C20" s="89"/>
      <c r="D20" s="89"/>
      <c r="E20" s="89"/>
      <c r="F20" s="89"/>
      <c r="G20" s="88"/>
      <c r="J20" s="23">
        <v>867</v>
      </c>
    </row>
    <row r="21" spans="1:10" x14ac:dyDescent="0.3">
      <c r="A21" s="93" t="s">
        <v>233</v>
      </c>
      <c r="B21" s="92"/>
      <c r="C21" s="92"/>
      <c r="D21" s="92"/>
      <c r="E21" s="92"/>
      <c r="F21" s="92"/>
      <c r="G21" s="91"/>
      <c r="J21" s="23">
        <v>824</v>
      </c>
    </row>
    <row r="22" spans="1:10" x14ac:dyDescent="0.3">
      <c r="A22" s="90" t="s">
        <v>232</v>
      </c>
      <c r="B22" s="89"/>
      <c r="C22" s="89"/>
      <c r="D22" s="89"/>
      <c r="E22" s="89"/>
      <c r="F22" s="89"/>
      <c r="G22" s="88"/>
      <c r="J22" s="23">
        <v>722</v>
      </c>
    </row>
    <row r="23" spans="1:10" x14ac:dyDescent="0.3">
      <c r="A23" s="90" t="str">
        <f>"We are "&amp;TEXT($B$17,"0%")&amp;" sure that our Xbar will lie between "&amp;DOLLAR($B$15)&amp;" and "&amp;DOLLAR($B$16)&amp;"."</f>
        <v>We are 95% sure that our Xbar will lie between $798.68 and $845.32.</v>
      </c>
      <c r="B23" s="89"/>
      <c r="C23" s="89"/>
      <c r="D23" s="89"/>
      <c r="E23" s="89"/>
      <c r="F23" s="89"/>
      <c r="G23" s="88"/>
      <c r="J23" s="23">
        <v>703</v>
      </c>
    </row>
    <row r="24" spans="1:10" x14ac:dyDescent="0.3">
      <c r="A24" s="90" t="str">
        <f>"We run a "&amp;TEXT(1-$B$17,"0%")&amp;" that our Xbar will lie OUTSIDE the interval "&amp;DOLLAR($B$15)&amp;" and "&amp;DOLLAR($B$16)&amp;"."</f>
        <v>We run a 5% that our Xbar will lie OUTSIDE the interval $798.68 and $845.32.</v>
      </c>
      <c r="B24" s="89"/>
      <c r="C24" s="89"/>
      <c r="D24" s="89"/>
      <c r="E24" s="89"/>
      <c r="F24" s="89"/>
      <c r="G24" s="88"/>
      <c r="J24" s="23">
        <v>824</v>
      </c>
    </row>
    <row r="25" spans="1:10" x14ac:dyDescent="0.3">
      <c r="A25" s="90" t="str">
        <f>"The probability is "&amp;TEXT($B$17,"0%")&amp;" that our Xbar lies with in +/- "&amp;DOLLAR(B9)&amp;"."</f>
        <v>The probability is 95% that our Xbar lies with in +/- $23.32.</v>
      </c>
      <c r="B25" s="89"/>
      <c r="C25" s="89"/>
      <c r="D25" s="89"/>
      <c r="E25" s="89"/>
      <c r="F25" s="89"/>
      <c r="G25" s="88"/>
      <c r="J25" s="23">
        <v>824</v>
      </c>
    </row>
    <row r="26" spans="1:10" x14ac:dyDescent="0.3">
      <c r="A26" s="90" t="str">
        <f>"The probability is "&amp;TEXT($B$17,"0%")&amp;" that our Xbar lies with in +/- 2 standard deviations (Standard Error because it is the SDOXbar)"</f>
        <v>The probability is 95% that our Xbar lies with in +/- 2 standard deviations (Standard Error because it is the SDOXbar)</v>
      </c>
      <c r="B26" s="89"/>
      <c r="C26" s="89"/>
      <c r="D26" s="89"/>
      <c r="E26" s="89"/>
      <c r="F26" s="89"/>
      <c r="G26" s="88"/>
      <c r="J26" s="23">
        <v>424</v>
      </c>
    </row>
    <row r="27" spans="1:10" x14ac:dyDescent="0.3">
      <c r="A27" s="87" t="str">
        <f>"Our Xbar of "&amp;DOLLAR(B13)&amp;" is outside our interval and because the chances of this are so small ("&amp;TEXT(1-B17,"0%")&amp;"), we say that it"</f>
        <v>Our Xbar of $850.00 is outside our interval and because the chances of this are so small (5%), we say that it</v>
      </c>
      <c r="B27" s="86"/>
      <c r="C27" s="86"/>
      <c r="D27" s="86"/>
      <c r="E27" s="86"/>
      <c r="F27" s="86"/>
      <c r="G27" s="85"/>
      <c r="J27" s="23">
        <v>962</v>
      </c>
    </row>
    <row r="28" spans="1:10" x14ac:dyDescent="0.3">
      <c r="A28" s="43" t="str">
        <f>"does not seem reasonable that we could have taken a sample and gotten "&amp;DOLLAR(B13)&amp;". Our sampling error is not acceptable."</f>
        <v>does not seem reasonable that we could have taken a sample and gotten $850.00. Our sampling error is not acceptable.</v>
      </c>
      <c r="B28" s="44"/>
      <c r="C28" s="44"/>
      <c r="D28" s="44"/>
      <c r="E28" s="44"/>
      <c r="F28" s="44"/>
      <c r="G28" s="45"/>
      <c r="J28" s="23">
        <v>1002</v>
      </c>
    </row>
    <row r="29" spans="1:10" x14ac:dyDescent="0.3">
      <c r="A29" s="84" t="str">
        <f>"We are "&amp;TEXT(B17,"0%")&amp;" sure that the original claim of "&amp;DOLLAR(B7)&amp;" does not seem reasonable."</f>
        <v>We are 95% sure that the original claim of $822.00 does not seem reasonable.</v>
      </c>
      <c r="B29" s="83"/>
      <c r="C29" s="83"/>
      <c r="D29" s="83"/>
      <c r="E29" s="83"/>
      <c r="F29" s="83"/>
      <c r="G29" s="82"/>
      <c r="J29" s="23">
        <v>926</v>
      </c>
    </row>
    <row r="30" spans="1:10" x14ac:dyDescent="0.3">
      <c r="J30" s="23">
        <v>988</v>
      </c>
    </row>
    <row r="31" spans="1:10" x14ac:dyDescent="0.3">
      <c r="J31" s="23">
        <v>926</v>
      </c>
    </row>
    <row r="32" spans="1:10" x14ac:dyDescent="0.3">
      <c r="J32" s="23">
        <v>1105</v>
      </c>
    </row>
    <row r="33" spans="2:10" x14ac:dyDescent="0.3">
      <c r="J33" s="23">
        <v>761</v>
      </c>
    </row>
    <row r="34" spans="2:10" x14ac:dyDescent="0.3">
      <c r="E34">
        <v>761.5</v>
      </c>
      <c r="F34" s="81">
        <f>$B$7-2*$B$14</f>
        <v>798.67504912473908</v>
      </c>
      <c r="J34" s="23">
        <v>926</v>
      </c>
    </row>
    <row r="35" spans="2:10" x14ac:dyDescent="0.3">
      <c r="E35">
        <v>886.5</v>
      </c>
      <c r="F35" s="81">
        <f>$B$7+2*$B$14</f>
        <v>845.32495087526092</v>
      </c>
      <c r="J35" s="23">
        <v>886</v>
      </c>
    </row>
    <row r="36" spans="2:10" x14ac:dyDescent="0.3">
      <c r="B36" s="48" t="s">
        <v>10</v>
      </c>
      <c r="C36" s="48" t="s">
        <v>64</v>
      </c>
      <c r="D36" s="48" t="str">
        <f>"P("&amp;DOLLAR(B7-B8/SQRT(COUNT($J$2:$J$301))*2,0)&amp;"&lt;=Xbar&lt;="&amp;DOLLAR(B7+B8/SQRT(COUNT($J$2:$J$301))*2,0)&amp;")"</f>
        <v>P($799&lt;=Xbar&lt;=$845)</v>
      </c>
      <c r="J36" s="23">
        <v>1035</v>
      </c>
    </row>
    <row r="37" spans="2:10" x14ac:dyDescent="0.3">
      <c r="B37" s="76">
        <v>761.5</v>
      </c>
      <c r="C37" s="22">
        <f t="shared" ref="C37:C100" si="0">_xlfn.NORM.DIST(B37,$B$7,$B$14,0)</f>
        <v>4.9031774052674788E-8</v>
      </c>
      <c r="D37" s="22" t="str">
        <f t="shared" ref="D37:D100" si="1">IF(AND(B37&gt;=$F$34,B37&lt;=$F$35),C37,"")</f>
        <v/>
      </c>
      <c r="J37" s="23">
        <v>775</v>
      </c>
    </row>
    <row r="38" spans="2:10" x14ac:dyDescent="0.3">
      <c r="B38" s="76">
        <v>761.75</v>
      </c>
      <c r="C38" s="22">
        <f t="shared" si="0"/>
        <v>5.4786352130919535E-8</v>
      </c>
      <c r="D38" s="22" t="str">
        <f t="shared" si="1"/>
        <v/>
      </c>
      <c r="J38" s="23">
        <v>724</v>
      </c>
    </row>
    <row r="39" spans="2:10" x14ac:dyDescent="0.3">
      <c r="B39" s="76">
        <v>762</v>
      </c>
      <c r="C39" s="22">
        <f t="shared" si="0"/>
        <v>6.1188188753901144E-8</v>
      </c>
      <c r="D39" s="22" t="str">
        <f t="shared" si="1"/>
        <v/>
      </c>
      <c r="J39" s="23">
        <v>671</v>
      </c>
    </row>
    <row r="40" spans="2:10" x14ac:dyDescent="0.3">
      <c r="B40" s="76">
        <v>762.25</v>
      </c>
      <c r="C40" s="22">
        <f t="shared" si="0"/>
        <v>6.8306690911712838E-8</v>
      </c>
      <c r="D40" s="22" t="str">
        <f t="shared" si="1"/>
        <v/>
      </c>
      <c r="J40" s="23">
        <v>905</v>
      </c>
    </row>
    <row r="41" spans="2:10" x14ac:dyDescent="0.3">
      <c r="B41" s="76">
        <v>762.5</v>
      </c>
      <c r="C41" s="22">
        <f t="shared" si="0"/>
        <v>7.6218312873707598E-8</v>
      </c>
      <c r="D41" s="22" t="str">
        <f t="shared" si="1"/>
        <v/>
      </c>
      <c r="J41" s="23">
        <v>915</v>
      </c>
    </row>
    <row r="42" spans="2:10" x14ac:dyDescent="0.3">
      <c r="B42" s="76">
        <v>762.75</v>
      </c>
      <c r="C42" s="22">
        <f t="shared" si="0"/>
        <v>8.5007227422093489E-8</v>
      </c>
      <c r="D42" s="22" t="str">
        <f t="shared" si="1"/>
        <v/>
      </c>
      <c r="J42" s="23">
        <v>516</v>
      </c>
    </row>
    <row r="43" spans="2:10" x14ac:dyDescent="0.3">
      <c r="B43" s="76">
        <v>763</v>
      </c>
      <c r="C43" s="22">
        <f t="shared" si="0"/>
        <v>9.4766056251343006E-8</v>
      </c>
      <c r="D43" s="22" t="str">
        <f t="shared" si="1"/>
        <v/>
      </c>
      <c r="J43" s="23">
        <v>926</v>
      </c>
    </row>
    <row r="44" spans="2:10" x14ac:dyDescent="0.3">
      <c r="B44" s="76">
        <v>763.25</v>
      </c>
      <c r="C44" s="22">
        <f t="shared" si="0"/>
        <v>1.0559666425744775E-7</v>
      </c>
      <c r="D44" s="22" t="str">
        <f t="shared" si="1"/>
        <v/>
      </c>
      <c r="J44" s="23">
        <v>715</v>
      </c>
    </row>
    <row r="45" spans="2:10" x14ac:dyDescent="0.3">
      <c r="B45" s="76">
        <v>763.5</v>
      </c>
      <c r="C45" s="22">
        <f t="shared" si="0"/>
        <v>1.1761102276982793E-7</v>
      </c>
      <c r="D45" s="22" t="str">
        <f t="shared" si="1"/>
        <v/>
      </c>
      <c r="J45" s="23">
        <v>842</v>
      </c>
    </row>
    <row r="46" spans="2:10" x14ac:dyDescent="0.3">
      <c r="B46" s="76">
        <v>763.75</v>
      </c>
      <c r="C46" s="22">
        <f t="shared" si="0"/>
        <v>1.3093214712572386E-7</v>
      </c>
      <c r="D46" s="22" t="str">
        <f t="shared" si="1"/>
        <v/>
      </c>
      <c r="J46" s="23">
        <v>618</v>
      </c>
    </row>
    <row r="47" spans="2:10" x14ac:dyDescent="0.3">
      <c r="B47" s="76">
        <v>764</v>
      </c>
      <c r="C47" s="22">
        <f t="shared" si="0"/>
        <v>1.4569511435283337E-7</v>
      </c>
      <c r="D47" s="22" t="str">
        <f t="shared" si="1"/>
        <v/>
      </c>
      <c r="J47" s="23">
        <v>988</v>
      </c>
    </row>
    <row r="48" spans="2:10" x14ac:dyDescent="0.3">
      <c r="B48" s="76">
        <v>764.25</v>
      </c>
      <c r="C48" s="22">
        <f t="shared" si="0"/>
        <v>1.6204816711129954E-7</v>
      </c>
      <c r="D48" s="22" t="str">
        <f t="shared" si="1"/>
        <v/>
      </c>
      <c r="J48" s="23">
        <v>872</v>
      </c>
    </row>
    <row r="49" spans="2:10" x14ac:dyDescent="0.3">
      <c r="B49" s="76">
        <v>764.5</v>
      </c>
      <c r="C49" s="22">
        <f t="shared" si="0"/>
        <v>1.801539104514656E-7</v>
      </c>
      <c r="D49" s="22" t="str">
        <f t="shared" si="1"/>
        <v/>
      </c>
      <c r="J49" s="23">
        <v>769</v>
      </c>
    </row>
    <row r="50" spans="2:10" x14ac:dyDescent="0.3">
      <c r="B50" s="76">
        <v>764.75</v>
      </c>
      <c r="C50" s="22">
        <f t="shared" si="0"/>
        <v>2.0019060836962382E-7</v>
      </c>
      <c r="D50" s="22" t="str">
        <f t="shared" si="1"/>
        <v/>
      </c>
      <c r="J50" s="23">
        <v>819</v>
      </c>
    </row>
    <row r="51" spans="2:10" x14ac:dyDescent="0.3">
      <c r="B51" s="76">
        <v>765</v>
      </c>
      <c r="C51" s="22">
        <f t="shared" si="0"/>
        <v>2.2235358759068379E-7</v>
      </c>
      <c r="D51" s="22" t="str">
        <f t="shared" si="1"/>
        <v/>
      </c>
      <c r="J51" s="23">
        <v>549</v>
      </c>
    </row>
    <row r="52" spans="2:10" x14ac:dyDescent="0.3">
      <c r="B52" s="76">
        <v>765.25</v>
      </c>
      <c r="C52" s="22">
        <f t="shared" si="0"/>
        <v>2.4685675647470846E-7</v>
      </c>
      <c r="D52" s="22" t="str">
        <f t="shared" si="1"/>
        <v/>
      </c>
      <c r="J52" s="23">
        <v>843</v>
      </c>
    </row>
    <row r="53" spans="2:10" x14ac:dyDescent="0.3">
      <c r="B53" s="76">
        <v>765.5</v>
      </c>
      <c r="C53" s="22">
        <f t="shared" si="0"/>
        <v>2.7393424743402949E-7</v>
      </c>
      <c r="D53" s="22" t="str">
        <f t="shared" si="1"/>
        <v/>
      </c>
      <c r="J53" s="23">
        <v>921</v>
      </c>
    </row>
    <row r="54" spans="2:10" x14ac:dyDescent="0.3">
      <c r="B54" s="76">
        <v>765.75</v>
      </c>
      <c r="C54" s="22">
        <f t="shared" si="0"/>
        <v>3.0384219175925249E-7</v>
      </c>
      <c r="D54" s="22" t="str">
        <f t="shared" si="1"/>
        <v/>
      </c>
      <c r="J54" s="23">
        <v>1074</v>
      </c>
    </row>
    <row r="55" spans="2:10" x14ac:dyDescent="0.3">
      <c r="B55" s="76">
        <v>766</v>
      </c>
      <c r="C55" s="22">
        <f t="shared" si="0"/>
        <v>3.3686063628636018E-7</v>
      </c>
      <c r="D55" s="22" t="str">
        <f t="shared" si="1"/>
        <v/>
      </c>
      <c r="J55" s="23">
        <v>926</v>
      </c>
    </row>
    <row r="56" spans="2:10" x14ac:dyDescent="0.3">
      <c r="B56" s="76">
        <v>766.25</v>
      </c>
      <c r="C56" s="22">
        <f t="shared" si="0"/>
        <v>3.7329561189319455E-7</v>
      </c>
      <c r="D56" s="22" t="str">
        <f t="shared" si="1"/>
        <v/>
      </c>
      <c r="J56" s="23">
        <v>824</v>
      </c>
    </row>
    <row r="57" spans="2:10" x14ac:dyDescent="0.3">
      <c r="B57" s="76">
        <v>766.5</v>
      </c>
      <c r="C57" s="22">
        <f t="shared" si="0"/>
        <v>4.1348136439201663E-7</v>
      </c>
      <c r="D57" s="22" t="str">
        <f t="shared" si="1"/>
        <v/>
      </c>
      <c r="J57" s="23">
        <v>1030</v>
      </c>
    </row>
    <row r="58" spans="2:10" x14ac:dyDescent="0.3">
      <c r="B58" s="76">
        <v>766.75</v>
      </c>
      <c r="C58" s="22">
        <f t="shared" si="0"/>
        <v>4.5778275898552152E-7</v>
      </c>
      <c r="D58" s="22" t="str">
        <f t="shared" si="1"/>
        <v/>
      </c>
      <c r="J58" s="23">
        <v>870</v>
      </c>
    </row>
    <row r="59" spans="2:10" x14ac:dyDescent="0.3">
      <c r="B59" s="76">
        <v>767</v>
      </c>
      <c r="C59" s="22">
        <f t="shared" si="0"/>
        <v>5.0659787007635986E-7</v>
      </c>
      <c r="D59" s="22" t="str">
        <f t="shared" si="1"/>
        <v/>
      </c>
      <c r="J59" s="23">
        <v>1074</v>
      </c>
    </row>
    <row r="60" spans="2:10" x14ac:dyDescent="0.3">
      <c r="B60" s="76">
        <v>767.25</v>
      </c>
      <c r="C60" s="22">
        <f t="shared" si="0"/>
        <v>5.6036076886458088E-7</v>
      </c>
      <c r="D60" s="22" t="str">
        <f t="shared" si="1"/>
        <v/>
      </c>
      <c r="J60" s="23">
        <v>824</v>
      </c>
    </row>
    <row r="61" spans="2:10" x14ac:dyDescent="0.3">
      <c r="B61" s="76">
        <v>767.5</v>
      </c>
      <c r="C61" s="22">
        <f t="shared" si="0"/>
        <v>6.1954452183315631E-7</v>
      </c>
      <c r="D61" s="22" t="str">
        <f t="shared" si="1"/>
        <v/>
      </c>
      <c r="J61" s="23">
        <v>1074</v>
      </c>
    </row>
    <row r="62" spans="2:10" x14ac:dyDescent="0.3">
      <c r="B62" s="76">
        <v>767.75</v>
      </c>
      <c r="C62" s="22">
        <f t="shared" si="0"/>
        <v>6.8466441390789381E-7</v>
      </c>
      <c r="D62" s="22" t="str">
        <f t="shared" si="1"/>
        <v/>
      </c>
      <c r="J62" s="23">
        <v>601</v>
      </c>
    </row>
    <row r="63" spans="2:10" x14ac:dyDescent="0.3">
      <c r="B63" s="76">
        <v>768</v>
      </c>
      <c r="C63" s="22">
        <f t="shared" si="0"/>
        <v>7.5628141078434729E-7</v>
      </c>
      <c r="D63" s="22" t="str">
        <f t="shared" si="1"/>
        <v/>
      </c>
      <c r="J63" s="23">
        <v>824</v>
      </c>
    </row>
    <row r="64" spans="2:10" x14ac:dyDescent="0.3">
      <c r="B64" s="76">
        <v>768.25</v>
      </c>
      <c r="C64" s="22">
        <f t="shared" si="0"/>
        <v>8.3500587563926125E-7</v>
      </c>
      <c r="D64" s="22" t="str">
        <f t="shared" si="1"/>
        <v/>
      </c>
      <c r="J64" s="23">
        <v>873</v>
      </c>
    </row>
    <row r="65" spans="2:10" x14ac:dyDescent="0.3">
      <c r="B65" s="76">
        <v>768.5</v>
      </c>
      <c r="C65" s="22">
        <f t="shared" si="0"/>
        <v>9.215015561868845E-7</v>
      </c>
      <c r="D65" s="22" t="str">
        <f t="shared" si="1"/>
        <v/>
      </c>
      <c r="J65" s="23">
        <v>1074</v>
      </c>
    </row>
    <row r="66" spans="2:10" x14ac:dyDescent="0.3">
      <c r="B66" s="76">
        <v>768.75</v>
      </c>
      <c r="C66" s="22">
        <f t="shared" si="0"/>
        <v>1.0164898587997731E-6</v>
      </c>
      <c r="D66" s="22" t="str">
        <f t="shared" si="1"/>
        <v/>
      </c>
      <c r="J66" s="23">
        <v>673</v>
      </c>
    </row>
    <row r="67" spans="2:10" x14ac:dyDescent="0.3">
      <c r="B67" s="76">
        <v>769</v>
      </c>
      <c r="C67" s="22">
        <f t="shared" si="0"/>
        <v>1.1207544271874718E-6</v>
      </c>
      <c r="D67" s="22" t="str">
        <f t="shared" si="1"/>
        <v/>
      </c>
      <c r="J67" s="23">
        <v>678</v>
      </c>
    </row>
    <row r="68" spans="2:10" x14ac:dyDescent="0.3">
      <c r="B68" s="76">
        <v>769.25</v>
      </c>
      <c r="C68" s="22">
        <f t="shared" si="0"/>
        <v>1.2351460439136676E-6</v>
      </c>
      <c r="D68" s="22" t="str">
        <f t="shared" si="1"/>
        <v/>
      </c>
      <c r="J68" s="23">
        <v>722</v>
      </c>
    </row>
    <row r="69" spans="2:10" x14ac:dyDescent="0.3">
      <c r="B69" s="76">
        <v>769.5</v>
      </c>
      <c r="C69" s="22">
        <f t="shared" si="0"/>
        <v>1.3605878738301144E-6</v>
      </c>
      <c r="D69" s="22" t="str">
        <f t="shared" si="1"/>
        <v/>
      </c>
      <c r="J69" s="23">
        <v>722</v>
      </c>
    </row>
    <row r="70" spans="2:10" x14ac:dyDescent="0.3">
      <c r="B70" s="76">
        <v>769.75</v>
      </c>
      <c r="C70" s="22">
        <f t="shared" si="0"/>
        <v>1.498081069312092E-6</v>
      </c>
      <c r="D70" s="22" t="str">
        <f t="shared" si="1"/>
        <v/>
      </c>
      <c r="J70" s="23">
        <v>838</v>
      </c>
    </row>
    <row r="71" spans="2:10" x14ac:dyDescent="0.3">
      <c r="B71" s="76">
        <v>770</v>
      </c>
      <c r="C71" s="22">
        <f t="shared" si="0"/>
        <v>1.6487107579927264E-6</v>
      </c>
      <c r="D71" s="22" t="str">
        <f t="shared" si="1"/>
        <v/>
      </c>
      <c r="J71" s="23">
        <v>476</v>
      </c>
    </row>
    <row r="72" spans="2:10" x14ac:dyDescent="0.3">
      <c r="B72" s="76">
        <v>770.25</v>
      </c>
      <c r="C72" s="22">
        <f t="shared" si="0"/>
        <v>1.8136524345087969E-6</v>
      </c>
      <c r="D72" s="22" t="str">
        <f t="shared" si="1"/>
        <v/>
      </c>
      <c r="J72" s="23">
        <v>988</v>
      </c>
    </row>
    <row r="73" spans="2:10" x14ac:dyDescent="0.3">
      <c r="B73" s="76">
        <v>770.5</v>
      </c>
      <c r="C73" s="22">
        <f t="shared" si="0"/>
        <v>1.9941787785859187E-6</v>
      </c>
      <c r="D73" s="22" t="str">
        <f t="shared" si="1"/>
        <v/>
      </c>
      <c r="J73" s="23">
        <v>745</v>
      </c>
    </row>
    <row r="74" spans="2:10" x14ac:dyDescent="0.3">
      <c r="B74" s="76">
        <v>770.75</v>
      </c>
      <c r="C74" s="22">
        <f t="shared" si="0"/>
        <v>2.1916669226027306E-6</v>
      </c>
      <c r="D74" s="22" t="str">
        <f t="shared" si="1"/>
        <v/>
      </c>
      <c r="J74" s="23">
        <v>736</v>
      </c>
    </row>
    <row r="75" spans="2:10" x14ac:dyDescent="0.3">
      <c r="B75" s="76">
        <v>771</v>
      </c>
      <c r="C75" s="22">
        <f t="shared" si="0"/>
        <v>2.4076061925772983E-6</v>
      </c>
      <c r="D75" s="22" t="str">
        <f t="shared" si="1"/>
        <v/>
      </c>
      <c r="J75" s="23">
        <v>873</v>
      </c>
    </row>
    <row r="76" spans="2:10" x14ac:dyDescent="0.3">
      <c r="B76" s="76">
        <v>771.25</v>
      </c>
      <c r="C76" s="22">
        <f t="shared" si="0"/>
        <v>2.6436063473111417E-6</v>
      </c>
      <c r="D76" s="22" t="str">
        <f t="shared" si="1"/>
        <v/>
      </c>
      <c r="J76" s="23">
        <v>905</v>
      </c>
    </row>
    <row r="77" spans="2:10" x14ac:dyDescent="0.3">
      <c r="B77" s="76">
        <v>771.5</v>
      </c>
      <c r="C77" s="22">
        <f t="shared" si="0"/>
        <v>2.9014063412018279E-6</v>
      </c>
      <c r="D77" s="22" t="str">
        <f t="shared" si="1"/>
        <v/>
      </c>
      <c r="J77" s="23">
        <v>988</v>
      </c>
    </row>
    <row r="78" spans="2:10" x14ac:dyDescent="0.3">
      <c r="B78" s="76">
        <v>771.75</v>
      </c>
      <c r="C78" s="22">
        <f t="shared" si="0"/>
        <v>3.1828836369886738E-6</v>
      </c>
      <c r="D78" s="22" t="str">
        <f t="shared" si="1"/>
        <v/>
      </c>
      <c r="J78" s="23">
        <v>988</v>
      </c>
    </row>
    <row r="79" spans="2:10" x14ac:dyDescent="0.3">
      <c r="B79" s="76">
        <v>772</v>
      </c>
      <c r="C79" s="22">
        <f t="shared" si="0"/>
        <v>3.4900640954237042E-6</v>
      </c>
      <c r="D79" s="22" t="str">
        <f t="shared" si="1"/>
        <v/>
      </c>
      <c r="J79" s="23">
        <v>1074</v>
      </c>
    </row>
    <row r="80" spans="2:10" x14ac:dyDescent="0.3">
      <c r="B80" s="76">
        <v>772.25</v>
      </c>
      <c r="C80" s="22">
        <f t="shared" si="0"/>
        <v>3.8251324695539544E-6</v>
      </c>
      <c r="D80" s="22" t="str">
        <f t="shared" si="1"/>
        <v/>
      </c>
      <c r="J80" s="23">
        <v>1184</v>
      </c>
    </row>
    <row r="81" spans="2:10" x14ac:dyDescent="0.3">
      <c r="B81" s="76">
        <v>772.5</v>
      </c>
      <c r="C81" s="22">
        <f t="shared" si="0"/>
        <v>4.1904435319567349E-6</v>
      </c>
      <c r="D81" s="22" t="str">
        <f t="shared" si="1"/>
        <v/>
      </c>
      <c r="J81" s="23">
        <v>775</v>
      </c>
    </row>
    <row r="82" spans="2:10" x14ac:dyDescent="0.3">
      <c r="B82" s="76">
        <v>772.75</v>
      </c>
      <c r="C82" s="22">
        <f t="shared" si="0"/>
        <v>4.5885338638797309E-6</v>
      </c>
      <c r="D82" s="22" t="str">
        <f t="shared" si="1"/>
        <v/>
      </c>
      <c r="J82" s="23">
        <v>824</v>
      </c>
    </row>
    <row r="83" spans="2:10" x14ac:dyDescent="0.3">
      <c r="B83" s="76">
        <v>773</v>
      </c>
      <c r="C83" s="22">
        <f t="shared" si="0"/>
        <v>5.0221343357946451E-6</v>
      </c>
      <c r="D83" s="22" t="str">
        <f t="shared" si="1"/>
        <v/>
      </c>
      <c r="J83" s="23">
        <v>926</v>
      </c>
    </row>
    <row r="84" spans="2:10" x14ac:dyDescent="0.3">
      <c r="B84" s="76">
        <v>773.25</v>
      </c>
      <c r="C84" s="22">
        <f t="shared" si="0"/>
        <v>5.4941833093710235E-6</v>
      </c>
      <c r="D84" s="22" t="str">
        <f t="shared" si="1"/>
        <v/>
      </c>
      <c r="J84" s="23">
        <v>588</v>
      </c>
    </row>
    <row r="85" spans="2:10" x14ac:dyDescent="0.3">
      <c r="B85" s="76">
        <v>773.5</v>
      </c>
      <c r="C85" s="22">
        <f t="shared" si="0"/>
        <v>6.0078405913058872E-6</v>
      </c>
      <c r="D85" s="22" t="str">
        <f t="shared" si="1"/>
        <v/>
      </c>
      <c r="J85" s="23">
        <v>761</v>
      </c>
    </row>
    <row r="86" spans="2:10" x14ac:dyDescent="0.3">
      <c r="B86" s="76">
        <v>773.75</v>
      </c>
      <c r="C86" s="22">
        <f t="shared" si="0"/>
        <v>6.5665021697979561E-6</v>
      </c>
      <c r="D86" s="22" t="str">
        <f t="shared" si="1"/>
        <v/>
      </c>
      <c r="J86" s="23">
        <v>739</v>
      </c>
    </row>
    <row r="87" spans="2:10" x14ac:dyDescent="0.3">
      <c r="B87" s="76">
        <v>774</v>
      </c>
      <c r="C87" s="22">
        <f t="shared" si="0"/>
        <v>7.1738157647238683E-6</v>
      </c>
      <c r="D87" s="22" t="str">
        <f t="shared" si="1"/>
        <v/>
      </c>
      <c r="J87" s="23">
        <v>907</v>
      </c>
    </row>
    <row r="88" spans="2:10" x14ac:dyDescent="0.3">
      <c r="B88" s="76">
        <v>774.25</v>
      </c>
      <c r="C88" s="22">
        <f t="shared" si="0"/>
        <v>7.8336972227469216E-6</v>
      </c>
      <c r="D88" s="22" t="str">
        <f t="shared" si="1"/>
        <v/>
      </c>
      <c r="J88" s="23">
        <v>722</v>
      </c>
    </row>
    <row r="89" spans="2:10" x14ac:dyDescent="0.3">
      <c r="B89" s="76">
        <v>774.5</v>
      </c>
      <c r="C89" s="22">
        <f t="shared" si="0"/>
        <v>8.5503477886598906E-6</v>
      </c>
      <c r="D89" s="22" t="str">
        <f t="shared" si="1"/>
        <v/>
      </c>
      <c r="J89" s="23">
        <v>1108</v>
      </c>
    </row>
    <row r="90" spans="2:10" x14ac:dyDescent="0.3">
      <c r="B90" s="76">
        <v>774.75</v>
      </c>
      <c r="C90" s="22">
        <f t="shared" si="0"/>
        <v>9.3282722842195661E-6</v>
      </c>
      <c r="D90" s="22" t="str">
        <f t="shared" si="1"/>
        <v/>
      </c>
      <c r="J90" s="23">
        <v>722</v>
      </c>
    </row>
    <row r="91" spans="2:10" x14ac:dyDescent="0.3">
      <c r="B91" s="76">
        <v>775</v>
      </c>
      <c r="C91" s="22">
        <f t="shared" si="0"/>
        <v>1.0172298225562633E-5</v>
      </c>
      <c r="D91" s="22" t="str">
        <f t="shared" si="1"/>
        <v/>
      </c>
      <c r="J91" s="23">
        <v>1074</v>
      </c>
    </row>
    <row r="92" spans="2:10" x14ac:dyDescent="0.3">
      <c r="B92" s="76">
        <v>775.25</v>
      </c>
      <c r="C92" s="22">
        <f t="shared" si="0"/>
        <v>1.1087595909990977E-5</v>
      </c>
      <c r="D92" s="22" t="str">
        <f t="shared" si="1"/>
        <v/>
      </c>
      <c r="J92" s="23">
        <v>1074</v>
      </c>
    </row>
    <row r="93" spans="2:10" x14ac:dyDescent="0.3">
      <c r="B93" s="76">
        <v>775.5</v>
      </c>
      <c r="C93" s="22">
        <f t="shared" si="0"/>
        <v>1.2079699502465715E-5</v>
      </c>
      <c r="D93" s="22" t="str">
        <f t="shared" si="1"/>
        <v/>
      </c>
      <c r="J93" s="23">
        <v>824</v>
      </c>
    </row>
    <row r="94" spans="2:10" x14ac:dyDescent="0.3">
      <c r="B94" s="76">
        <v>775.75</v>
      </c>
      <c r="C94" s="22">
        <f t="shared" si="0"/>
        <v>1.31545291515431E-5</v>
      </c>
      <c r="D94" s="22" t="str">
        <f t="shared" si="1"/>
        <v/>
      </c>
      <c r="J94" s="23">
        <v>532</v>
      </c>
    </row>
    <row r="95" spans="2:10" x14ac:dyDescent="0.3">
      <c r="B95" s="76">
        <v>776</v>
      </c>
      <c r="C95" s="22">
        <f t="shared" si="0"/>
        <v>1.4318414163712748E-5</v>
      </c>
      <c r="D95" s="22" t="str">
        <f t="shared" si="1"/>
        <v/>
      </c>
      <c r="J95" s="23">
        <v>824</v>
      </c>
    </row>
    <row r="96" spans="2:10" x14ac:dyDescent="0.3">
      <c r="B96" s="76">
        <v>776.25</v>
      </c>
      <c r="C96" s="22">
        <f t="shared" si="0"/>
        <v>1.5578117264141501E-5</v>
      </c>
      <c r="D96" s="22" t="str">
        <f t="shared" si="1"/>
        <v/>
      </c>
      <c r="J96" s="23">
        <v>760</v>
      </c>
    </row>
    <row r="97" spans="2:10" x14ac:dyDescent="0.3">
      <c r="B97" s="76">
        <v>776.5</v>
      </c>
      <c r="C97" s="22">
        <f t="shared" si="0"/>
        <v>1.6940859970679829E-5</v>
      </c>
      <c r="D97" s="22" t="str">
        <f t="shared" si="1"/>
        <v/>
      </c>
      <c r="J97" s="23">
        <v>926</v>
      </c>
    </row>
    <row r="98" spans="2:10" x14ac:dyDescent="0.3">
      <c r="B98" s="76">
        <v>776.75</v>
      </c>
      <c r="C98" s="22">
        <f t="shared" si="0"/>
        <v>1.8414349106633569E-5</v>
      </c>
      <c r="D98" s="22" t="str">
        <f t="shared" si="1"/>
        <v/>
      </c>
      <c r="J98" s="23">
        <v>1074</v>
      </c>
    </row>
    <row r="99" spans="2:10" x14ac:dyDescent="0.3">
      <c r="B99" s="76">
        <v>777</v>
      </c>
      <c r="C99" s="22">
        <f t="shared" si="0"/>
        <v>2.0006804476233918E-5</v>
      </c>
      <c r="D99" s="22" t="str">
        <f t="shared" si="1"/>
        <v/>
      </c>
      <c r="J99" s="23">
        <v>1074</v>
      </c>
    </row>
    <row r="100" spans="2:10" x14ac:dyDescent="0.3">
      <c r="B100" s="76">
        <v>777.25</v>
      </c>
      <c r="C100" s="22">
        <f t="shared" si="0"/>
        <v>2.172698772493753E-5</v>
      </c>
      <c r="D100" s="22" t="str">
        <f t="shared" si="1"/>
        <v/>
      </c>
      <c r="J100" s="23">
        <v>873</v>
      </c>
    </row>
    <row r="101" spans="2:10" x14ac:dyDescent="0.3">
      <c r="B101" s="76">
        <v>777.5</v>
      </c>
      <c r="C101" s="22">
        <f t="shared" ref="C101:C164" si="2">_xlfn.NORM.DIST(B101,$B$7,$B$14,0)</f>
        <v>2.3584232404646488E-5</v>
      </c>
      <c r="D101" s="22" t="str">
        <f t="shared" ref="D101:D164" si="3">IF(AND(B101&gt;=$F$34,B101&lt;=$F$35),C101,"")</f>
        <v/>
      </c>
      <c r="J101" s="23">
        <v>1074</v>
      </c>
    </row>
    <row r="102" spans="2:10" x14ac:dyDescent="0.3">
      <c r="B102" s="76">
        <v>777.75</v>
      </c>
      <c r="C102" s="22">
        <f t="shared" si="2"/>
        <v>2.558847526164004E-5</v>
      </c>
      <c r="D102" s="22" t="str">
        <f t="shared" si="3"/>
        <v/>
      </c>
      <c r="J102" s="23">
        <v>910</v>
      </c>
    </row>
    <row r="103" spans="2:10" x14ac:dyDescent="0.3">
      <c r="B103" s="76">
        <v>778</v>
      </c>
      <c r="C103" s="22">
        <f t="shared" si="2"/>
        <v>2.7750288762447043E-5</v>
      </c>
      <c r="D103" s="22" t="str">
        <f t="shared" si="3"/>
        <v/>
      </c>
      <c r="J103" s="23">
        <v>528</v>
      </c>
    </row>
    <row r="104" spans="2:10" x14ac:dyDescent="0.3">
      <c r="B104" s="76">
        <v>778.25</v>
      </c>
      <c r="C104" s="22">
        <f t="shared" si="2"/>
        <v>3.0080914870043472E-5</v>
      </c>
      <c r="D104" s="22" t="str">
        <f t="shared" si="3"/>
        <v/>
      </c>
      <c r="J104" s="23">
        <v>873</v>
      </c>
    </row>
    <row r="105" spans="2:10" x14ac:dyDescent="0.3">
      <c r="B105" s="76">
        <v>778.5</v>
      </c>
      <c r="C105" s="22">
        <f t="shared" si="2"/>
        <v>3.2592300079628669E-5</v>
      </c>
      <c r="D105" s="22" t="str">
        <f t="shared" si="3"/>
        <v/>
      </c>
      <c r="J105" s="23">
        <v>686</v>
      </c>
    </row>
    <row r="106" spans="2:10" x14ac:dyDescent="0.3">
      <c r="B106" s="76">
        <v>778.75</v>
      </c>
      <c r="C106" s="22">
        <f t="shared" si="2"/>
        <v>3.5297131719796899E-5</v>
      </c>
      <c r="D106" s="22" t="str">
        <f t="shared" si="3"/>
        <v/>
      </c>
      <c r="J106" s="23">
        <v>390</v>
      </c>
    </row>
    <row r="107" spans="2:10" x14ac:dyDescent="0.3">
      <c r="B107" s="76">
        <v>779</v>
      </c>
      <c r="C107" s="22">
        <f t="shared" si="2"/>
        <v>3.820887552117651E-5</v>
      </c>
      <c r="D107" s="22" t="str">
        <f t="shared" si="3"/>
        <v/>
      </c>
      <c r="J107" s="23">
        <v>873</v>
      </c>
    </row>
    <row r="108" spans="2:10" x14ac:dyDescent="0.3">
      <c r="B108" s="76">
        <v>779.25</v>
      </c>
      <c r="C108" s="22">
        <f t="shared" si="2"/>
        <v>4.1341814450536367E-5</v>
      </c>
      <c r="D108" s="22" t="str">
        <f t="shared" si="3"/>
        <v/>
      </c>
      <c r="J108" s="23">
        <v>852</v>
      </c>
    </row>
    <row r="109" spans="2:10" x14ac:dyDescent="0.3">
      <c r="B109" s="76">
        <v>779.5</v>
      </c>
      <c r="C109" s="22">
        <f t="shared" si="2"/>
        <v>4.4711088803960651E-5</v>
      </c>
      <c r="D109" s="22" t="str">
        <f t="shared" si="3"/>
        <v/>
      </c>
      <c r="J109" s="23">
        <v>1074</v>
      </c>
    </row>
    <row r="110" spans="2:10" x14ac:dyDescent="0.3">
      <c r="B110" s="76">
        <v>779.75</v>
      </c>
      <c r="C110" s="22">
        <f t="shared" si="2"/>
        <v>4.8332737547949347E-5</v>
      </c>
      <c r="D110" s="22" t="str">
        <f t="shared" si="3"/>
        <v/>
      </c>
      <c r="J110" s="23">
        <v>692</v>
      </c>
    </row>
    <row r="111" spans="2:10" x14ac:dyDescent="0.3">
      <c r="B111" s="76">
        <v>780</v>
      </c>
      <c r="C111" s="22">
        <f t="shared" si="2"/>
        <v>5.222374089221061E-5</v>
      </c>
      <c r="D111" s="22" t="str">
        <f t="shared" si="3"/>
        <v/>
      </c>
      <c r="J111" s="23">
        <v>816</v>
      </c>
    </row>
    <row r="112" spans="2:10" x14ac:dyDescent="0.3">
      <c r="B112" s="76">
        <v>780.25</v>
      </c>
      <c r="C112" s="22">
        <f t="shared" si="2"/>
        <v>5.6402064072467777E-5</v>
      </c>
      <c r="D112" s="22" t="str">
        <f t="shared" si="3"/>
        <v/>
      </c>
      <c r="J112" s="23">
        <v>873</v>
      </c>
    </row>
    <row r="113" spans="2:10" x14ac:dyDescent="0.3">
      <c r="B113" s="76">
        <v>780.5</v>
      </c>
      <c r="C113" s="22">
        <f t="shared" si="2"/>
        <v>6.088670231579373E-5</v>
      </c>
      <c r="D113" s="22" t="str">
        <f t="shared" si="3"/>
        <v/>
      </c>
      <c r="J113" s="23">
        <v>996</v>
      </c>
    </row>
    <row r="114" spans="2:10" x14ac:dyDescent="0.3">
      <c r="B114" s="76">
        <v>780.75</v>
      </c>
      <c r="C114" s="22">
        <f t="shared" si="2"/>
        <v>6.5697726954815807E-5</v>
      </c>
      <c r="D114" s="22" t="str">
        <f t="shared" si="3"/>
        <v/>
      </c>
      <c r="J114" s="23">
        <v>717</v>
      </c>
    </row>
    <row r="115" spans="2:10" x14ac:dyDescent="0.3">
      <c r="B115" s="76">
        <v>781</v>
      </c>
      <c r="C115" s="22">
        <f t="shared" si="2"/>
        <v>7.0856332650593554E-5</v>
      </c>
      <c r="D115" s="22" t="str">
        <f t="shared" si="3"/>
        <v/>
      </c>
      <c r="J115" s="23">
        <v>926</v>
      </c>
    </row>
    <row r="116" spans="2:10" x14ac:dyDescent="0.3">
      <c r="B116" s="76">
        <v>781.25</v>
      </c>
      <c r="C116" s="22">
        <f t="shared" si="2"/>
        <v>7.6384885677062932E-5</v>
      </c>
      <c r="D116" s="22" t="str">
        <f t="shared" si="3"/>
        <v/>
      </c>
      <c r="J116" s="23">
        <v>775</v>
      </c>
    </row>
    <row r="117" spans="2:10" x14ac:dyDescent="0.3">
      <c r="B117" s="76">
        <v>781.5</v>
      </c>
      <c r="C117" s="22">
        <f t="shared" si="2"/>
        <v>8.2306973212658283E-5</v>
      </c>
      <c r="D117" s="22" t="str">
        <f t="shared" si="3"/>
        <v/>
      </c>
      <c r="J117" s="23">
        <v>1074</v>
      </c>
    </row>
    <row r="118" spans="2:10" x14ac:dyDescent="0.3">
      <c r="B118" s="76">
        <v>781.75</v>
      </c>
      <c r="C118" s="22">
        <f t="shared" si="2"/>
        <v>8.8647453577082936E-5</v>
      </c>
      <c r="D118" s="22" t="str">
        <f t="shared" si="3"/>
        <v/>
      </c>
      <c r="J118" s="23">
        <v>806</v>
      </c>
    </row>
    <row r="119" spans="2:10" x14ac:dyDescent="0.3">
      <c r="B119" s="76">
        <v>782</v>
      </c>
      <c r="C119" s="22">
        <f t="shared" si="2"/>
        <v>9.5432507343181156E-5</v>
      </c>
      <c r="D119" s="22" t="str">
        <f t="shared" si="3"/>
        <v/>
      </c>
      <c r="J119" s="23">
        <v>722</v>
      </c>
    </row>
    <row r="120" spans="2:10" x14ac:dyDescent="0.3">
      <c r="B120" s="76">
        <v>782.25</v>
      </c>
      <c r="C120" s="22">
        <f t="shared" si="2"/>
        <v>1.0268968924550733E-4</v>
      </c>
      <c r="D120" s="22" t="str">
        <f t="shared" si="3"/>
        <v/>
      </c>
      <c r="J120" s="23">
        <v>775</v>
      </c>
    </row>
    <row r="121" spans="2:10" x14ac:dyDescent="0.3">
      <c r="B121" s="76">
        <v>782.5</v>
      </c>
      <c r="C121" s="22">
        <f t="shared" si="2"/>
        <v>1.1044798079845888E-4</v>
      </c>
      <c r="D121" s="22" t="str">
        <f t="shared" si="3"/>
        <v/>
      </c>
      <c r="J121" s="23">
        <v>836</v>
      </c>
    </row>
    <row r="122" spans="2:10" x14ac:dyDescent="0.3">
      <c r="B122" s="76">
        <v>782.75</v>
      </c>
      <c r="C122" s="22">
        <f t="shared" si="2"/>
        <v>1.1873784352779609E-4</v>
      </c>
      <c r="D122" s="22" t="str">
        <f t="shared" si="3"/>
        <v/>
      </c>
      <c r="J122" s="23">
        <v>743</v>
      </c>
    </row>
    <row r="123" spans="2:10" x14ac:dyDescent="0.3">
      <c r="B123" s="76">
        <v>783</v>
      </c>
      <c r="C123" s="22">
        <f t="shared" si="2"/>
        <v>1.2759127270997809E-4</v>
      </c>
      <c r="D123" s="22" t="str">
        <f t="shared" si="3"/>
        <v/>
      </c>
      <c r="J123" s="23">
        <v>885</v>
      </c>
    </row>
    <row r="124" spans="2:10" x14ac:dyDescent="0.3">
      <c r="B124" s="76">
        <v>783.25</v>
      </c>
      <c r="C124" s="22">
        <f t="shared" si="2"/>
        <v>1.3704185150406357E-4</v>
      </c>
      <c r="D124" s="22" t="str">
        <f t="shared" si="3"/>
        <v/>
      </c>
      <c r="J124" s="23">
        <v>991</v>
      </c>
    </row>
    <row r="125" spans="2:10" x14ac:dyDescent="0.3">
      <c r="B125" s="76">
        <v>783.5</v>
      </c>
      <c r="C125" s="22">
        <f t="shared" si="2"/>
        <v>1.4712480535092502E-4</v>
      </c>
      <c r="D125" s="22" t="str">
        <f t="shared" si="3"/>
        <v/>
      </c>
      <c r="J125" s="23">
        <v>1226</v>
      </c>
    </row>
    <row r="126" spans="2:10" x14ac:dyDescent="0.3">
      <c r="B126" s="76">
        <v>783.75</v>
      </c>
      <c r="C126" s="22">
        <f t="shared" si="2"/>
        <v>1.5787705650428097E-4</v>
      </c>
      <c r="D126" s="22" t="str">
        <f t="shared" si="3"/>
        <v/>
      </c>
      <c r="J126" s="23">
        <v>763</v>
      </c>
    </row>
    <row r="127" spans="2:10" x14ac:dyDescent="0.3">
      <c r="B127" s="76">
        <v>784</v>
      </c>
      <c r="C127" s="22">
        <f t="shared" si="2"/>
        <v>1.6933727854753311E-4</v>
      </c>
      <c r="D127" s="22" t="str">
        <f t="shared" si="3"/>
        <v/>
      </c>
      <c r="J127" s="23">
        <v>673</v>
      </c>
    </row>
    <row r="128" spans="2:10" x14ac:dyDescent="0.3">
      <c r="B128" s="76">
        <v>784.25</v>
      </c>
      <c r="C128" s="22">
        <f t="shared" si="2"/>
        <v>1.8154595073967665E-4</v>
      </c>
      <c r="D128" s="22" t="str">
        <f t="shared" si="3"/>
        <v/>
      </c>
      <c r="J128" s="23">
        <v>951</v>
      </c>
    </row>
    <row r="129" spans="2:10" x14ac:dyDescent="0.3">
      <c r="B129" s="76">
        <v>784.5</v>
      </c>
      <c r="C129" s="22">
        <f t="shared" si="2"/>
        <v>1.9454541202262017E-4</v>
      </c>
      <c r="D129" s="22" t="str">
        <f t="shared" si="3"/>
        <v/>
      </c>
      <c r="J129" s="23">
        <v>771</v>
      </c>
    </row>
    <row r="130" spans="2:10" x14ac:dyDescent="0.3">
      <c r="B130" s="76">
        <v>784.75</v>
      </c>
      <c r="C130" s="22">
        <f t="shared" si="2"/>
        <v>2.0837991451118333E-4</v>
      </c>
      <c r="D130" s="22" t="str">
        <f t="shared" si="3"/>
        <v/>
      </c>
      <c r="J130" s="23">
        <v>926</v>
      </c>
    </row>
    <row r="131" spans="2:10" x14ac:dyDescent="0.3">
      <c r="B131" s="76">
        <v>785</v>
      </c>
      <c r="C131" s="22">
        <f t="shared" si="2"/>
        <v>2.2309567627582457E-4</v>
      </c>
      <c r="D131" s="22" t="str">
        <f t="shared" si="3"/>
        <v/>
      </c>
      <c r="J131" s="23">
        <v>758</v>
      </c>
    </row>
    <row r="132" spans="2:10" x14ac:dyDescent="0.3">
      <c r="B132" s="76">
        <v>785.25</v>
      </c>
      <c r="C132" s="22">
        <f t="shared" si="2"/>
        <v>2.3874093321687116E-4</v>
      </c>
      <c r="D132" s="22" t="str">
        <f t="shared" si="3"/>
        <v/>
      </c>
      <c r="J132" s="23">
        <v>988</v>
      </c>
    </row>
    <row r="133" spans="2:10" x14ac:dyDescent="0.3">
      <c r="B133" s="76">
        <v>785.5</v>
      </c>
      <c r="C133" s="22">
        <f t="shared" si="2"/>
        <v>2.5536598981768812E-4</v>
      </c>
      <c r="D133" s="22" t="str">
        <f t="shared" si="3"/>
        <v/>
      </c>
      <c r="J133" s="23">
        <v>628</v>
      </c>
    </row>
    <row r="134" spans="2:10" x14ac:dyDescent="0.3">
      <c r="B134" s="76">
        <v>785.75</v>
      </c>
      <c r="C134" s="22">
        <f t="shared" si="2"/>
        <v>2.7302326855288799E-4</v>
      </c>
      <c r="D134" s="22" t="str">
        <f t="shared" si="3"/>
        <v/>
      </c>
      <c r="J134" s="23">
        <v>824</v>
      </c>
    </row>
    <row r="135" spans="2:10" x14ac:dyDescent="0.3">
      <c r="B135" s="76">
        <v>786</v>
      </c>
      <c r="C135" s="22">
        <f t="shared" si="2"/>
        <v>2.9176735771642041E-4</v>
      </c>
      <c r="D135" s="22" t="str">
        <f t="shared" si="3"/>
        <v/>
      </c>
      <c r="J135" s="23">
        <v>1074</v>
      </c>
    </row>
    <row r="136" spans="2:10" x14ac:dyDescent="0.3">
      <c r="B136" s="76">
        <v>786.25</v>
      </c>
      <c r="C136" s="22">
        <f t="shared" si="2"/>
        <v>3.116550574231836E-4</v>
      </c>
      <c r="D136" s="22" t="str">
        <f t="shared" si="3"/>
        <v/>
      </c>
      <c r="J136" s="23">
        <v>626</v>
      </c>
    </row>
    <row r="137" spans="2:10" x14ac:dyDescent="0.3">
      <c r="B137" s="76">
        <v>786.5</v>
      </c>
      <c r="C137" s="22">
        <f t="shared" si="2"/>
        <v>3.3274542352681319E-4</v>
      </c>
      <c r="D137" s="22" t="str">
        <f t="shared" si="3"/>
        <v/>
      </c>
      <c r="J137" s="23">
        <v>1074</v>
      </c>
    </row>
    <row r="138" spans="2:10" x14ac:dyDescent="0.3">
      <c r="B138" s="76">
        <v>786.75</v>
      </c>
      <c r="C138" s="22">
        <f t="shared" si="2"/>
        <v>3.5509980918546895E-4</v>
      </c>
      <c r="D138" s="22" t="str">
        <f t="shared" si="3"/>
        <v/>
      </c>
      <c r="J138" s="23">
        <v>954</v>
      </c>
    </row>
    <row r="139" spans="2:10" x14ac:dyDescent="0.3">
      <c r="B139" s="76">
        <v>787</v>
      </c>
      <c r="C139" s="22">
        <f t="shared" si="2"/>
        <v>3.7878190379695141E-4</v>
      </c>
      <c r="D139" s="22" t="str">
        <f t="shared" si="3"/>
        <v/>
      </c>
      <c r="J139" s="23">
        <v>788</v>
      </c>
    </row>
    <row r="140" spans="2:10" x14ac:dyDescent="0.3">
      <c r="B140" s="76">
        <v>787.25</v>
      </c>
      <c r="C140" s="22">
        <f t="shared" si="2"/>
        <v>4.0385776901427075E-4</v>
      </c>
      <c r="D140" s="22" t="str">
        <f t="shared" si="3"/>
        <v/>
      </c>
      <c r="J140" s="23">
        <v>1020</v>
      </c>
    </row>
    <row r="141" spans="2:10" x14ac:dyDescent="0.3">
      <c r="B141" s="76">
        <v>787.5</v>
      </c>
      <c r="C141" s="22">
        <f t="shared" si="2"/>
        <v>4.3039587154303991E-4</v>
      </c>
      <c r="D141" s="22" t="str">
        <f t="shared" si="3"/>
        <v/>
      </c>
      <c r="J141" s="23">
        <v>988</v>
      </c>
    </row>
    <row r="142" spans="2:10" x14ac:dyDescent="0.3">
      <c r="B142" s="76">
        <v>787.75</v>
      </c>
      <c r="C142" s="22">
        <f t="shared" si="2"/>
        <v>4.5846711241274925E-4</v>
      </c>
      <c r="D142" s="22" t="str">
        <f t="shared" si="3"/>
        <v/>
      </c>
      <c r="J142" s="23">
        <v>1010</v>
      </c>
    </row>
    <row r="143" spans="2:10" x14ac:dyDescent="0.3">
      <c r="B143" s="76">
        <v>788</v>
      </c>
      <c r="C143" s="22">
        <f t="shared" si="2"/>
        <v>4.8814485240524381E-4</v>
      </c>
      <c r="D143" s="22" t="str">
        <f t="shared" si="3"/>
        <v/>
      </c>
      <c r="J143" s="23">
        <v>605</v>
      </c>
    </row>
    <row r="144" spans="2:10" x14ac:dyDescent="0.3">
      <c r="B144" s="76">
        <v>788.25</v>
      </c>
      <c r="C144" s="22">
        <f t="shared" si="2"/>
        <v>5.1950493331559685E-4</v>
      </c>
      <c r="D144" s="22" t="str">
        <f t="shared" si="3"/>
        <v/>
      </c>
      <c r="J144" s="23">
        <v>775</v>
      </c>
    </row>
    <row r="145" spans="2:10" x14ac:dyDescent="0.3">
      <c r="B145" s="76">
        <v>788.5</v>
      </c>
      <c r="C145" s="22">
        <f t="shared" si="2"/>
        <v>5.5262569471314427E-4</v>
      </c>
      <c r="D145" s="22" t="str">
        <f t="shared" si="3"/>
        <v/>
      </c>
      <c r="J145" s="23">
        <v>775</v>
      </c>
    </row>
    <row r="146" spans="2:10" x14ac:dyDescent="0.3">
      <c r="B146" s="76">
        <v>788.75</v>
      </c>
      <c r="C146" s="22">
        <f t="shared" si="2"/>
        <v>5.8758798586379672E-4</v>
      </c>
      <c r="D146" s="22" t="str">
        <f t="shared" si="3"/>
        <v/>
      </c>
      <c r="J146" s="23">
        <v>926</v>
      </c>
    </row>
    <row r="147" spans="2:10" x14ac:dyDescent="0.3">
      <c r="B147" s="76">
        <v>789</v>
      </c>
      <c r="C147" s="22">
        <f t="shared" si="2"/>
        <v>6.244751724689497E-4</v>
      </c>
      <c r="D147" s="22" t="str">
        <f t="shared" si="3"/>
        <v/>
      </c>
      <c r="J147" s="23">
        <v>722</v>
      </c>
    </row>
    <row r="148" spans="2:10" x14ac:dyDescent="0.3">
      <c r="B148" s="76">
        <v>789.25</v>
      </c>
      <c r="C148" s="22">
        <f t="shared" si="2"/>
        <v>6.6337313787144026E-4</v>
      </c>
      <c r="D148" s="22" t="str">
        <f t="shared" si="3"/>
        <v/>
      </c>
      <c r="J148" s="23">
        <v>1074</v>
      </c>
    </row>
    <row r="149" spans="2:10" x14ac:dyDescent="0.3">
      <c r="B149" s="76">
        <v>789.5</v>
      </c>
      <c r="C149" s="22">
        <f t="shared" si="2"/>
        <v>7.0437027837517562E-4</v>
      </c>
      <c r="D149" s="22" t="str">
        <f t="shared" si="3"/>
        <v/>
      </c>
      <c r="J149" s="23">
        <v>500</v>
      </c>
    </row>
    <row r="150" spans="2:10" x14ac:dyDescent="0.3">
      <c r="B150" s="76">
        <v>789.75</v>
      </c>
      <c r="C150" s="22">
        <f t="shared" si="2"/>
        <v>7.4755749232227706E-4</v>
      </c>
      <c r="D150" s="22" t="str">
        <f t="shared" si="3"/>
        <v/>
      </c>
      <c r="J150" s="23">
        <v>952</v>
      </c>
    </row>
    <row r="151" spans="2:10" x14ac:dyDescent="0.3">
      <c r="B151" s="76">
        <v>790</v>
      </c>
      <c r="C151" s="22">
        <f t="shared" si="2"/>
        <v>7.9302816257002448E-4</v>
      </c>
      <c r="D151" s="22" t="str">
        <f t="shared" si="3"/>
        <v/>
      </c>
      <c r="J151" s="23">
        <v>740</v>
      </c>
    </row>
    <row r="152" spans="2:10" x14ac:dyDescent="0.3">
      <c r="B152" s="76">
        <v>790.25</v>
      </c>
      <c r="C152" s="22">
        <f t="shared" si="2"/>
        <v>8.4087813200957047E-4</v>
      </c>
      <c r="D152" s="22" t="str">
        <f t="shared" si="3"/>
        <v/>
      </c>
      <c r="J152" s="23">
        <v>824</v>
      </c>
    </row>
    <row r="153" spans="2:10" x14ac:dyDescent="0.3">
      <c r="B153" s="76">
        <v>790.5</v>
      </c>
      <c r="C153" s="22">
        <f t="shared" si="2"/>
        <v>8.912056717693931E-4</v>
      </c>
      <c r="D153" s="22" t="str">
        <f t="shared" si="3"/>
        <v/>
      </c>
      <c r="J153" s="23">
        <v>775</v>
      </c>
    </row>
    <row r="154" spans="2:10" x14ac:dyDescent="0.3">
      <c r="B154" s="76">
        <v>790.75</v>
      </c>
      <c r="C154" s="22">
        <f t="shared" si="2"/>
        <v>9.4411144174891249E-4</v>
      </c>
      <c r="D154" s="22" t="str">
        <f t="shared" si="3"/>
        <v/>
      </c>
      <c r="J154" s="23">
        <v>1232</v>
      </c>
    </row>
    <row r="155" spans="2:10" x14ac:dyDescent="0.3">
      <c r="B155" s="76">
        <v>791</v>
      </c>
      <c r="C155" s="22">
        <f t="shared" si="2"/>
        <v>9.996984431315829E-4</v>
      </c>
      <c r="D155" s="22" t="str">
        <f t="shared" si="3"/>
        <v/>
      </c>
      <c r="J155" s="23">
        <v>926</v>
      </c>
    </row>
    <row r="156" spans="2:10" x14ac:dyDescent="0.3">
      <c r="B156" s="76">
        <v>791.25</v>
      </c>
      <c r="C156" s="22">
        <f t="shared" si="2"/>
        <v>1.0580719625322929E-3</v>
      </c>
      <c r="D156" s="22" t="str">
        <f t="shared" si="3"/>
        <v/>
      </c>
      <c r="J156" s="23">
        <v>765</v>
      </c>
    </row>
    <row r="157" spans="2:10" x14ac:dyDescent="0.3">
      <c r="B157" s="76">
        <v>791.5</v>
      </c>
      <c r="C157" s="22">
        <f t="shared" si="2"/>
        <v>1.1193395074409827E-3</v>
      </c>
      <c r="D157" s="22" t="str">
        <f t="shared" si="3"/>
        <v/>
      </c>
      <c r="J157" s="23">
        <v>460</v>
      </c>
    </row>
    <row r="158" spans="2:10" x14ac:dyDescent="0.3">
      <c r="B158" s="76">
        <v>791.75</v>
      </c>
      <c r="C158" s="22">
        <f t="shared" si="2"/>
        <v>1.1836107326332575E-3</v>
      </c>
      <c r="D158" s="22" t="str">
        <f t="shared" si="3"/>
        <v/>
      </c>
      <c r="J158" s="23">
        <v>436</v>
      </c>
    </row>
    <row r="159" spans="2:10" x14ac:dyDescent="0.3">
      <c r="B159" s="76">
        <v>792</v>
      </c>
      <c r="C159" s="22">
        <f t="shared" si="2"/>
        <v>1.2509973572292965E-3</v>
      </c>
      <c r="D159" s="22" t="str">
        <f t="shared" si="3"/>
        <v/>
      </c>
      <c r="J159" s="23">
        <v>601</v>
      </c>
    </row>
    <row r="160" spans="2:10" x14ac:dyDescent="0.3">
      <c r="B160" s="76">
        <v>792.25</v>
      </c>
      <c r="C160" s="22">
        <f t="shared" si="2"/>
        <v>1.3216130720948112E-3</v>
      </c>
      <c r="D160" s="22" t="str">
        <f t="shared" si="3"/>
        <v/>
      </c>
      <c r="J160" s="23">
        <v>967</v>
      </c>
    </row>
    <row r="161" spans="2:10" x14ac:dyDescent="0.3">
      <c r="B161" s="76">
        <v>792.5</v>
      </c>
      <c r="C161" s="22">
        <f t="shared" si="2"/>
        <v>1.3955734372920556E-3</v>
      </c>
      <c r="D161" s="22" t="str">
        <f t="shared" si="3"/>
        <v/>
      </c>
      <c r="J161" s="23">
        <v>988</v>
      </c>
    </row>
    <row r="162" spans="2:10" x14ac:dyDescent="0.3">
      <c r="B162" s="76">
        <v>792.75</v>
      </c>
      <c r="C162" s="22">
        <f t="shared" si="2"/>
        <v>1.472995769305128E-3</v>
      </c>
      <c r="D162" s="22" t="str">
        <f t="shared" si="3"/>
        <v/>
      </c>
      <c r="J162" s="23">
        <v>776</v>
      </c>
    </row>
    <row r="163" spans="2:10" x14ac:dyDescent="0.3">
      <c r="B163" s="76">
        <v>793</v>
      </c>
      <c r="C163" s="22">
        <f t="shared" si="2"/>
        <v>1.5539990177819091E-3</v>
      </c>
      <c r="D163" s="22" t="str">
        <f t="shared" si="3"/>
        <v/>
      </c>
      <c r="J163" s="23">
        <v>706</v>
      </c>
    </row>
    <row r="164" spans="2:10" x14ac:dyDescent="0.3">
      <c r="B164" s="76">
        <v>793.25</v>
      </c>
      <c r="C164" s="22">
        <f t="shared" si="2"/>
        <v>1.6387036315552198E-3</v>
      </c>
      <c r="D164" s="22" t="str">
        <f t="shared" si="3"/>
        <v/>
      </c>
      <c r="J164" s="23">
        <v>571</v>
      </c>
    </row>
    <row r="165" spans="2:10" x14ac:dyDescent="0.3">
      <c r="B165" s="76">
        <v>793.5</v>
      </c>
      <c r="C165" s="22">
        <f t="shared" ref="C165:C228" si="4">_xlfn.NORM.DIST(B165,$B$7,$B$14,0)</f>
        <v>1.727231413727906E-3</v>
      </c>
      <c r="D165" s="22" t="str">
        <f t="shared" ref="D165:D228" si="5">IF(AND(B165&gt;=$F$34,B165&lt;=$F$35),C165,"")</f>
        <v/>
      </c>
      <c r="J165" s="23">
        <v>906</v>
      </c>
    </row>
    <row r="166" spans="2:10" x14ac:dyDescent="0.3">
      <c r="B166" s="76">
        <v>793.75</v>
      </c>
      <c r="C166" s="22">
        <f t="shared" si="4"/>
        <v>1.8197053656308475E-3</v>
      </c>
      <c r="D166" s="22" t="str">
        <f t="shared" si="5"/>
        <v/>
      </c>
      <c r="J166" s="23">
        <v>769</v>
      </c>
    </row>
    <row r="167" spans="2:10" x14ac:dyDescent="0.3">
      <c r="B167" s="76">
        <v>794</v>
      </c>
      <c r="C167" s="22">
        <f t="shared" si="4"/>
        <v>1.9162495194891152E-3</v>
      </c>
      <c r="D167" s="22" t="str">
        <f t="shared" si="5"/>
        <v/>
      </c>
      <c r="J167" s="23">
        <v>616</v>
      </c>
    </row>
    <row r="168" spans="2:10" x14ac:dyDescent="0.3">
      <c r="B168" s="76">
        <v>794.25</v>
      </c>
      <c r="C168" s="22">
        <f t="shared" si="4"/>
        <v>2.0169887596598783E-3</v>
      </c>
      <c r="D168" s="22" t="str">
        <f t="shared" si="5"/>
        <v/>
      </c>
      <c r="J168" s="23">
        <v>1074</v>
      </c>
    </row>
    <row r="169" spans="2:10" x14ac:dyDescent="0.3">
      <c r="B169" s="76">
        <v>794.5</v>
      </c>
      <c r="C169" s="22">
        <f t="shared" si="4"/>
        <v>2.1220486323360417E-3</v>
      </c>
      <c r="D169" s="22" t="str">
        <f t="shared" si="5"/>
        <v/>
      </c>
      <c r="J169" s="23">
        <v>873</v>
      </c>
    </row>
    <row r="170" spans="2:10" x14ac:dyDescent="0.3">
      <c r="B170" s="76">
        <v>794.75</v>
      </c>
      <c r="C170" s="22">
        <f t="shared" si="4"/>
        <v>2.2315551436420029E-3</v>
      </c>
      <c r="D170" s="22" t="str">
        <f t="shared" si="5"/>
        <v/>
      </c>
      <c r="J170" s="23">
        <v>557</v>
      </c>
    </row>
    <row r="171" spans="2:10" x14ac:dyDescent="0.3">
      <c r="B171" s="76">
        <v>795</v>
      </c>
      <c r="C171" s="22">
        <f t="shared" si="4"/>
        <v>2.3456345460822988E-3</v>
      </c>
      <c r="D171" s="22" t="str">
        <f t="shared" si="5"/>
        <v/>
      </c>
      <c r="J171" s="23">
        <v>873</v>
      </c>
    </row>
    <row r="172" spans="2:10" x14ac:dyDescent="0.3">
      <c r="B172" s="76">
        <v>795.25</v>
      </c>
      <c r="C172" s="22">
        <f t="shared" si="4"/>
        <v>2.4644131133403123E-3</v>
      </c>
      <c r="D172" s="22" t="str">
        <f t="shared" si="5"/>
        <v/>
      </c>
      <c r="J172" s="23">
        <v>1268</v>
      </c>
    </row>
    <row r="173" spans="2:10" x14ac:dyDescent="0.3">
      <c r="B173" s="76">
        <v>795.5</v>
      </c>
      <c r="C173" s="22">
        <f t="shared" si="4"/>
        <v>2.58801690346247E-3</v>
      </c>
      <c r="D173" s="22" t="str">
        <f t="shared" si="5"/>
        <v/>
      </c>
      <c r="J173" s="23">
        <v>1074</v>
      </c>
    </row>
    <row r="174" spans="2:10" x14ac:dyDescent="0.3">
      <c r="B174" s="76">
        <v>795.75</v>
      </c>
      <c r="C174" s="22">
        <f t="shared" si="4"/>
        <v>2.7165715105034109E-3</v>
      </c>
      <c r="D174" s="22" t="str">
        <f t="shared" si="5"/>
        <v/>
      </c>
      <c r="J174" s="23">
        <v>926</v>
      </c>
    </row>
    <row r="175" spans="2:10" x14ac:dyDescent="0.3">
      <c r="B175" s="76">
        <v>796</v>
      </c>
      <c r="C175" s="22">
        <f t="shared" si="4"/>
        <v>2.8502018047496056E-3</v>
      </c>
      <c r="D175" s="22" t="str">
        <f t="shared" si="5"/>
        <v/>
      </c>
      <c r="J175" s="23">
        <v>753</v>
      </c>
    </row>
    <row r="176" spans="2:10" x14ac:dyDescent="0.3">
      <c r="B176" s="76">
        <v>796.25</v>
      </c>
      <c r="C176" s="22">
        <f t="shared" si="4"/>
        <v>2.989031661682298E-3</v>
      </c>
      <c r="D176" s="22" t="str">
        <f t="shared" si="5"/>
        <v/>
      </c>
      <c r="J176" s="23">
        <v>988</v>
      </c>
    </row>
    <row r="177" spans="2:10" x14ac:dyDescent="0.3">
      <c r="B177" s="76">
        <v>796.5</v>
      </c>
      <c r="C177" s="22">
        <f t="shared" si="4"/>
        <v>3.1331836798858806E-3</v>
      </c>
      <c r="D177" s="22" t="str">
        <f t="shared" si="5"/>
        <v/>
      </c>
      <c r="J177" s="23">
        <v>1050</v>
      </c>
    </row>
    <row r="178" spans="2:10" x14ac:dyDescent="0.3">
      <c r="B178" s="76">
        <v>796.75</v>
      </c>
      <c r="C178" s="22">
        <f t="shared" si="4"/>
        <v>3.2827788881543765E-3</v>
      </c>
      <c r="D178" s="22" t="str">
        <f t="shared" si="5"/>
        <v/>
      </c>
      <c r="J178" s="23">
        <v>710</v>
      </c>
    </row>
    <row r="179" spans="2:10" x14ac:dyDescent="0.3">
      <c r="B179" s="76">
        <v>797</v>
      </c>
      <c r="C179" s="22">
        <f t="shared" si="4"/>
        <v>3.437936442096644E-3</v>
      </c>
      <c r="D179" s="22" t="str">
        <f t="shared" si="5"/>
        <v/>
      </c>
      <c r="J179" s="23">
        <v>403</v>
      </c>
    </row>
    <row r="180" spans="2:10" x14ac:dyDescent="0.3">
      <c r="B180" s="76">
        <v>797.25</v>
      </c>
      <c r="C180" s="22">
        <f t="shared" si="4"/>
        <v>3.5987733105899908E-3</v>
      </c>
      <c r="D180" s="22" t="str">
        <f t="shared" si="5"/>
        <v/>
      </c>
      <c r="J180" s="23">
        <v>775</v>
      </c>
    </row>
    <row r="181" spans="2:10" x14ac:dyDescent="0.3">
      <c r="B181" s="76">
        <v>797.5</v>
      </c>
      <c r="C181" s="22">
        <f t="shared" si="4"/>
        <v>3.7654039524821878E-3</v>
      </c>
      <c r="D181" s="22" t="str">
        <f t="shared" si="5"/>
        <v/>
      </c>
      <c r="J181" s="23">
        <v>926</v>
      </c>
    </row>
    <row r="182" spans="2:10" x14ac:dyDescent="0.3">
      <c r="B182" s="76">
        <v>797.75</v>
      </c>
      <c r="C182" s="22">
        <f t="shared" si="4"/>
        <v>3.9379399839928435E-3</v>
      </c>
      <c r="D182" s="22" t="str">
        <f t="shared" si="5"/>
        <v/>
      </c>
      <c r="J182" s="23">
        <v>824</v>
      </c>
    </row>
    <row r="183" spans="2:10" x14ac:dyDescent="0.3">
      <c r="B183" s="76">
        <v>798</v>
      </c>
      <c r="C183" s="22">
        <f t="shared" si="4"/>
        <v>4.1164898373169979E-3</v>
      </c>
      <c r="D183" s="22" t="str">
        <f t="shared" si="5"/>
        <v/>
      </c>
      <c r="J183" s="23">
        <v>886</v>
      </c>
    </row>
    <row r="184" spans="2:10" x14ac:dyDescent="0.3">
      <c r="B184" s="76">
        <v>798.25</v>
      </c>
      <c r="C184" s="22">
        <f t="shared" si="4"/>
        <v>4.3011584109860163E-3</v>
      </c>
      <c r="D184" s="22" t="str">
        <f t="shared" si="5"/>
        <v/>
      </c>
      <c r="J184" s="23">
        <v>1021</v>
      </c>
    </row>
    <row r="185" spans="2:10" x14ac:dyDescent="0.3">
      <c r="B185" s="76">
        <v>798.5</v>
      </c>
      <c r="C185" s="22">
        <f t="shared" si="4"/>
        <v>4.492046712593639E-3</v>
      </c>
      <c r="D185" s="22" t="str">
        <f t="shared" si="5"/>
        <v/>
      </c>
      <c r="J185" s="23">
        <v>926</v>
      </c>
    </row>
    <row r="186" spans="2:10" x14ac:dyDescent="0.3">
      <c r="B186" s="76">
        <v>798.75</v>
      </c>
      <c r="C186" s="22">
        <f t="shared" si="4"/>
        <v>4.6892514945477476E-3</v>
      </c>
      <c r="D186" s="22">
        <f t="shared" si="5"/>
        <v>4.6892514945477476E-3</v>
      </c>
      <c r="J186" s="23">
        <v>873</v>
      </c>
    </row>
    <row r="187" spans="2:10" x14ac:dyDescent="0.3">
      <c r="B187" s="76">
        <v>799</v>
      </c>
      <c r="C187" s="22">
        <f t="shared" si="4"/>
        <v>4.8928648835612288E-3</v>
      </c>
      <c r="D187" s="22">
        <f t="shared" si="5"/>
        <v>4.8928648835612288E-3</v>
      </c>
      <c r="J187" s="23">
        <v>722</v>
      </c>
    </row>
    <row r="188" spans="2:10" x14ac:dyDescent="0.3">
      <c r="B188" s="76">
        <v>799.25</v>
      </c>
      <c r="C188" s="22">
        <f t="shared" si="4"/>
        <v>5.1029740046475425E-3</v>
      </c>
      <c r="D188" s="22">
        <f t="shared" si="5"/>
        <v>5.1029740046475425E-3</v>
      </c>
      <c r="J188" s="23">
        <v>1074</v>
      </c>
    </row>
    <row r="189" spans="2:10" x14ac:dyDescent="0.3">
      <c r="B189" s="76">
        <v>799.5</v>
      </c>
      <c r="C189" s="22">
        <f t="shared" si="4"/>
        <v>5.3196606004386124E-3</v>
      </c>
      <c r="D189" s="22">
        <f t="shared" si="5"/>
        <v>5.3196606004386124E-3</v>
      </c>
      <c r="J189" s="23">
        <v>687</v>
      </c>
    </row>
    <row r="190" spans="2:10" x14ac:dyDescent="0.3">
      <c r="B190" s="76">
        <v>799.75</v>
      </c>
      <c r="C190" s="22">
        <f t="shared" si="4"/>
        <v>5.5430006466936207E-3</v>
      </c>
      <c r="D190" s="22">
        <f t="shared" si="5"/>
        <v>5.5430006466936207E-3</v>
      </c>
      <c r="J190" s="23">
        <v>873</v>
      </c>
    </row>
    <row r="191" spans="2:10" x14ac:dyDescent="0.3">
      <c r="B191" s="76">
        <v>800</v>
      </c>
      <c r="C191" s="22">
        <f t="shared" si="4"/>
        <v>5.7730639649172704E-3</v>
      </c>
      <c r="D191" s="22">
        <f t="shared" si="5"/>
        <v>5.7730639649172704E-3</v>
      </c>
      <c r="J191" s="23">
        <v>1081</v>
      </c>
    </row>
    <row r="192" spans="2:10" x14ac:dyDescent="0.3">
      <c r="B192" s="76">
        <v>800.25</v>
      </c>
      <c r="C192" s="22">
        <f t="shared" si="4"/>
        <v>6.0099138330548859E-3</v>
      </c>
      <c r="D192" s="22">
        <f t="shared" si="5"/>
        <v>6.0099138330548859E-3</v>
      </c>
      <c r="J192" s="23">
        <v>562</v>
      </c>
    </row>
    <row r="193" spans="2:10" x14ac:dyDescent="0.3">
      <c r="B193" s="76">
        <v>800.5</v>
      </c>
      <c r="C193" s="22">
        <f t="shared" si="4"/>
        <v>6.2536065952787127E-3</v>
      </c>
      <c r="D193" s="22">
        <f t="shared" si="5"/>
        <v>6.2536065952787127E-3</v>
      </c>
      <c r="J193" s="23">
        <v>577</v>
      </c>
    </row>
    <row r="194" spans="2:10" x14ac:dyDescent="0.3">
      <c r="B194" s="76">
        <v>800.75</v>
      </c>
      <c r="C194" s="22">
        <f t="shared" si="4"/>
        <v>6.504191271925276E-3</v>
      </c>
      <c r="D194" s="22">
        <f t="shared" si="5"/>
        <v>6.504191271925276E-3</v>
      </c>
      <c r="J194" s="23">
        <v>1074</v>
      </c>
    </row>
    <row r="195" spans="2:10" x14ac:dyDescent="0.3">
      <c r="B195" s="76">
        <v>801</v>
      </c>
      <c r="C195" s="22">
        <f t="shared" si="4"/>
        <v>6.7617091706867133E-3</v>
      </c>
      <c r="D195" s="22">
        <f t="shared" si="5"/>
        <v>6.7617091706867133E-3</v>
      </c>
      <c r="J195" s="23">
        <v>759</v>
      </c>
    </row>
    <row r="196" spans="2:10" x14ac:dyDescent="0.3">
      <c r="B196" s="76">
        <v>801.25</v>
      </c>
      <c r="C196" s="22">
        <f t="shared" si="4"/>
        <v>7.0261935001999674E-3</v>
      </c>
      <c r="D196" s="22">
        <f t="shared" si="5"/>
        <v>7.0261935001999674E-3</v>
      </c>
      <c r="J196" s="23">
        <v>988</v>
      </c>
    </row>
    <row r="197" spans="2:10" x14ac:dyDescent="0.3">
      <c r="B197" s="76">
        <v>801.5</v>
      </c>
      <c r="C197" s="22">
        <f t="shared" si="4"/>
        <v>7.2976689872159429E-3</v>
      </c>
      <c r="D197" s="22">
        <f t="shared" si="5"/>
        <v>7.2976689872159429E-3</v>
      </c>
      <c r="J197" s="23">
        <v>1032</v>
      </c>
    </row>
    <row r="198" spans="2:10" x14ac:dyDescent="0.3">
      <c r="B198" s="76">
        <v>801.75</v>
      </c>
      <c r="C198" s="22">
        <f t="shared" si="4"/>
        <v>7.5761514985660007E-3</v>
      </c>
      <c r="D198" s="22">
        <f t="shared" si="5"/>
        <v>7.5761514985660007E-3</v>
      </c>
      <c r="J198" s="23">
        <v>705</v>
      </c>
    </row>
    <row r="199" spans="2:10" x14ac:dyDescent="0.3">
      <c r="B199" s="76">
        <v>802</v>
      </c>
      <c r="C199" s="22">
        <f t="shared" si="4"/>
        <v>7.8616476691754488E-3</v>
      </c>
      <c r="D199" s="22">
        <f t="shared" si="5"/>
        <v>7.8616476691754488E-3</v>
      </c>
      <c r="J199" s="23">
        <v>1090</v>
      </c>
    </row>
    <row r="200" spans="2:10" x14ac:dyDescent="0.3">
      <c r="B200" s="76">
        <v>802.25</v>
      </c>
      <c r="C200" s="22">
        <f t="shared" si="4"/>
        <v>8.1541545374022948E-3</v>
      </c>
      <c r="D200" s="22">
        <f t="shared" si="5"/>
        <v>8.1541545374022948E-3</v>
      </c>
      <c r="J200" s="23">
        <v>939</v>
      </c>
    </row>
    <row r="201" spans="2:10" x14ac:dyDescent="0.3">
      <c r="B201" s="76">
        <v>802.5</v>
      </c>
      <c r="C201" s="22">
        <f t="shared" si="4"/>
        <v>8.4536591890047794E-3</v>
      </c>
      <c r="D201" s="22">
        <f t="shared" si="5"/>
        <v>8.4536591890047794E-3</v>
      </c>
      <c r="J201" s="23">
        <v>1031</v>
      </c>
    </row>
    <row r="202" spans="2:10" x14ac:dyDescent="0.3">
      <c r="B202" s="76">
        <v>802.75</v>
      </c>
      <c r="C202" s="22">
        <f t="shared" si="4"/>
        <v>8.760138411062178E-3</v>
      </c>
      <c r="D202" s="22">
        <f t="shared" si="5"/>
        <v>8.760138411062178E-3</v>
      </c>
      <c r="J202" s="23">
        <v>1221</v>
      </c>
    </row>
    <row r="203" spans="2:10" x14ac:dyDescent="0.3">
      <c r="B203" s="76">
        <v>803</v>
      </c>
      <c r="C203" s="22">
        <f t="shared" si="4"/>
        <v>9.0735583571904879E-3</v>
      </c>
      <c r="D203" s="22">
        <f t="shared" si="5"/>
        <v>9.0735583571904879E-3</v>
      </c>
      <c r="J203" s="23">
        <v>716</v>
      </c>
    </row>
    <row r="204" spans="2:10" x14ac:dyDescent="0.3">
      <c r="B204" s="76">
        <v>803.25</v>
      </c>
      <c r="C204" s="22">
        <f t="shared" si="4"/>
        <v>9.3938742254071669E-3</v>
      </c>
      <c r="D204" s="22">
        <f t="shared" si="5"/>
        <v>9.3938742254071669E-3</v>
      </c>
      <c r="J204" s="23">
        <v>843</v>
      </c>
    </row>
    <row r="205" spans="2:10" x14ac:dyDescent="0.3">
      <c r="B205" s="76">
        <v>803.5</v>
      </c>
      <c r="C205" s="22">
        <f t="shared" si="4"/>
        <v>9.7210299500070964E-3</v>
      </c>
      <c r="D205" s="22">
        <f t="shared" si="5"/>
        <v>9.7210299500070964E-3</v>
      </c>
      <c r="J205" s="23">
        <v>980</v>
      </c>
    </row>
    <row r="206" spans="2:10" x14ac:dyDescent="0.3">
      <c r="B206" s="76">
        <v>803.75</v>
      </c>
      <c r="C206" s="22">
        <f t="shared" si="4"/>
        <v>1.0054957908815118E-2</v>
      </c>
      <c r="D206" s="22">
        <f t="shared" si="5"/>
        <v>1.0054957908815118E-2</v>
      </c>
      <c r="J206" s="23">
        <v>884</v>
      </c>
    </row>
    <row r="207" spans="2:10" x14ac:dyDescent="0.3">
      <c r="B207" s="76">
        <v>804</v>
      </c>
      <c r="C207" s="22">
        <f t="shared" si="4"/>
        <v>1.039557864717878E-2</v>
      </c>
      <c r="D207" s="22">
        <f t="shared" si="5"/>
        <v>1.039557864717878E-2</v>
      </c>
      <c r="J207" s="23">
        <v>837</v>
      </c>
    </row>
    <row r="208" spans="2:10" x14ac:dyDescent="0.3">
      <c r="B208" s="76">
        <v>804.25</v>
      </c>
      <c r="C208" s="22">
        <f t="shared" si="4"/>
        <v>1.0742800620057856E-2</v>
      </c>
      <c r="D208" s="22">
        <f t="shared" si="5"/>
        <v>1.0742800620057856E-2</v>
      </c>
      <c r="J208" s="23">
        <v>841</v>
      </c>
    </row>
    <row r="209" spans="2:10" x14ac:dyDescent="0.3">
      <c r="B209" s="76">
        <v>804.5</v>
      </c>
      <c r="C209" s="22">
        <f t="shared" si="4"/>
        <v>1.1096519953555074E-2</v>
      </c>
      <c r="D209" s="22">
        <f t="shared" si="5"/>
        <v>1.1096519953555074E-2</v>
      </c>
      <c r="J209" s="23">
        <v>775</v>
      </c>
    </row>
    <row r="210" spans="2:10" x14ac:dyDescent="0.3">
      <c r="B210" s="76">
        <v>804.75</v>
      </c>
      <c r="C210" s="22">
        <f t="shared" si="4"/>
        <v>1.1456620227214597E-2</v>
      </c>
      <c r="D210" s="22">
        <f t="shared" si="5"/>
        <v>1.1456620227214597E-2</v>
      </c>
      <c r="J210" s="23">
        <v>716</v>
      </c>
    </row>
    <row r="211" spans="2:10" x14ac:dyDescent="0.3">
      <c r="B211" s="76">
        <v>805</v>
      </c>
      <c r="C211" s="22">
        <f t="shared" si="4"/>
        <v>1.1822972278391781E-2</v>
      </c>
      <c r="D211" s="22">
        <f t="shared" si="5"/>
        <v>1.1822972278391781E-2</v>
      </c>
      <c r="J211" s="23">
        <v>860</v>
      </c>
    </row>
    <row r="212" spans="2:10" x14ac:dyDescent="0.3">
      <c r="B212" s="76">
        <v>805.25</v>
      </c>
      <c r="C212" s="22">
        <f t="shared" si="4"/>
        <v>1.2195434029968555E-2</v>
      </c>
      <c r="D212" s="22">
        <f t="shared" si="5"/>
        <v>1.2195434029968555E-2</v>
      </c>
      <c r="J212" s="23">
        <v>1160</v>
      </c>
    </row>
    <row r="213" spans="2:10" x14ac:dyDescent="0.3">
      <c r="B213" s="76">
        <v>805.5</v>
      </c>
      <c r="C213" s="22">
        <f t="shared" si="4"/>
        <v>1.257385034265439E-2</v>
      </c>
      <c r="D213" s="22">
        <f t="shared" si="5"/>
        <v>1.257385034265439E-2</v>
      </c>
      <c r="J213" s="23">
        <v>1074</v>
      </c>
    </row>
    <row r="214" spans="2:10" x14ac:dyDescent="0.3">
      <c r="B214" s="76">
        <v>805.75</v>
      </c>
      <c r="C214" s="22">
        <f t="shared" si="4"/>
        <v>1.295805289307223E-2</v>
      </c>
      <c r="D214" s="22">
        <f t="shared" si="5"/>
        <v>1.295805289307223E-2</v>
      </c>
      <c r="J214" s="23">
        <v>938</v>
      </c>
    </row>
    <row r="215" spans="2:10" x14ac:dyDescent="0.3">
      <c r="B215" s="76">
        <v>806</v>
      </c>
      <c r="C215" s="22">
        <f t="shared" si="4"/>
        <v>1.3347860078782858E-2</v>
      </c>
      <c r="D215" s="22">
        <f t="shared" si="5"/>
        <v>1.3347860078782858E-2</v>
      </c>
      <c r="J215" s="23">
        <v>825</v>
      </c>
    </row>
    <row r="216" spans="2:10" x14ac:dyDescent="0.3">
      <c r="B216" s="76">
        <v>806.25</v>
      </c>
      <c r="C216" s="22">
        <f t="shared" si="4"/>
        <v>1.3743076951349012E-2</v>
      </c>
      <c r="D216" s="22">
        <f t="shared" si="5"/>
        <v>1.3743076951349012E-2</v>
      </c>
      <c r="J216" s="23">
        <v>758</v>
      </c>
    </row>
    <row r="217" spans="2:10" x14ac:dyDescent="0.3">
      <c r="B217" s="76">
        <v>806.5</v>
      </c>
      <c r="C217" s="22">
        <f t="shared" si="4"/>
        <v>1.4143495178483194E-2</v>
      </c>
      <c r="D217" s="22">
        <f t="shared" si="5"/>
        <v>1.4143495178483194E-2</v>
      </c>
      <c r="J217" s="23">
        <v>873</v>
      </c>
    </row>
    <row r="218" spans="2:10" x14ac:dyDescent="0.3">
      <c r="B218" s="76">
        <v>806.75</v>
      </c>
      <c r="C218" s="22">
        <f t="shared" si="4"/>
        <v>1.4548893036259693E-2</v>
      </c>
      <c r="D218" s="22">
        <f t="shared" si="5"/>
        <v>1.4548893036259693E-2</v>
      </c>
      <c r="J218" s="23">
        <v>824</v>
      </c>
    </row>
    <row r="219" spans="2:10" x14ac:dyDescent="0.3">
      <c r="B219" s="76">
        <v>807</v>
      </c>
      <c r="C219" s="22">
        <f t="shared" si="4"/>
        <v>1.495903543230254E-2</v>
      </c>
      <c r="D219" s="22">
        <f t="shared" si="5"/>
        <v>1.495903543230254E-2</v>
      </c>
      <c r="J219" s="23">
        <v>773</v>
      </c>
    </row>
    <row r="220" spans="2:10" x14ac:dyDescent="0.3">
      <c r="B220" s="76">
        <v>807.25</v>
      </c>
      <c r="C220" s="22">
        <f t="shared" si="4"/>
        <v>1.5373673960786939E-2</v>
      </c>
      <c r="D220" s="22">
        <f t="shared" si="5"/>
        <v>1.5373673960786939E-2</v>
      </c>
      <c r="J220" s="23">
        <v>891</v>
      </c>
    </row>
    <row r="221" spans="2:10" x14ac:dyDescent="0.3">
      <c r="B221" s="76">
        <v>807.5</v>
      </c>
      <c r="C221" s="22">
        <f t="shared" si="4"/>
        <v>1.5792546990012046E-2</v>
      </c>
      <c r="D221" s="22">
        <f t="shared" si="5"/>
        <v>1.5792546990012046E-2</v>
      </c>
      <c r="J221" s="23">
        <v>858</v>
      </c>
    </row>
    <row r="222" spans="2:10" x14ac:dyDescent="0.3">
      <c r="B222" s="76">
        <v>807.75</v>
      </c>
      <c r="C222" s="22">
        <f t="shared" si="4"/>
        <v>1.6215379783218416E-2</v>
      </c>
      <c r="D222" s="22">
        <f t="shared" si="5"/>
        <v>1.6215379783218416E-2</v>
      </c>
      <c r="J222" s="23">
        <v>835</v>
      </c>
    </row>
    <row r="223" spans="2:10" x14ac:dyDescent="0.3">
      <c r="B223" s="76">
        <v>808</v>
      </c>
      <c r="C223" s="22">
        <f t="shared" si="4"/>
        <v>1.6641884653233827E-2</v>
      </c>
      <c r="D223" s="22">
        <f t="shared" si="5"/>
        <v>1.6641884653233827E-2</v>
      </c>
      <c r="J223" s="23">
        <v>995</v>
      </c>
    </row>
    <row r="224" spans="2:10" x14ac:dyDescent="0.3">
      <c r="B224" s="76">
        <v>808.25</v>
      </c>
      <c r="C224" s="22">
        <f t="shared" si="4"/>
        <v>1.7071761151437079E-2</v>
      </c>
      <c r="D224" s="22">
        <f t="shared" si="5"/>
        <v>1.7071761151437079E-2</v>
      </c>
      <c r="J224" s="23">
        <v>760</v>
      </c>
    </row>
    <row r="225" spans="2:10" x14ac:dyDescent="0.3">
      <c r="B225" s="76">
        <v>808.5</v>
      </c>
      <c r="C225" s="22">
        <f t="shared" si="4"/>
        <v>1.750469629143063E-2</v>
      </c>
      <c r="D225" s="22">
        <f t="shared" si="5"/>
        <v>1.750469629143063E-2</v>
      </c>
      <c r="J225" s="23">
        <v>1074</v>
      </c>
    </row>
    <row r="226" spans="2:10" x14ac:dyDescent="0.3">
      <c r="B226" s="76">
        <v>808.75</v>
      </c>
      <c r="C226" s="22">
        <f t="shared" si="4"/>
        <v>1.7940364807710447E-2</v>
      </c>
      <c r="D226" s="22">
        <f t="shared" si="5"/>
        <v>1.7940364807710447E-2</v>
      </c>
      <c r="J226" s="23">
        <v>750</v>
      </c>
    </row>
    <row r="227" spans="2:10" x14ac:dyDescent="0.3">
      <c r="B227" s="76">
        <v>809</v>
      </c>
      <c r="C227" s="22">
        <f t="shared" si="4"/>
        <v>1.8378429449514778E-2</v>
      </c>
      <c r="D227" s="22">
        <f t="shared" si="5"/>
        <v>1.8378429449514778E-2</v>
      </c>
      <c r="J227" s="23">
        <v>988</v>
      </c>
    </row>
    <row r="228" spans="2:10" x14ac:dyDescent="0.3">
      <c r="B228" s="76">
        <v>809.25</v>
      </c>
      <c r="C228" s="22">
        <f t="shared" si="4"/>
        <v>1.88185413099239E-2</v>
      </c>
      <c r="D228" s="22">
        <f t="shared" si="5"/>
        <v>1.88185413099239E-2</v>
      </c>
      <c r="J228" s="23">
        <v>926</v>
      </c>
    </row>
    <row r="229" spans="2:10" x14ac:dyDescent="0.3">
      <c r="B229" s="76">
        <v>809.5</v>
      </c>
      <c r="C229" s="22">
        <f t="shared" ref="C229:C292" si="6">_xlfn.NORM.DIST(B229,$B$7,$B$14,0)</f>
        <v>1.9260340190169711E-2</v>
      </c>
      <c r="D229" s="22">
        <f t="shared" ref="D229:D292" si="7">IF(AND(B229&gt;=$F$34,B229&lt;=$F$35),C229,"")</f>
        <v>1.9260340190169711E-2</v>
      </c>
      <c r="J229" s="23">
        <v>925</v>
      </c>
    </row>
    <row r="230" spans="2:10" x14ac:dyDescent="0.3">
      <c r="B230" s="76">
        <v>809.75</v>
      </c>
      <c r="C230" s="22">
        <f t="shared" si="6"/>
        <v>1.970345499899874E-2</v>
      </c>
      <c r="D230" s="22">
        <f t="shared" si="7"/>
        <v>1.970345499899874E-2</v>
      </c>
      <c r="J230" s="23">
        <v>926</v>
      </c>
    </row>
    <row r="231" spans="2:10" x14ac:dyDescent="0.3">
      <c r="B231" s="76">
        <v>810</v>
      </c>
      <c r="C231" s="22">
        <f t="shared" si="6"/>
        <v>2.0147504186813998E-2</v>
      </c>
      <c r="D231" s="22">
        <f t="shared" si="7"/>
        <v>2.0147504186813998E-2</v>
      </c>
      <c r="J231" s="23">
        <v>1220</v>
      </c>
    </row>
    <row r="232" spans="2:10" x14ac:dyDescent="0.3">
      <c r="B232" s="76">
        <v>810.25</v>
      </c>
      <c r="C232" s="22">
        <f t="shared" si="6"/>
        <v>2.059209621420173E-2</v>
      </c>
      <c r="D232" s="22">
        <f t="shared" si="7"/>
        <v>2.059209621420173E-2</v>
      </c>
      <c r="J232" s="23">
        <v>1074</v>
      </c>
    </row>
    <row r="233" spans="2:10" x14ac:dyDescent="0.3">
      <c r="B233" s="76">
        <v>810.5</v>
      </c>
      <c r="C233" s="22">
        <f t="shared" si="6"/>
        <v>2.1036830054327972E-2</v>
      </c>
      <c r="D233" s="22">
        <f t="shared" si="7"/>
        <v>2.1036830054327972E-2</v>
      </c>
      <c r="J233" s="23">
        <v>793</v>
      </c>
    </row>
    <row r="234" spans="2:10" x14ac:dyDescent="0.3">
      <c r="B234" s="76">
        <v>810.75</v>
      </c>
      <c r="C234" s="22">
        <f t="shared" si="6"/>
        <v>2.1481295728568193E-2</v>
      </c>
      <c r="D234" s="22">
        <f t="shared" si="7"/>
        <v>2.1481295728568193E-2</v>
      </c>
      <c r="J234" s="23">
        <v>914</v>
      </c>
    </row>
    <row r="235" spans="2:10" x14ac:dyDescent="0.3">
      <c r="B235" s="76">
        <v>811</v>
      </c>
      <c r="C235" s="22">
        <f t="shared" si="6"/>
        <v>2.1925074874610678E-2</v>
      </c>
      <c r="D235" s="22">
        <f t="shared" si="7"/>
        <v>2.1925074874610678E-2</v>
      </c>
      <c r="J235" s="23">
        <v>824</v>
      </c>
    </row>
    <row r="236" spans="2:10" x14ac:dyDescent="0.3">
      <c r="B236" s="76">
        <v>811.25</v>
      </c>
      <c r="C236" s="22">
        <f t="shared" si="6"/>
        <v>2.2367741346152728E-2</v>
      </c>
      <c r="D236" s="22">
        <f t="shared" si="7"/>
        <v>2.2367741346152728E-2</v>
      </c>
      <c r="J236" s="23">
        <v>501</v>
      </c>
    </row>
    <row r="237" spans="2:10" x14ac:dyDescent="0.3">
      <c r="B237" s="76">
        <v>811.5</v>
      </c>
      <c r="C237" s="22">
        <f t="shared" si="6"/>
        <v>2.2808861843186905E-2</v>
      </c>
      <c r="D237" s="22">
        <f t="shared" si="7"/>
        <v>2.2808861843186905E-2</v>
      </c>
      <c r="J237" s="23">
        <v>979</v>
      </c>
    </row>
    <row r="238" spans="2:10" x14ac:dyDescent="0.3">
      <c r="B238" s="76">
        <v>811.75</v>
      </c>
      <c r="C238" s="22">
        <f t="shared" si="6"/>
        <v>2.3247996571754349E-2</v>
      </c>
      <c r="D238" s="22">
        <f t="shared" si="7"/>
        <v>2.3247996571754349E-2</v>
      </c>
      <c r="J238" s="23">
        <v>1074</v>
      </c>
    </row>
    <row r="239" spans="2:10" x14ac:dyDescent="0.3">
      <c r="B239" s="76">
        <v>812</v>
      </c>
      <c r="C239" s="22">
        <f t="shared" si="6"/>
        <v>2.3684699931923677E-2</v>
      </c>
      <c r="D239" s="22">
        <f t="shared" si="7"/>
        <v>2.3684699931923677E-2</v>
      </c>
      <c r="J239" s="23">
        <v>724</v>
      </c>
    </row>
    <row r="240" spans="2:10" x14ac:dyDescent="0.3">
      <c r="B240" s="76">
        <v>812.25</v>
      </c>
      <c r="C240" s="22">
        <f t="shared" si="6"/>
        <v>2.4118521232637385E-2</v>
      </c>
      <c r="D240" s="22">
        <f t="shared" si="7"/>
        <v>2.4118521232637385E-2</v>
      </c>
      <c r="J240" s="23">
        <v>722</v>
      </c>
    </row>
    <row r="241" spans="2:10" x14ac:dyDescent="0.3">
      <c r="B241" s="76">
        <v>812.5</v>
      </c>
      <c r="C241" s="22">
        <f t="shared" si="6"/>
        <v>2.4549005431954176E-2</v>
      </c>
      <c r="D241" s="22">
        <f t="shared" si="7"/>
        <v>2.4549005431954176E-2</v>
      </c>
      <c r="J241" s="23">
        <v>873</v>
      </c>
    </row>
    <row r="242" spans="2:10" x14ac:dyDescent="0.3">
      <c r="B242" s="76">
        <v>812.75</v>
      </c>
      <c r="C242" s="22">
        <f t="shared" si="6"/>
        <v>2.4975693901105114E-2</v>
      </c>
      <c r="D242" s="22">
        <f t="shared" si="7"/>
        <v>2.4975693901105114E-2</v>
      </c>
      <c r="J242" s="23">
        <v>682</v>
      </c>
    </row>
    <row r="243" spans="2:10" x14ac:dyDescent="0.3">
      <c r="B243" s="76">
        <v>813</v>
      </c>
      <c r="C243" s="22">
        <f t="shared" si="6"/>
        <v>2.5398125210675009E-2</v>
      </c>
      <c r="D243" s="22">
        <f t="shared" si="7"/>
        <v>2.5398125210675009E-2</v>
      </c>
      <c r="J243" s="23">
        <v>771</v>
      </c>
    </row>
    <row r="244" spans="2:10" x14ac:dyDescent="0.3">
      <c r="B244" s="76">
        <v>813.25</v>
      </c>
      <c r="C244" s="22">
        <f t="shared" si="6"/>
        <v>2.5815835937117976E-2</v>
      </c>
      <c r="D244" s="22">
        <f t="shared" si="7"/>
        <v>2.5815835937117976E-2</v>
      </c>
      <c r="J244" s="23">
        <v>926</v>
      </c>
    </row>
    <row r="245" spans="2:10" x14ac:dyDescent="0.3">
      <c r="B245" s="76">
        <v>813.5</v>
      </c>
      <c r="C245" s="22">
        <f t="shared" si="6"/>
        <v>2.6228361487718902E-2</v>
      </c>
      <c r="D245" s="22">
        <f t="shared" si="7"/>
        <v>2.6228361487718902E-2</v>
      </c>
      <c r="J245" s="23">
        <v>628</v>
      </c>
    </row>
    <row r="246" spans="2:10" x14ac:dyDescent="0.3">
      <c r="B246" s="76">
        <v>813.75</v>
      </c>
      <c r="C246" s="22">
        <f t="shared" si="6"/>
        <v>2.6635236942020066E-2</v>
      </c>
      <c r="D246" s="22">
        <f t="shared" si="7"/>
        <v>2.6635236942020066E-2</v>
      </c>
      <c r="J246" s="23">
        <v>605</v>
      </c>
    </row>
    <row r="247" spans="2:10" x14ac:dyDescent="0.3">
      <c r="B247" s="76">
        <v>814</v>
      </c>
      <c r="C247" s="22">
        <f t="shared" si="6"/>
        <v>2.7035997907645958E-2</v>
      </c>
      <c r="D247" s="22">
        <f t="shared" si="7"/>
        <v>2.7035997907645958E-2</v>
      </c>
      <c r="J247" s="23">
        <v>502</v>
      </c>
    </row>
    <row r="248" spans="2:10" x14ac:dyDescent="0.3">
      <c r="B248" s="76">
        <v>814.25</v>
      </c>
      <c r="C248" s="22">
        <f t="shared" si="6"/>
        <v>2.7430181388379181E-2</v>
      </c>
      <c r="D248" s="22">
        <f t="shared" si="7"/>
        <v>2.7430181388379181E-2</v>
      </c>
      <c r="J248" s="23">
        <v>481</v>
      </c>
    </row>
    <row r="249" spans="2:10" x14ac:dyDescent="0.3">
      <c r="B249" s="76">
        <v>814.5</v>
      </c>
      <c r="C249" s="22">
        <f t="shared" si="6"/>
        <v>2.7817326662266648E-2</v>
      </c>
      <c r="D249" s="22">
        <f t="shared" si="7"/>
        <v>2.7817326662266648E-2</v>
      </c>
      <c r="J249" s="23">
        <v>988</v>
      </c>
    </row>
    <row r="250" spans="2:10" x14ac:dyDescent="0.3">
      <c r="B250" s="76">
        <v>814.75</v>
      </c>
      <c r="C250" s="22">
        <f t="shared" si="6"/>
        <v>2.8196976167469152E-2</v>
      </c>
      <c r="D250" s="22">
        <f t="shared" si="7"/>
        <v>2.8196976167469152E-2</v>
      </c>
      <c r="J250" s="23">
        <v>1074</v>
      </c>
    </row>
    <row r="251" spans="2:10" x14ac:dyDescent="0.3">
      <c r="B251" s="76">
        <v>815</v>
      </c>
      <c r="C251" s="22">
        <f t="shared" si="6"/>
        <v>2.8568676393508116E-2</v>
      </c>
      <c r="D251" s="22">
        <f t="shared" si="7"/>
        <v>2.8568676393508116E-2</v>
      </c>
      <c r="J251" s="23">
        <v>802</v>
      </c>
    </row>
    <row r="252" spans="2:10" x14ac:dyDescent="0.3">
      <c r="B252" s="76">
        <v>815.25</v>
      </c>
      <c r="C252" s="22">
        <f t="shared" si="6"/>
        <v>2.8931978775512558E-2</v>
      </c>
      <c r="D252" s="22">
        <f t="shared" si="7"/>
        <v>2.8931978775512558E-2</v>
      </c>
      <c r="J252" s="23">
        <v>925</v>
      </c>
    </row>
    <row r="253" spans="2:10" x14ac:dyDescent="0.3">
      <c r="B253" s="76">
        <v>815.5</v>
      </c>
      <c r="C253" s="22">
        <f t="shared" si="6"/>
        <v>2.928644058902595E-2</v>
      </c>
      <c r="D253" s="22">
        <f t="shared" si="7"/>
        <v>2.928644058902595E-2</v>
      </c>
      <c r="J253" s="23">
        <v>1064</v>
      </c>
    </row>
    <row r="254" spans="2:10" x14ac:dyDescent="0.3">
      <c r="B254" s="76">
        <v>815.75</v>
      </c>
      <c r="C254" s="22">
        <f t="shared" si="6"/>
        <v>2.963162584289851E-2</v>
      </c>
      <c r="D254" s="22">
        <f t="shared" si="7"/>
        <v>2.963162584289851E-2</v>
      </c>
      <c r="J254" s="23">
        <v>879</v>
      </c>
    </row>
    <row r="255" spans="2:10" x14ac:dyDescent="0.3">
      <c r="B255" s="76">
        <v>816</v>
      </c>
      <c r="C255" s="22">
        <f t="shared" si="6"/>
        <v>2.9967106167764233E-2</v>
      </c>
      <c r="D255" s="22">
        <f t="shared" si="7"/>
        <v>2.9967106167764233E-2</v>
      </c>
      <c r="J255" s="23">
        <v>709</v>
      </c>
    </row>
    <row r="256" spans="2:10" x14ac:dyDescent="0.3">
      <c r="B256" s="76">
        <v>816.25</v>
      </c>
      <c r="C256" s="22">
        <f t="shared" si="6"/>
        <v>3.0292461697585406E-2</v>
      </c>
      <c r="D256" s="22">
        <f t="shared" si="7"/>
        <v>3.0292461697585406E-2</v>
      </c>
      <c r="J256" s="23">
        <v>722</v>
      </c>
    </row>
    <row r="257" spans="2:10" x14ac:dyDescent="0.3">
      <c r="B257" s="76">
        <v>816.5</v>
      </c>
      <c r="C257" s="22">
        <f t="shared" si="6"/>
        <v>3.0607281941739197E-2</v>
      </c>
      <c r="D257" s="22">
        <f t="shared" si="7"/>
        <v>3.0607281941739197E-2</v>
      </c>
      <c r="J257" s="23">
        <v>927</v>
      </c>
    </row>
    <row r="258" spans="2:10" x14ac:dyDescent="0.3">
      <c r="B258" s="76">
        <v>816.75</v>
      </c>
      <c r="C258" s="22">
        <f t="shared" si="6"/>
        <v>3.0911166645122549E-2</v>
      </c>
      <c r="D258" s="22">
        <f t="shared" si="7"/>
        <v>3.0911166645122549E-2</v>
      </c>
      <c r="J258" s="23">
        <v>588</v>
      </c>
    </row>
    <row r="259" spans="2:10" x14ac:dyDescent="0.3">
      <c r="B259" s="76">
        <v>817</v>
      </c>
      <c r="C259" s="22">
        <f t="shared" si="6"/>
        <v>3.1203726633762332E-2</v>
      </c>
      <c r="D259" s="22">
        <f t="shared" si="7"/>
        <v>3.1203726633762332E-2</v>
      </c>
      <c r="J259" s="23">
        <v>447</v>
      </c>
    </row>
    <row r="260" spans="2:10" x14ac:dyDescent="0.3">
      <c r="B260" s="76">
        <v>817.25</v>
      </c>
      <c r="C260" s="22">
        <f t="shared" si="6"/>
        <v>3.1484584643437646E-2</v>
      </c>
      <c r="D260" s="22">
        <f t="shared" si="7"/>
        <v>3.1484584643437646E-2</v>
      </c>
      <c r="J260" s="23">
        <v>873</v>
      </c>
    </row>
    <row r="261" spans="2:10" x14ac:dyDescent="0.3">
      <c r="B261" s="76">
        <v>817.5</v>
      </c>
      <c r="C261" s="22">
        <f t="shared" si="6"/>
        <v>3.1753376128851048E-2</v>
      </c>
      <c r="D261" s="22">
        <f t="shared" si="7"/>
        <v>3.1753376128851048E-2</v>
      </c>
      <c r="J261" s="23">
        <v>956</v>
      </c>
    </row>
    <row r="262" spans="2:10" x14ac:dyDescent="0.3">
      <c r="B262" s="76">
        <v>817.75</v>
      </c>
      <c r="C262" s="22">
        <f t="shared" si="6"/>
        <v>3.2009750050924213E-2</v>
      </c>
      <c r="D262" s="22">
        <f t="shared" si="7"/>
        <v>3.2009750050924213E-2</v>
      </c>
      <c r="J262" s="23">
        <v>824</v>
      </c>
    </row>
    <row r="263" spans="2:10" x14ac:dyDescent="0.3">
      <c r="B263" s="76">
        <v>818</v>
      </c>
      <c r="C263" s="22">
        <f t="shared" si="6"/>
        <v>3.2253369639841843E-2</v>
      </c>
      <c r="D263" s="22">
        <f t="shared" si="7"/>
        <v>3.2253369639841843E-2</v>
      </c>
      <c r="J263" s="23">
        <v>675</v>
      </c>
    </row>
    <row r="264" spans="2:10" x14ac:dyDescent="0.3">
      <c r="B264" s="76">
        <v>818.25</v>
      </c>
      <c r="C264" s="22">
        <f t="shared" si="6"/>
        <v>3.2483913131525259E-2</v>
      </c>
      <c r="D264" s="22">
        <f t="shared" si="7"/>
        <v>3.2483913131525259E-2</v>
      </c>
      <c r="J264" s="23">
        <v>1019</v>
      </c>
    </row>
    <row r="265" spans="2:10" x14ac:dyDescent="0.3">
      <c r="B265" s="76">
        <v>818.5</v>
      </c>
      <c r="C265" s="22">
        <f t="shared" si="6"/>
        <v>3.2701074475283247E-2</v>
      </c>
      <c r="D265" s="22">
        <f t="shared" si="7"/>
        <v>3.2701074475283247E-2</v>
      </c>
      <c r="J265" s="23">
        <v>775</v>
      </c>
    </row>
    <row r="266" spans="2:10" x14ac:dyDescent="0.3">
      <c r="B266" s="76">
        <v>818.75</v>
      </c>
      <c r="C266" s="22">
        <f t="shared" si="6"/>
        <v>3.2904564010463752E-2</v>
      </c>
      <c r="D266" s="22">
        <f t="shared" si="7"/>
        <v>3.2904564010463752E-2</v>
      </c>
      <c r="J266" s="23">
        <v>926</v>
      </c>
    </row>
    <row r="267" spans="2:10" x14ac:dyDescent="0.3">
      <c r="B267" s="76">
        <v>819</v>
      </c>
      <c r="C267" s="22">
        <f t="shared" si="6"/>
        <v>3.3094109110013176E-2</v>
      </c>
      <c r="D267" s="22">
        <f t="shared" si="7"/>
        <v>3.3094109110013176E-2</v>
      </c>
      <c r="J267" s="23">
        <v>775</v>
      </c>
    </row>
    <row r="268" spans="2:10" x14ac:dyDescent="0.3">
      <c r="B268" s="76">
        <v>819.25</v>
      </c>
      <c r="C268" s="22">
        <f t="shared" si="6"/>
        <v>3.3269454788943019E-2</v>
      </c>
      <c r="D268" s="22">
        <f t="shared" si="7"/>
        <v>3.3269454788943019E-2</v>
      </c>
      <c r="J268" s="23">
        <v>802</v>
      </c>
    </row>
    <row r="269" spans="2:10" x14ac:dyDescent="0.3">
      <c r="B269" s="76">
        <v>819.5</v>
      </c>
      <c r="C269" s="22">
        <f t="shared" si="6"/>
        <v>3.343036427580335E-2</v>
      </c>
      <c r="D269" s="22">
        <f t="shared" si="7"/>
        <v>3.343036427580335E-2</v>
      </c>
      <c r="J269" s="23">
        <v>816</v>
      </c>
    </row>
    <row r="270" spans="2:10" x14ac:dyDescent="0.3">
      <c r="B270" s="76">
        <v>819.75</v>
      </c>
      <c r="C270" s="22">
        <f t="shared" si="6"/>
        <v>3.3576619545370952E-2</v>
      </c>
      <c r="D270" s="22">
        <f t="shared" si="7"/>
        <v>3.3576619545370952E-2</v>
      </c>
      <c r="J270" s="23">
        <v>1104</v>
      </c>
    </row>
    <row r="271" spans="2:10" x14ac:dyDescent="0.3">
      <c r="B271" s="76">
        <v>820</v>
      </c>
      <c r="C271" s="22">
        <f t="shared" si="6"/>
        <v>3.3708021810874615E-2</v>
      </c>
      <c r="D271" s="22">
        <f t="shared" si="7"/>
        <v>3.3708021810874615E-2</v>
      </c>
      <c r="J271" s="23">
        <v>722</v>
      </c>
    </row>
    <row r="272" spans="2:10" x14ac:dyDescent="0.3">
      <c r="B272" s="76">
        <v>820.25</v>
      </c>
      <c r="C272" s="22">
        <f t="shared" si="6"/>
        <v>3.3824391974202429E-2</v>
      </c>
      <c r="D272" s="22">
        <f t="shared" si="7"/>
        <v>3.3824391974202429E-2</v>
      </c>
      <c r="J272" s="23">
        <v>803</v>
      </c>
    </row>
    <row r="273" spans="2:10" x14ac:dyDescent="0.3">
      <c r="B273" s="76">
        <v>820.5</v>
      </c>
      <c r="C273" s="22">
        <f t="shared" si="6"/>
        <v>3.3925571032663741E-2</v>
      </c>
      <c r="D273" s="22">
        <f t="shared" si="7"/>
        <v>3.3925571032663741E-2</v>
      </c>
      <c r="J273" s="23">
        <v>873</v>
      </c>
    </row>
    <row r="274" spans="2:10" x14ac:dyDescent="0.3">
      <c r="B274" s="76">
        <v>820.75</v>
      </c>
      <c r="C274" s="22">
        <f t="shared" si="6"/>
        <v>3.4011420441012942E-2</v>
      </c>
      <c r="D274" s="22">
        <f t="shared" si="7"/>
        <v>3.4011420441012942E-2</v>
      </c>
      <c r="J274" s="23">
        <v>894</v>
      </c>
    </row>
    <row r="275" spans="2:10" x14ac:dyDescent="0.3">
      <c r="B275" s="76">
        <v>821</v>
      </c>
      <c r="C275" s="22">
        <f t="shared" si="6"/>
        <v>3.4081822427581003E-2</v>
      </c>
      <c r="D275" s="22">
        <f t="shared" si="7"/>
        <v>3.4081822427581003E-2</v>
      </c>
      <c r="J275" s="23">
        <v>926</v>
      </c>
    </row>
    <row r="276" spans="2:10" x14ac:dyDescent="0.3">
      <c r="B276" s="76">
        <v>821.25</v>
      </c>
      <c r="C276" s="22">
        <f t="shared" si="6"/>
        <v>3.4136680263505317E-2</v>
      </c>
      <c r="D276" s="22">
        <f t="shared" si="7"/>
        <v>3.4136680263505317E-2</v>
      </c>
      <c r="J276" s="23">
        <v>833</v>
      </c>
    </row>
    <row r="277" spans="2:10" x14ac:dyDescent="0.3">
      <c r="B277" s="76">
        <v>821.5</v>
      </c>
      <c r="C277" s="22">
        <f t="shared" si="6"/>
        <v>3.417591848419619E-2</v>
      </c>
      <c r="D277" s="22">
        <f t="shared" si="7"/>
        <v>3.417591848419619E-2</v>
      </c>
      <c r="J277" s="23">
        <v>824</v>
      </c>
    </row>
    <row r="278" spans="2:10" x14ac:dyDescent="0.3">
      <c r="B278" s="76">
        <v>821.75</v>
      </c>
      <c r="C278" s="22">
        <f t="shared" si="6"/>
        <v>3.4199483062330185E-2</v>
      </c>
      <c r="D278" s="22">
        <f t="shared" si="7"/>
        <v>3.4199483062330185E-2</v>
      </c>
      <c r="J278" s="23">
        <v>778</v>
      </c>
    </row>
    <row r="279" spans="2:10" x14ac:dyDescent="0.3">
      <c r="B279" s="76">
        <v>822</v>
      </c>
      <c r="C279" s="22">
        <f t="shared" si="6"/>
        <v>3.4207341531815399E-2</v>
      </c>
      <c r="D279" s="22">
        <f t="shared" si="7"/>
        <v>3.4207341531815399E-2</v>
      </c>
      <c r="J279" s="23">
        <v>826</v>
      </c>
    </row>
    <row r="280" spans="2:10" x14ac:dyDescent="0.3">
      <c r="B280" s="76">
        <v>822.25</v>
      </c>
      <c r="C280" s="22">
        <f t="shared" si="6"/>
        <v>3.4199483062330185E-2</v>
      </c>
      <c r="D280" s="22">
        <f t="shared" si="7"/>
        <v>3.4199483062330185E-2</v>
      </c>
      <c r="J280" s="23">
        <v>775</v>
      </c>
    </row>
    <row r="281" spans="2:10" x14ac:dyDescent="0.3">
      <c r="B281" s="76">
        <v>822.5</v>
      </c>
      <c r="C281" s="22">
        <f t="shared" si="6"/>
        <v>3.417591848419619E-2</v>
      </c>
      <c r="D281" s="22">
        <f t="shared" si="7"/>
        <v>3.417591848419619E-2</v>
      </c>
      <c r="J281" s="23">
        <v>926</v>
      </c>
    </row>
    <row r="282" spans="2:10" x14ac:dyDescent="0.3">
      <c r="B282" s="76">
        <v>822.75</v>
      </c>
      <c r="C282" s="22">
        <f t="shared" si="6"/>
        <v>3.4136680263505317E-2</v>
      </c>
      <c r="D282" s="22">
        <f t="shared" si="7"/>
        <v>3.4136680263505317E-2</v>
      </c>
      <c r="J282" s="23">
        <v>824</v>
      </c>
    </row>
    <row r="283" spans="2:10" x14ac:dyDescent="0.3">
      <c r="B283" s="76">
        <v>823</v>
      </c>
      <c r="C283" s="22">
        <f t="shared" si="6"/>
        <v>3.4081822427581003E-2</v>
      </c>
      <c r="D283" s="22">
        <f t="shared" si="7"/>
        <v>3.4081822427581003E-2</v>
      </c>
      <c r="J283" s="23">
        <v>895</v>
      </c>
    </row>
    <row r="284" spans="2:10" x14ac:dyDescent="0.3">
      <c r="B284" s="76">
        <v>823.25</v>
      </c>
      <c r="C284" s="22">
        <f t="shared" si="6"/>
        <v>3.4011420441012942E-2</v>
      </c>
      <c r="D284" s="22">
        <f t="shared" si="7"/>
        <v>3.4011420441012942E-2</v>
      </c>
      <c r="J284" s="23">
        <v>722</v>
      </c>
    </row>
    <row r="285" spans="2:10" x14ac:dyDescent="0.3">
      <c r="B285" s="76">
        <v>823.5</v>
      </c>
      <c r="C285" s="22">
        <f t="shared" si="6"/>
        <v>3.3925571032663741E-2</v>
      </c>
      <c r="D285" s="22">
        <f t="shared" si="7"/>
        <v>3.3925571032663741E-2</v>
      </c>
      <c r="J285" s="23">
        <v>1189</v>
      </c>
    </row>
    <row r="286" spans="2:10" x14ac:dyDescent="0.3">
      <c r="B286" s="76">
        <v>823.75</v>
      </c>
      <c r="C286" s="22">
        <f t="shared" si="6"/>
        <v>3.3824391974202429E-2</v>
      </c>
      <c r="D286" s="22">
        <f t="shared" si="7"/>
        <v>3.3824391974202429E-2</v>
      </c>
      <c r="J286" s="23">
        <v>733</v>
      </c>
    </row>
    <row r="287" spans="2:10" x14ac:dyDescent="0.3">
      <c r="B287" s="76">
        <v>824</v>
      </c>
      <c r="C287" s="22">
        <f t="shared" si="6"/>
        <v>3.3708021810874615E-2</v>
      </c>
      <c r="D287" s="22">
        <f t="shared" si="7"/>
        <v>3.3708021810874615E-2</v>
      </c>
      <c r="J287" s="23">
        <v>824</v>
      </c>
    </row>
    <row r="288" spans="2:10" x14ac:dyDescent="0.3">
      <c r="B288" s="76">
        <v>824.25</v>
      </c>
      <c r="C288" s="22">
        <f t="shared" si="6"/>
        <v>3.3576619545370952E-2</v>
      </c>
      <c r="D288" s="22">
        <f t="shared" si="7"/>
        <v>3.3576619545370952E-2</v>
      </c>
      <c r="J288" s="23">
        <v>1074</v>
      </c>
    </row>
    <row r="289" spans="2:10" x14ac:dyDescent="0.3">
      <c r="B289" s="76">
        <v>824.5</v>
      </c>
      <c r="C289" s="22">
        <f t="shared" si="6"/>
        <v>3.343036427580335E-2</v>
      </c>
      <c r="D289" s="22">
        <f t="shared" si="7"/>
        <v>3.343036427580335E-2</v>
      </c>
      <c r="J289" s="23">
        <v>1110</v>
      </c>
    </row>
    <row r="290" spans="2:10" x14ac:dyDescent="0.3">
      <c r="B290" s="76">
        <v>824.75</v>
      </c>
      <c r="C290" s="22">
        <f t="shared" si="6"/>
        <v>3.3269454788943019E-2</v>
      </c>
      <c r="D290" s="22">
        <f t="shared" si="7"/>
        <v>3.3269454788943019E-2</v>
      </c>
      <c r="J290" s="23">
        <v>652</v>
      </c>
    </row>
    <row r="291" spans="2:10" x14ac:dyDescent="0.3">
      <c r="B291" s="76">
        <v>825</v>
      </c>
      <c r="C291" s="22">
        <f t="shared" si="6"/>
        <v>3.3094109110013176E-2</v>
      </c>
      <c r="D291" s="22">
        <f t="shared" si="7"/>
        <v>3.3094109110013176E-2</v>
      </c>
      <c r="J291" s="23">
        <v>805</v>
      </c>
    </row>
    <row r="292" spans="2:10" x14ac:dyDescent="0.3">
      <c r="B292" s="76">
        <v>825.25</v>
      </c>
      <c r="C292" s="22">
        <f t="shared" si="6"/>
        <v>3.2904564010463752E-2</v>
      </c>
      <c r="D292" s="22">
        <f t="shared" si="7"/>
        <v>3.2904564010463752E-2</v>
      </c>
      <c r="J292" s="23">
        <v>1100</v>
      </c>
    </row>
    <row r="293" spans="2:10" x14ac:dyDescent="0.3">
      <c r="B293" s="76">
        <v>825.5</v>
      </c>
      <c r="C293" s="22">
        <f t="shared" ref="C293:C356" si="8">_xlfn.NORM.DIST(B293,$B$7,$B$14,0)</f>
        <v>3.2701074475283247E-2</v>
      </c>
      <c r="D293" s="22">
        <f t="shared" ref="D293:D356" si="9">IF(AND(B293&gt;=$F$34,B293&lt;=$F$35),C293,"")</f>
        <v>3.2701074475283247E-2</v>
      </c>
      <c r="J293" s="23">
        <v>895</v>
      </c>
    </row>
    <row r="294" spans="2:10" x14ac:dyDescent="0.3">
      <c r="B294" s="76">
        <v>825.75</v>
      </c>
      <c r="C294" s="22">
        <f t="shared" si="8"/>
        <v>3.2483913131525259E-2</v>
      </c>
      <c r="D294" s="22">
        <f t="shared" si="9"/>
        <v>3.2483913131525259E-2</v>
      </c>
      <c r="J294" s="23">
        <v>722</v>
      </c>
    </row>
    <row r="295" spans="2:10" x14ac:dyDescent="0.3">
      <c r="B295" s="76">
        <v>826</v>
      </c>
      <c r="C295" s="22">
        <f t="shared" si="8"/>
        <v>3.2253369639841843E-2</v>
      </c>
      <c r="D295" s="22">
        <f t="shared" si="9"/>
        <v>3.2253369639841843E-2</v>
      </c>
      <c r="J295" s="23">
        <v>842</v>
      </c>
    </row>
    <row r="296" spans="2:10" x14ac:dyDescent="0.3">
      <c r="B296" s="76">
        <v>826.25</v>
      </c>
      <c r="C296" s="22">
        <f t="shared" si="8"/>
        <v>3.2009750050924213E-2</v>
      </c>
      <c r="D296" s="22">
        <f t="shared" si="9"/>
        <v>3.2009750050924213E-2</v>
      </c>
      <c r="J296" s="23">
        <v>1074</v>
      </c>
    </row>
    <row r="297" spans="2:10" x14ac:dyDescent="0.3">
      <c r="B297" s="76">
        <v>826.5</v>
      </c>
      <c r="C297" s="22">
        <f t="shared" si="8"/>
        <v>3.1753376128851048E-2</v>
      </c>
      <c r="D297" s="22">
        <f t="shared" si="9"/>
        <v>3.1753376128851048E-2</v>
      </c>
      <c r="J297" s="23">
        <v>908</v>
      </c>
    </row>
    <row r="298" spans="2:10" x14ac:dyDescent="0.3">
      <c r="B298" s="76">
        <v>826.75</v>
      </c>
      <c r="C298" s="22">
        <f t="shared" si="8"/>
        <v>3.1484584643437646E-2</v>
      </c>
      <c r="D298" s="22">
        <f t="shared" si="9"/>
        <v>3.1484584643437646E-2</v>
      </c>
      <c r="J298" s="23">
        <v>722</v>
      </c>
    </row>
    <row r="299" spans="2:10" x14ac:dyDescent="0.3">
      <c r="B299" s="76">
        <v>827</v>
      </c>
      <c r="C299" s="22">
        <f t="shared" si="8"/>
        <v>3.1203726633762332E-2</v>
      </c>
      <c r="D299" s="22">
        <f t="shared" si="9"/>
        <v>3.1203726633762332E-2</v>
      </c>
      <c r="J299" s="23">
        <v>988</v>
      </c>
    </row>
    <row r="300" spans="2:10" x14ac:dyDescent="0.3">
      <c r="B300" s="76">
        <v>827.25</v>
      </c>
      <c r="C300" s="22">
        <f t="shared" si="8"/>
        <v>3.0911166645122549E-2</v>
      </c>
      <c r="D300" s="22">
        <f t="shared" si="9"/>
        <v>3.0911166645122549E-2</v>
      </c>
      <c r="J300" s="23">
        <v>775</v>
      </c>
    </row>
    <row r="301" spans="2:10" x14ac:dyDescent="0.3">
      <c r="B301" s="76">
        <v>827.5</v>
      </c>
      <c r="C301" s="22">
        <f t="shared" si="8"/>
        <v>3.0607281941739197E-2</v>
      </c>
      <c r="D301" s="22">
        <f t="shared" si="9"/>
        <v>3.0607281941739197E-2</v>
      </c>
      <c r="J301" s="23">
        <v>420</v>
      </c>
    </row>
    <row r="302" spans="2:10" x14ac:dyDescent="0.3">
      <c r="B302" s="76">
        <v>827.75</v>
      </c>
      <c r="C302" s="22">
        <f t="shared" si="8"/>
        <v>3.0292461697585406E-2</v>
      </c>
      <c r="D302" s="22">
        <f t="shared" si="9"/>
        <v>3.0292461697585406E-2</v>
      </c>
    </row>
    <row r="303" spans="2:10" x14ac:dyDescent="0.3">
      <c r="B303" s="76">
        <v>828</v>
      </c>
      <c r="C303" s="22">
        <f t="shared" si="8"/>
        <v>2.9967106167764233E-2</v>
      </c>
      <c r="D303" s="22">
        <f t="shared" si="9"/>
        <v>2.9967106167764233E-2</v>
      </c>
    </row>
    <row r="304" spans="2:10" x14ac:dyDescent="0.3">
      <c r="B304" s="76">
        <v>828.25</v>
      </c>
      <c r="C304" s="22">
        <f t="shared" si="8"/>
        <v>2.963162584289851E-2</v>
      </c>
      <c r="D304" s="22">
        <f t="shared" si="9"/>
        <v>2.963162584289851E-2</v>
      </c>
    </row>
    <row r="305" spans="2:4" x14ac:dyDescent="0.3">
      <c r="B305" s="76">
        <v>828.5</v>
      </c>
      <c r="C305" s="22">
        <f t="shared" si="8"/>
        <v>2.928644058902595E-2</v>
      </c>
      <c r="D305" s="22">
        <f t="shared" si="9"/>
        <v>2.928644058902595E-2</v>
      </c>
    </row>
    <row r="306" spans="2:4" x14ac:dyDescent="0.3">
      <c r="B306" s="76">
        <v>828.75</v>
      </c>
      <c r="C306" s="22">
        <f t="shared" si="8"/>
        <v>2.8931978775512558E-2</v>
      </c>
      <c r="D306" s="22">
        <f t="shared" si="9"/>
        <v>2.8931978775512558E-2</v>
      </c>
    </row>
    <row r="307" spans="2:4" x14ac:dyDescent="0.3">
      <c r="B307" s="76">
        <v>829</v>
      </c>
      <c r="C307" s="22">
        <f t="shared" si="8"/>
        <v>2.8568676393508116E-2</v>
      </c>
      <c r="D307" s="22">
        <f t="shared" si="9"/>
        <v>2.8568676393508116E-2</v>
      </c>
    </row>
    <row r="308" spans="2:4" x14ac:dyDescent="0.3">
      <c r="B308" s="76">
        <v>829.25</v>
      </c>
      <c r="C308" s="22">
        <f t="shared" si="8"/>
        <v>2.8196976167469152E-2</v>
      </c>
      <c r="D308" s="22">
        <f t="shared" si="9"/>
        <v>2.8196976167469152E-2</v>
      </c>
    </row>
    <row r="309" spans="2:4" x14ac:dyDescent="0.3">
      <c r="B309" s="76">
        <v>829.5</v>
      </c>
      <c r="C309" s="22">
        <f t="shared" si="8"/>
        <v>2.7817326662266648E-2</v>
      </c>
      <c r="D309" s="22">
        <f t="shared" si="9"/>
        <v>2.7817326662266648E-2</v>
      </c>
    </row>
    <row r="310" spans="2:4" x14ac:dyDescent="0.3">
      <c r="B310" s="76">
        <v>829.75</v>
      </c>
      <c r="C310" s="22">
        <f t="shared" si="8"/>
        <v>2.7430181388379181E-2</v>
      </c>
      <c r="D310" s="22">
        <f t="shared" si="9"/>
        <v>2.7430181388379181E-2</v>
      </c>
    </row>
    <row r="311" spans="2:4" x14ac:dyDescent="0.3">
      <c r="B311" s="76">
        <v>830</v>
      </c>
      <c r="C311" s="22">
        <f t="shared" si="8"/>
        <v>2.7035997907645958E-2</v>
      </c>
      <c r="D311" s="22">
        <f t="shared" si="9"/>
        <v>2.7035997907645958E-2</v>
      </c>
    </row>
    <row r="312" spans="2:4" x14ac:dyDescent="0.3">
      <c r="B312" s="76">
        <v>830.25</v>
      </c>
      <c r="C312" s="22">
        <f t="shared" si="8"/>
        <v>2.6635236942020066E-2</v>
      </c>
      <c r="D312" s="22">
        <f t="shared" si="9"/>
        <v>2.6635236942020066E-2</v>
      </c>
    </row>
    <row r="313" spans="2:4" x14ac:dyDescent="0.3">
      <c r="B313" s="76">
        <v>830.5</v>
      </c>
      <c r="C313" s="22">
        <f t="shared" si="8"/>
        <v>2.6228361487718902E-2</v>
      </c>
      <c r="D313" s="22">
        <f t="shared" si="9"/>
        <v>2.6228361487718902E-2</v>
      </c>
    </row>
    <row r="314" spans="2:4" x14ac:dyDescent="0.3">
      <c r="B314" s="76">
        <v>830.75</v>
      </c>
      <c r="C314" s="22">
        <f t="shared" si="8"/>
        <v>2.5815835937117976E-2</v>
      </c>
      <c r="D314" s="22">
        <f t="shared" si="9"/>
        <v>2.5815835937117976E-2</v>
      </c>
    </row>
    <row r="315" spans="2:4" x14ac:dyDescent="0.3">
      <c r="B315" s="76">
        <v>831</v>
      </c>
      <c r="C315" s="22">
        <f t="shared" si="8"/>
        <v>2.5398125210675009E-2</v>
      </c>
      <c r="D315" s="22">
        <f t="shared" si="9"/>
        <v>2.5398125210675009E-2</v>
      </c>
    </row>
    <row r="316" spans="2:4" x14ac:dyDescent="0.3">
      <c r="B316" s="76">
        <v>831.25</v>
      </c>
      <c r="C316" s="22">
        <f t="shared" si="8"/>
        <v>2.4975693901105114E-2</v>
      </c>
      <c r="D316" s="22">
        <f t="shared" si="9"/>
        <v>2.4975693901105114E-2</v>
      </c>
    </row>
    <row r="317" spans="2:4" x14ac:dyDescent="0.3">
      <c r="B317" s="76">
        <v>831.5</v>
      </c>
      <c r="C317" s="22">
        <f t="shared" si="8"/>
        <v>2.4549005431954176E-2</v>
      </c>
      <c r="D317" s="22">
        <f t="shared" si="9"/>
        <v>2.4549005431954176E-2</v>
      </c>
    </row>
    <row r="318" spans="2:4" x14ac:dyDescent="0.3">
      <c r="B318" s="76">
        <v>831.75</v>
      </c>
      <c r="C318" s="22">
        <f t="shared" si="8"/>
        <v>2.4118521232637385E-2</v>
      </c>
      <c r="D318" s="22">
        <f t="shared" si="9"/>
        <v>2.4118521232637385E-2</v>
      </c>
    </row>
    <row r="319" spans="2:4" x14ac:dyDescent="0.3">
      <c r="B319" s="76">
        <v>832</v>
      </c>
      <c r="C319" s="22">
        <f t="shared" si="8"/>
        <v>2.3684699931923677E-2</v>
      </c>
      <c r="D319" s="22">
        <f t="shared" si="9"/>
        <v>2.3684699931923677E-2</v>
      </c>
    </row>
    <row r="320" spans="2:4" x14ac:dyDescent="0.3">
      <c r="B320" s="76">
        <v>832.25</v>
      </c>
      <c r="C320" s="22">
        <f t="shared" si="8"/>
        <v>2.3247996571754349E-2</v>
      </c>
      <c r="D320" s="22">
        <f t="shared" si="9"/>
        <v>2.3247996571754349E-2</v>
      </c>
    </row>
    <row r="321" spans="2:4" x14ac:dyDescent="0.3">
      <c r="B321" s="76">
        <v>832.5</v>
      </c>
      <c r="C321" s="22">
        <f t="shared" si="8"/>
        <v>2.2808861843186905E-2</v>
      </c>
      <c r="D321" s="22">
        <f t="shared" si="9"/>
        <v>2.2808861843186905E-2</v>
      </c>
    </row>
    <row r="322" spans="2:4" x14ac:dyDescent="0.3">
      <c r="B322" s="76">
        <v>832.75</v>
      </c>
      <c r="C322" s="22">
        <f t="shared" si="8"/>
        <v>2.2367741346152728E-2</v>
      </c>
      <c r="D322" s="22">
        <f t="shared" si="9"/>
        <v>2.2367741346152728E-2</v>
      </c>
    </row>
    <row r="323" spans="2:4" x14ac:dyDescent="0.3">
      <c r="B323" s="76">
        <v>833</v>
      </c>
      <c r="C323" s="22">
        <f t="shared" si="8"/>
        <v>2.1925074874610678E-2</v>
      </c>
      <c r="D323" s="22">
        <f t="shared" si="9"/>
        <v>2.1925074874610678E-2</v>
      </c>
    </row>
    <row r="324" spans="2:4" x14ac:dyDescent="0.3">
      <c r="B324" s="76">
        <v>833.25</v>
      </c>
      <c r="C324" s="22">
        <f t="shared" si="8"/>
        <v>2.1481295728568193E-2</v>
      </c>
      <c r="D324" s="22">
        <f t="shared" si="9"/>
        <v>2.1481295728568193E-2</v>
      </c>
    </row>
    <row r="325" spans="2:4" x14ac:dyDescent="0.3">
      <c r="B325" s="76">
        <v>833.5</v>
      </c>
      <c r="C325" s="22">
        <f t="shared" si="8"/>
        <v>2.1036830054327972E-2</v>
      </c>
      <c r="D325" s="22">
        <f t="shared" si="9"/>
        <v>2.1036830054327972E-2</v>
      </c>
    </row>
    <row r="326" spans="2:4" x14ac:dyDescent="0.3">
      <c r="B326" s="76">
        <v>833.75</v>
      </c>
      <c r="C326" s="22">
        <f t="shared" si="8"/>
        <v>2.059209621420173E-2</v>
      </c>
      <c r="D326" s="22">
        <f t="shared" si="9"/>
        <v>2.059209621420173E-2</v>
      </c>
    </row>
    <row r="327" spans="2:4" x14ac:dyDescent="0.3">
      <c r="B327" s="76">
        <v>834</v>
      </c>
      <c r="C327" s="22">
        <f t="shared" si="8"/>
        <v>2.0147504186813998E-2</v>
      </c>
      <c r="D327" s="22">
        <f t="shared" si="9"/>
        <v>2.0147504186813998E-2</v>
      </c>
    </row>
    <row r="328" spans="2:4" x14ac:dyDescent="0.3">
      <c r="B328" s="76">
        <v>834.25</v>
      </c>
      <c r="C328" s="22">
        <f t="shared" si="8"/>
        <v>1.970345499899874E-2</v>
      </c>
      <c r="D328" s="22">
        <f t="shared" si="9"/>
        <v>1.970345499899874E-2</v>
      </c>
    </row>
    <row r="329" spans="2:4" x14ac:dyDescent="0.3">
      <c r="B329" s="76">
        <v>834.5</v>
      </c>
      <c r="C329" s="22">
        <f t="shared" si="8"/>
        <v>1.9260340190169711E-2</v>
      </c>
      <c r="D329" s="22">
        <f t="shared" si="9"/>
        <v>1.9260340190169711E-2</v>
      </c>
    </row>
    <row r="330" spans="2:4" x14ac:dyDescent="0.3">
      <c r="B330" s="76">
        <v>834.75</v>
      </c>
      <c r="C330" s="22">
        <f t="shared" si="8"/>
        <v>1.88185413099239E-2</v>
      </c>
      <c r="D330" s="22">
        <f t="shared" si="9"/>
        <v>1.88185413099239E-2</v>
      </c>
    </row>
    <row r="331" spans="2:4" x14ac:dyDescent="0.3">
      <c r="B331" s="76">
        <v>835</v>
      </c>
      <c r="C331" s="22">
        <f t="shared" si="8"/>
        <v>1.8378429449514778E-2</v>
      </c>
      <c r="D331" s="22">
        <f t="shared" si="9"/>
        <v>1.8378429449514778E-2</v>
      </c>
    </row>
    <row r="332" spans="2:4" x14ac:dyDescent="0.3">
      <c r="B332" s="76">
        <v>835.25</v>
      </c>
      <c r="C332" s="22">
        <f t="shared" si="8"/>
        <v>1.7940364807710447E-2</v>
      </c>
      <c r="D332" s="22">
        <f t="shared" si="9"/>
        <v>1.7940364807710447E-2</v>
      </c>
    </row>
    <row r="333" spans="2:4" x14ac:dyDescent="0.3">
      <c r="B333" s="76">
        <v>835.5</v>
      </c>
      <c r="C333" s="22">
        <f t="shared" si="8"/>
        <v>1.750469629143063E-2</v>
      </c>
      <c r="D333" s="22">
        <f t="shared" si="9"/>
        <v>1.750469629143063E-2</v>
      </c>
    </row>
    <row r="334" spans="2:4" x14ac:dyDescent="0.3">
      <c r="B334" s="76">
        <v>835.75</v>
      </c>
      <c r="C334" s="22">
        <f t="shared" si="8"/>
        <v>1.7071761151437079E-2</v>
      </c>
      <c r="D334" s="22">
        <f t="shared" si="9"/>
        <v>1.7071761151437079E-2</v>
      </c>
    </row>
    <row r="335" spans="2:4" x14ac:dyDescent="0.3">
      <c r="B335" s="76">
        <v>836</v>
      </c>
      <c r="C335" s="22">
        <f t="shared" si="8"/>
        <v>1.6641884653233827E-2</v>
      </c>
      <c r="D335" s="22">
        <f t="shared" si="9"/>
        <v>1.6641884653233827E-2</v>
      </c>
    </row>
    <row r="336" spans="2:4" x14ac:dyDescent="0.3">
      <c r="B336" s="76">
        <v>836.25</v>
      </c>
      <c r="C336" s="22">
        <f t="shared" si="8"/>
        <v>1.6215379783218416E-2</v>
      </c>
      <c r="D336" s="22">
        <f t="shared" si="9"/>
        <v>1.6215379783218416E-2</v>
      </c>
    </row>
    <row r="337" spans="2:4" x14ac:dyDescent="0.3">
      <c r="B337" s="76">
        <v>836.5</v>
      </c>
      <c r="C337" s="22">
        <f t="shared" si="8"/>
        <v>1.5792546990012046E-2</v>
      </c>
      <c r="D337" s="22">
        <f t="shared" si="9"/>
        <v>1.5792546990012046E-2</v>
      </c>
    </row>
    <row r="338" spans="2:4" x14ac:dyDescent="0.3">
      <c r="B338" s="76">
        <v>836.75</v>
      </c>
      <c r="C338" s="22">
        <f t="shared" si="8"/>
        <v>1.5373673960786939E-2</v>
      </c>
      <c r="D338" s="22">
        <f t="shared" si="9"/>
        <v>1.5373673960786939E-2</v>
      </c>
    </row>
    <row r="339" spans="2:4" x14ac:dyDescent="0.3">
      <c r="B339" s="76">
        <v>837</v>
      </c>
      <c r="C339" s="22">
        <f t="shared" si="8"/>
        <v>1.495903543230254E-2</v>
      </c>
      <c r="D339" s="22">
        <f t="shared" si="9"/>
        <v>1.495903543230254E-2</v>
      </c>
    </row>
    <row r="340" spans="2:4" x14ac:dyDescent="0.3">
      <c r="B340" s="76">
        <v>837.25</v>
      </c>
      <c r="C340" s="22">
        <f t="shared" si="8"/>
        <v>1.4548893036259693E-2</v>
      </c>
      <c r="D340" s="22">
        <f t="shared" si="9"/>
        <v>1.4548893036259693E-2</v>
      </c>
    </row>
    <row r="341" spans="2:4" x14ac:dyDescent="0.3">
      <c r="B341" s="76">
        <v>837.5</v>
      </c>
      <c r="C341" s="22">
        <f t="shared" si="8"/>
        <v>1.4143495178483194E-2</v>
      </c>
      <c r="D341" s="22">
        <f t="shared" si="9"/>
        <v>1.4143495178483194E-2</v>
      </c>
    </row>
    <row r="342" spans="2:4" x14ac:dyDescent="0.3">
      <c r="B342" s="76">
        <v>837.75</v>
      </c>
      <c r="C342" s="22">
        <f t="shared" si="8"/>
        <v>1.3743076951349012E-2</v>
      </c>
      <c r="D342" s="22">
        <f t="shared" si="9"/>
        <v>1.3743076951349012E-2</v>
      </c>
    </row>
    <row r="343" spans="2:4" x14ac:dyDescent="0.3">
      <c r="B343" s="76">
        <v>838</v>
      </c>
      <c r="C343" s="22">
        <f t="shared" si="8"/>
        <v>1.3347860078782858E-2</v>
      </c>
      <c r="D343" s="22">
        <f t="shared" si="9"/>
        <v>1.3347860078782858E-2</v>
      </c>
    </row>
    <row r="344" spans="2:4" x14ac:dyDescent="0.3">
      <c r="B344" s="76">
        <v>838.25</v>
      </c>
      <c r="C344" s="22">
        <f t="shared" si="8"/>
        <v>1.295805289307223E-2</v>
      </c>
      <c r="D344" s="22">
        <f t="shared" si="9"/>
        <v>1.295805289307223E-2</v>
      </c>
    </row>
    <row r="345" spans="2:4" x14ac:dyDescent="0.3">
      <c r="B345" s="76">
        <v>838.5</v>
      </c>
      <c r="C345" s="22">
        <f t="shared" si="8"/>
        <v>1.257385034265439E-2</v>
      </c>
      <c r="D345" s="22">
        <f t="shared" si="9"/>
        <v>1.257385034265439E-2</v>
      </c>
    </row>
    <row r="346" spans="2:4" x14ac:dyDescent="0.3">
      <c r="B346" s="76">
        <v>838.75</v>
      </c>
      <c r="C346" s="22">
        <f t="shared" si="8"/>
        <v>1.2195434029968555E-2</v>
      </c>
      <c r="D346" s="22">
        <f t="shared" si="9"/>
        <v>1.2195434029968555E-2</v>
      </c>
    </row>
    <row r="347" spans="2:4" x14ac:dyDescent="0.3">
      <c r="B347" s="76">
        <v>839</v>
      </c>
      <c r="C347" s="22">
        <f t="shared" si="8"/>
        <v>1.1822972278391781E-2</v>
      </c>
      <c r="D347" s="22">
        <f t="shared" si="9"/>
        <v>1.1822972278391781E-2</v>
      </c>
    </row>
    <row r="348" spans="2:4" x14ac:dyDescent="0.3">
      <c r="B348" s="76">
        <v>839.25</v>
      </c>
      <c r="C348" s="22">
        <f t="shared" si="8"/>
        <v>1.1456620227214597E-2</v>
      </c>
      <c r="D348" s="22">
        <f t="shared" si="9"/>
        <v>1.1456620227214597E-2</v>
      </c>
    </row>
    <row r="349" spans="2:4" x14ac:dyDescent="0.3">
      <c r="B349" s="76">
        <v>839.5</v>
      </c>
      <c r="C349" s="22">
        <f t="shared" si="8"/>
        <v>1.1096519953555074E-2</v>
      </c>
      <c r="D349" s="22">
        <f t="shared" si="9"/>
        <v>1.1096519953555074E-2</v>
      </c>
    </row>
    <row r="350" spans="2:4" x14ac:dyDescent="0.3">
      <c r="B350" s="76">
        <v>839.75</v>
      </c>
      <c r="C350" s="22">
        <f t="shared" si="8"/>
        <v>1.0742800620057856E-2</v>
      </c>
      <c r="D350" s="22">
        <f t="shared" si="9"/>
        <v>1.0742800620057856E-2</v>
      </c>
    </row>
    <row r="351" spans="2:4" x14ac:dyDescent="0.3">
      <c r="B351" s="76">
        <v>840</v>
      </c>
      <c r="C351" s="22">
        <f t="shared" si="8"/>
        <v>1.039557864717878E-2</v>
      </c>
      <c r="D351" s="22">
        <f t="shared" si="9"/>
        <v>1.039557864717878E-2</v>
      </c>
    </row>
    <row r="352" spans="2:4" x14ac:dyDescent="0.3">
      <c r="B352" s="76">
        <v>840.25</v>
      </c>
      <c r="C352" s="22">
        <f t="shared" si="8"/>
        <v>1.0054957908815118E-2</v>
      </c>
      <c r="D352" s="22">
        <f t="shared" si="9"/>
        <v>1.0054957908815118E-2</v>
      </c>
    </row>
    <row r="353" spans="2:4" x14ac:dyDescent="0.3">
      <c r="B353" s="76">
        <v>840.5</v>
      </c>
      <c r="C353" s="22">
        <f t="shared" si="8"/>
        <v>9.7210299500070964E-3</v>
      </c>
      <c r="D353" s="22">
        <f t="shared" si="9"/>
        <v>9.7210299500070964E-3</v>
      </c>
    </row>
    <row r="354" spans="2:4" x14ac:dyDescent="0.3">
      <c r="B354" s="76">
        <v>840.75</v>
      </c>
      <c r="C354" s="22">
        <f t="shared" si="8"/>
        <v>9.3938742254071669E-3</v>
      </c>
      <c r="D354" s="22">
        <f t="shared" si="9"/>
        <v>9.3938742254071669E-3</v>
      </c>
    </row>
    <row r="355" spans="2:4" x14ac:dyDescent="0.3">
      <c r="B355" s="76">
        <v>841</v>
      </c>
      <c r="C355" s="22">
        <f t="shared" si="8"/>
        <v>9.0735583571904879E-3</v>
      </c>
      <c r="D355" s="22">
        <f t="shared" si="9"/>
        <v>9.0735583571904879E-3</v>
      </c>
    </row>
    <row r="356" spans="2:4" x14ac:dyDescent="0.3">
      <c r="B356" s="76">
        <v>841.25</v>
      </c>
      <c r="C356" s="22">
        <f t="shared" si="8"/>
        <v>8.760138411062178E-3</v>
      </c>
      <c r="D356" s="22">
        <f t="shared" si="9"/>
        <v>8.760138411062178E-3</v>
      </c>
    </row>
    <row r="357" spans="2:4" x14ac:dyDescent="0.3">
      <c r="B357" s="76">
        <v>841.5</v>
      </c>
      <c r="C357" s="22">
        <f t="shared" ref="C357:C420" si="10">_xlfn.NORM.DIST(B357,$B$7,$B$14,0)</f>
        <v>8.4536591890047794E-3</v>
      </c>
      <c r="D357" s="22">
        <f t="shared" ref="D357:D420" si="11">IF(AND(B357&gt;=$F$34,B357&lt;=$F$35),C357,"")</f>
        <v>8.4536591890047794E-3</v>
      </c>
    </row>
    <row r="358" spans="2:4" x14ac:dyDescent="0.3">
      <c r="B358" s="76">
        <v>841.75</v>
      </c>
      <c r="C358" s="22">
        <f t="shared" si="10"/>
        <v>8.1541545374022948E-3</v>
      </c>
      <c r="D358" s="22">
        <f t="shared" si="11"/>
        <v>8.1541545374022948E-3</v>
      </c>
    </row>
    <row r="359" spans="2:4" x14ac:dyDescent="0.3">
      <c r="B359" s="76">
        <v>842</v>
      </c>
      <c r="C359" s="22">
        <f t="shared" si="10"/>
        <v>7.8616476691754488E-3</v>
      </c>
      <c r="D359" s="22">
        <f t="shared" si="11"/>
        <v>7.8616476691754488E-3</v>
      </c>
    </row>
    <row r="360" spans="2:4" x14ac:dyDescent="0.3">
      <c r="B360" s="76">
        <v>842.25</v>
      </c>
      <c r="C360" s="22">
        <f t="shared" si="10"/>
        <v>7.5761514985660007E-3</v>
      </c>
      <c r="D360" s="22">
        <f t="shared" si="11"/>
        <v>7.5761514985660007E-3</v>
      </c>
    </row>
    <row r="361" spans="2:4" x14ac:dyDescent="0.3">
      <c r="B361" s="76">
        <v>842.5</v>
      </c>
      <c r="C361" s="22">
        <f t="shared" si="10"/>
        <v>7.2976689872159429E-3</v>
      </c>
      <c r="D361" s="22">
        <f t="shared" si="11"/>
        <v>7.2976689872159429E-3</v>
      </c>
    </row>
    <row r="362" spans="2:4" x14ac:dyDescent="0.3">
      <c r="B362" s="76">
        <v>842.75</v>
      </c>
      <c r="C362" s="22">
        <f t="shared" si="10"/>
        <v>7.0261935001999674E-3</v>
      </c>
      <c r="D362" s="22">
        <f t="shared" si="11"/>
        <v>7.0261935001999674E-3</v>
      </c>
    </row>
    <row r="363" spans="2:4" x14ac:dyDescent="0.3">
      <c r="B363" s="76">
        <v>843</v>
      </c>
      <c r="C363" s="22">
        <f t="shared" si="10"/>
        <v>6.7617091706867133E-3</v>
      </c>
      <c r="D363" s="22">
        <f t="shared" si="11"/>
        <v>6.7617091706867133E-3</v>
      </c>
    </row>
    <row r="364" spans="2:4" x14ac:dyDescent="0.3">
      <c r="B364" s="76">
        <v>843.25</v>
      </c>
      <c r="C364" s="22">
        <f t="shared" si="10"/>
        <v>6.504191271925276E-3</v>
      </c>
      <c r="D364" s="22">
        <f t="shared" si="11"/>
        <v>6.504191271925276E-3</v>
      </c>
    </row>
    <row r="365" spans="2:4" x14ac:dyDescent="0.3">
      <c r="B365" s="76">
        <v>843.5</v>
      </c>
      <c r="C365" s="22">
        <f t="shared" si="10"/>
        <v>6.2536065952787127E-3</v>
      </c>
      <c r="D365" s="22">
        <f t="shared" si="11"/>
        <v>6.2536065952787127E-3</v>
      </c>
    </row>
    <row r="366" spans="2:4" x14ac:dyDescent="0.3">
      <c r="B366" s="76">
        <v>843.75</v>
      </c>
      <c r="C366" s="22">
        <f t="shared" si="10"/>
        <v>6.0099138330548859E-3</v>
      </c>
      <c r="D366" s="22">
        <f t="shared" si="11"/>
        <v>6.0099138330548859E-3</v>
      </c>
    </row>
    <row r="367" spans="2:4" x14ac:dyDescent="0.3">
      <c r="B367" s="76">
        <v>844</v>
      </c>
      <c r="C367" s="22">
        <f t="shared" si="10"/>
        <v>5.7730639649172704E-3</v>
      </c>
      <c r="D367" s="22">
        <f t="shared" si="11"/>
        <v>5.7730639649172704E-3</v>
      </c>
    </row>
    <row r="368" spans="2:4" x14ac:dyDescent="0.3">
      <c r="B368" s="76">
        <v>844.25</v>
      </c>
      <c r="C368" s="22">
        <f t="shared" si="10"/>
        <v>5.5430006466936207E-3</v>
      </c>
      <c r="D368" s="22">
        <f t="shared" si="11"/>
        <v>5.5430006466936207E-3</v>
      </c>
    </row>
    <row r="369" spans="2:4" x14ac:dyDescent="0.3">
      <c r="B369" s="76">
        <v>844.5</v>
      </c>
      <c r="C369" s="22">
        <f t="shared" si="10"/>
        <v>5.3196606004386124E-3</v>
      </c>
      <c r="D369" s="22">
        <f t="shared" si="11"/>
        <v>5.3196606004386124E-3</v>
      </c>
    </row>
    <row r="370" spans="2:4" x14ac:dyDescent="0.3">
      <c r="B370" s="76">
        <v>844.75</v>
      </c>
      <c r="C370" s="22">
        <f t="shared" si="10"/>
        <v>5.1029740046475425E-3</v>
      </c>
      <c r="D370" s="22">
        <f t="shared" si="11"/>
        <v>5.1029740046475425E-3</v>
      </c>
    </row>
    <row r="371" spans="2:4" x14ac:dyDescent="0.3">
      <c r="B371" s="76">
        <v>845</v>
      </c>
      <c r="C371" s="22">
        <f t="shared" si="10"/>
        <v>4.8928648835612288E-3</v>
      </c>
      <c r="D371" s="22">
        <f t="shared" si="11"/>
        <v>4.8928648835612288E-3</v>
      </c>
    </row>
    <row r="372" spans="2:4" x14ac:dyDescent="0.3">
      <c r="B372" s="76">
        <v>845.25</v>
      </c>
      <c r="C372" s="22">
        <f t="shared" si="10"/>
        <v>4.6892514945477476E-3</v>
      </c>
      <c r="D372" s="22">
        <f t="shared" si="11"/>
        <v>4.6892514945477476E-3</v>
      </c>
    </row>
    <row r="373" spans="2:4" x14ac:dyDescent="0.3">
      <c r="B373" s="76">
        <v>845.5</v>
      </c>
      <c r="C373" s="22">
        <f t="shared" si="10"/>
        <v>4.492046712593639E-3</v>
      </c>
      <c r="D373" s="22" t="str">
        <f t="shared" si="11"/>
        <v/>
      </c>
    </row>
    <row r="374" spans="2:4" x14ac:dyDescent="0.3">
      <c r="B374" s="76">
        <v>845.75</v>
      </c>
      <c r="C374" s="22">
        <f t="shared" si="10"/>
        <v>4.3011584109860163E-3</v>
      </c>
      <c r="D374" s="22" t="str">
        <f t="shared" si="11"/>
        <v/>
      </c>
    </row>
    <row r="375" spans="2:4" x14ac:dyDescent="0.3">
      <c r="B375" s="76">
        <v>846</v>
      </c>
      <c r="C375" s="22">
        <f t="shared" si="10"/>
        <v>4.1164898373169979E-3</v>
      </c>
      <c r="D375" s="22" t="str">
        <f t="shared" si="11"/>
        <v/>
      </c>
    </row>
    <row r="376" spans="2:4" x14ac:dyDescent="0.3">
      <c r="B376" s="76">
        <v>846.25</v>
      </c>
      <c r="C376" s="22">
        <f t="shared" si="10"/>
        <v>3.9379399839928435E-3</v>
      </c>
      <c r="D376" s="22" t="str">
        <f t="shared" si="11"/>
        <v/>
      </c>
    </row>
    <row r="377" spans="2:4" x14ac:dyDescent="0.3">
      <c r="B377" s="76">
        <v>846.5</v>
      </c>
      <c r="C377" s="22">
        <f t="shared" si="10"/>
        <v>3.7654039524821878E-3</v>
      </c>
      <c r="D377" s="22" t="str">
        <f t="shared" si="11"/>
        <v/>
      </c>
    </row>
    <row r="378" spans="2:4" x14ac:dyDescent="0.3">
      <c r="B378" s="76">
        <v>846.75</v>
      </c>
      <c r="C378" s="22">
        <f t="shared" si="10"/>
        <v>3.5987733105899908E-3</v>
      </c>
      <c r="D378" s="22" t="str">
        <f t="shared" si="11"/>
        <v/>
      </c>
    </row>
    <row r="379" spans="2:4" x14ac:dyDescent="0.3">
      <c r="B379" s="76">
        <v>847</v>
      </c>
      <c r="C379" s="22">
        <f t="shared" si="10"/>
        <v>3.437936442096644E-3</v>
      </c>
      <c r="D379" s="22" t="str">
        <f t="shared" si="11"/>
        <v/>
      </c>
    </row>
    <row r="380" spans="2:4" x14ac:dyDescent="0.3">
      <c r="B380" s="76">
        <v>847.25</v>
      </c>
      <c r="C380" s="22">
        <f t="shared" si="10"/>
        <v>3.2827788881543765E-3</v>
      </c>
      <c r="D380" s="22" t="str">
        <f t="shared" si="11"/>
        <v/>
      </c>
    </row>
    <row r="381" spans="2:4" x14ac:dyDescent="0.3">
      <c r="B381" s="76">
        <v>847.5</v>
      </c>
      <c r="C381" s="22">
        <f t="shared" si="10"/>
        <v>3.1331836798858806E-3</v>
      </c>
      <c r="D381" s="22" t="str">
        <f t="shared" si="11"/>
        <v/>
      </c>
    </row>
    <row r="382" spans="2:4" x14ac:dyDescent="0.3">
      <c r="B382" s="76">
        <v>847.75</v>
      </c>
      <c r="C382" s="22">
        <f t="shared" si="10"/>
        <v>2.989031661682298E-3</v>
      </c>
      <c r="D382" s="22" t="str">
        <f t="shared" si="11"/>
        <v/>
      </c>
    </row>
    <row r="383" spans="2:4" x14ac:dyDescent="0.3">
      <c r="B383" s="76">
        <v>848</v>
      </c>
      <c r="C383" s="22">
        <f t="shared" si="10"/>
        <v>2.8502018047496056E-3</v>
      </c>
      <c r="D383" s="22" t="str">
        <f t="shared" si="11"/>
        <v/>
      </c>
    </row>
    <row r="384" spans="2:4" x14ac:dyDescent="0.3">
      <c r="B384" s="76">
        <v>848.25</v>
      </c>
      <c r="C384" s="22">
        <f t="shared" si="10"/>
        <v>2.7165715105034109E-3</v>
      </c>
      <c r="D384" s="22" t="str">
        <f t="shared" si="11"/>
        <v/>
      </c>
    </row>
    <row r="385" spans="2:4" x14ac:dyDescent="0.3">
      <c r="B385" s="76">
        <v>848.5</v>
      </c>
      <c r="C385" s="22">
        <f t="shared" si="10"/>
        <v>2.58801690346247E-3</v>
      </c>
      <c r="D385" s="22" t="str">
        <f t="shared" si="11"/>
        <v/>
      </c>
    </row>
    <row r="386" spans="2:4" x14ac:dyDescent="0.3">
      <c r="B386" s="76">
        <v>848.75</v>
      </c>
      <c r="C386" s="22">
        <f t="shared" si="10"/>
        <v>2.4644131133403123E-3</v>
      </c>
      <c r="D386" s="22" t="str">
        <f t="shared" si="11"/>
        <v/>
      </c>
    </row>
    <row r="387" spans="2:4" x14ac:dyDescent="0.3">
      <c r="B387" s="76">
        <v>849</v>
      </c>
      <c r="C387" s="22">
        <f t="shared" si="10"/>
        <v>2.3456345460822988E-3</v>
      </c>
      <c r="D387" s="22" t="str">
        <f t="shared" si="11"/>
        <v/>
      </c>
    </row>
    <row r="388" spans="2:4" x14ac:dyDescent="0.3">
      <c r="B388" s="76">
        <v>849.25</v>
      </c>
      <c r="C388" s="22">
        <f t="shared" si="10"/>
        <v>2.2315551436420029E-3</v>
      </c>
      <c r="D388" s="22" t="str">
        <f t="shared" si="11"/>
        <v/>
      </c>
    </row>
    <row r="389" spans="2:4" x14ac:dyDescent="0.3">
      <c r="B389" s="76">
        <v>849.5</v>
      </c>
      <c r="C389" s="22">
        <f t="shared" si="10"/>
        <v>2.1220486323360417E-3</v>
      </c>
      <c r="D389" s="22" t="str">
        <f t="shared" si="11"/>
        <v/>
      </c>
    </row>
    <row r="390" spans="2:4" x14ac:dyDescent="0.3">
      <c r="B390" s="76">
        <v>849.75</v>
      </c>
      <c r="C390" s="22">
        <f t="shared" si="10"/>
        <v>2.0169887596598783E-3</v>
      </c>
      <c r="D390" s="22" t="str">
        <f t="shared" si="11"/>
        <v/>
      </c>
    </row>
    <row r="391" spans="2:4" x14ac:dyDescent="0.3">
      <c r="B391" s="76">
        <v>850</v>
      </c>
      <c r="C391" s="22">
        <f t="shared" si="10"/>
        <v>1.9162495194891152E-3</v>
      </c>
      <c r="D391" s="22" t="str">
        <f t="shared" si="11"/>
        <v/>
      </c>
    </row>
    <row r="392" spans="2:4" x14ac:dyDescent="0.3">
      <c r="B392" s="76">
        <v>850.25</v>
      </c>
      <c r="C392" s="22">
        <f t="shared" si="10"/>
        <v>1.8197053656308475E-3</v>
      </c>
      <c r="D392" s="22" t="str">
        <f t="shared" si="11"/>
        <v/>
      </c>
    </row>
    <row r="393" spans="2:4" x14ac:dyDescent="0.3">
      <c r="B393" s="76">
        <v>850.5</v>
      </c>
      <c r="C393" s="22">
        <f t="shared" si="10"/>
        <v>1.727231413727906E-3</v>
      </c>
      <c r="D393" s="22" t="str">
        <f t="shared" si="11"/>
        <v/>
      </c>
    </row>
    <row r="394" spans="2:4" x14ac:dyDescent="0.3">
      <c r="B394" s="76">
        <v>850.75</v>
      </c>
      <c r="C394" s="22">
        <f t="shared" si="10"/>
        <v>1.6387036315552198E-3</v>
      </c>
      <c r="D394" s="22" t="str">
        <f t="shared" si="11"/>
        <v/>
      </c>
    </row>
    <row r="395" spans="2:4" x14ac:dyDescent="0.3">
      <c r="B395" s="76">
        <v>851</v>
      </c>
      <c r="C395" s="22">
        <f t="shared" si="10"/>
        <v>1.5539990177819091E-3</v>
      </c>
      <c r="D395" s="22" t="str">
        <f t="shared" si="11"/>
        <v/>
      </c>
    </row>
    <row r="396" spans="2:4" x14ac:dyDescent="0.3">
      <c r="B396" s="76">
        <v>851.25</v>
      </c>
      <c r="C396" s="22">
        <f t="shared" si="10"/>
        <v>1.472995769305128E-3</v>
      </c>
      <c r="D396" s="22" t="str">
        <f t="shared" si="11"/>
        <v/>
      </c>
    </row>
    <row r="397" spans="2:4" x14ac:dyDescent="0.3">
      <c r="B397" s="76">
        <v>851.5</v>
      </c>
      <c r="C397" s="22">
        <f t="shared" si="10"/>
        <v>1.3955734372920556E-3</v>
      </c>
      <c r="D397" s="22" t="str">
        <f t="shared" si="11"/>
        <v/>
      </c>
    </row>
    <row r="398" spans="2:4" x14ac:dyDescent="0.3">
      <c r="B398" s="76">
        <v>851.75</v>
      </c>
      <c r="C398" s="22">
        <f t="shared" si="10"/>
        <v>1.3216130720948112E-3</v>
      </c>
      <c r="D398" s="22" t="str">
        <f t="shared" si="11"/>
        <v/>
      </c>
    </row>
    <row r="399" spans="2:4" x14ac:dyDescent="0.3">
      <c r="B399" s="76">
        <v>852</v>
      </c>
      <c r="C399" s="22">
        <f t="shared" si="10"/>
        <v>1.2509973572292965E-3</v>
      </c>
      <c r="D399" s="22" t="str">
        <f t="shared" si="11"/>
        <v/>
      </c>
    </row>
    <row r="400" spans="2:4" x14ac:dyDescent="0.3">
      <c r="B400" s="76">
        <v>852.25</v>
      </c>
      <c r="C400" s="22">
        <f t="shared" si="10"/>
        <v>1.1836107326332575E-3</v>
      </c>
      <c r="D400" s="22" t="str">
        <f t="shared" si="11"/>
        <v/>
      </c>
    </row>
    <row r="401" spans="2:4" x14ac:dyDescent="0.3">
      <c r="B401" s="76">
        <v>852.5</v>
      </c>
      <c r="C401" s="22">
        <f t="shared" si="10"/>
        <v>1.1193395074409827E-3</v>
      </c>
      <c r="D401" s="22" t="str">
        <f t="shared" si="11"/>
        <v/>
      </c>
    </row>
    <row r="402" spans="2:4" x14ac:dyDescent="0.3">
      <c r="B402" s="76">
        <v>852.75</v>
      </c>
      <c r="C402" s="22">
        <f t="shared" si="10"/>
        <v>1.0580719625322929E-3</v>
      </c>
      <c r="D402" s="22" t="str">
        <f t="shared" si="11"/>
        <v/>
      </c>
    </row>
    <row r="403" spans="2:4" x14ac:dyDescent="0.3">
      <c r="B403" s="76">
        <v>853</v>
      </c>
      <c r="C403" s="22">
        <f t="shared" si="10"/>
        <v>9.996984431315829E-4</v>
      </c>
      <c r="D403" s="22" t="str">
        <f t="shared" si="11"/>
        <v/>
      </c>
    </row>
    <row r="404" spans="2:4" x14ac:dyDescent="0.3">
      <c r="B404" s="76">
        <v>853.25</v>
      </c>
      <c r="C404" s="22">
        <f t="shared" si="10"/>
        <v>9.4411144174891249E-4</v>
      </c>
      <c r="D404" s="22" t="str">
        <f t="shared" si="11"/>
        <v/>
      </c>
    </row>
    <row r="405" spans="2:4" x14ac:dyDescent="0.3">
      <c r="B405" s="76">
        <v>853.5</v>
      </c>
      <c r="C405" s="22">
        <f t="shared" si="10"/>
        <v>8.912056717693931E-4</v>
      </c>
      <c r="D405" s="22" t="str">
        <f t="shared" si="11"/>
        <v/>
      </c>
    </row>
    <row r="406" spans="2:4" x14ac:dyDescent="0.3">
      <c r="B406" s="76">
        <v>853.75</v>
      </c>
      <c r="C406" s="22">
        <f t="shared" si="10"/>
        <v>8.4087813200957047E-4</v>
      </c>
      <c r="D406" s="22" t="str">
        <f t="shared" si="11"/>
        <v/>
      </c>
    </row>
    <row r="407" spans="2:4" x14ac:dyDescent="0.3">
      <c r="B407" s="76">
        <v>854</v>
      </c>
      <c r="C407" s="22">
        <f t="shared" si="10"/>
        <v>7.9302816257002448E-4</v>
      </c>
      <c r="D407" s="22" t="str">
        <f t="shared" si="11"/>
        <v/>
      </c>
    </row>
    <row r="408" spans="2:4" x14ac:dyDescent="0.3">
      <c r="B408" s="76">
        <v>854.25</v>
      </c>
      <c r="C408" s="22">
        <f t="shared" si="10"/>
        <v>7.4755749232227706E-4</v>
      </c>
      <c r="D408" s="22" t="str">
        <f t="shared" si="11"/>
        <v/>
      </c>
    </row>
    <row r="409" spans="2:4" x14ac:dyDescent="0.3">
      <c r="B409" s="76">
        <v>854.5</v>
      </c>
      <c r="C409" s="22">
        <f t="shared" si="10"/>
        <v>7.0437027837517562E-4</v>
      </c>
      <c r="D409" s="22" t="str">
        <f t="shared" si="11"/>
        <v/>
      </c>
    </row>
    <row r="410" spans="2:4" x14ac:dyDescent="0.3">
      <c r="B410" s="76">
        <v>854.75</v>
      </c>
      <c r="C410" s="22">
        <f t="shared" si="10"/>
        <v>6.6337313787144026E-4</v>
      </c>
      <c r="D410" s="22" t="str">
        <f t="shared" si="11"/>
        <v/>
      </c>
    </row>
    <row r="411" spans="2:4" x14ac:dyDescent="0.3">
      <c r="B411" s="76">
        <v>855</v>
      </c>
      <c r="C411" s="22">
        <f t="shared" si="10"/>
        <v>6.244751724689497E-4</v>
      </c>
      <c r="D411" s="22" t="str">
        <f t="shared" si="11"/>
        <v/>
      </c>
    </row>
    <row r="412" spans="2:4" x14ac:dyDescent="0.3">
      <c r="B412" s="76">
        <v>855.25</v>
      </c>
      <c r="C412" s="22">
        <f t="shared" si="10"/>
        <v>5.8758798586379672E-4</v>
      </c>
      <c r="D412" s="22" t="str">
        <f t="shared" si="11"/>
        <v/>
      </c>
    </row>
    <row r="413" spans="2:4" x14ac:dyDescent="0.3">
      <c r="B413" s="76">
        <v>855.5</v>
      </c>
      <c r="C413" s="22">
        <f t="shared" si="10"/>
        <v>5.5262569471314427E-4</v>
      </c>
      <c r="D413" s="22" t="str">
        <f t="shared" si="11"/>
        <v/>
      </c>
    </row>
    <row r="414" spans="2:4" x14ac:dyDescent="0.3">
      <c r="B414" s="76">
        <v>855.75</v>
      </c>
      <c r="C414" s="22">
        <f t="shared" si="10"/>
        <v>5.1950493331559685E-4</v>
      </c>
      <c r="D414" s="22" t="str">
        <f t="shared" si="11"/>
        <v/>
      </c>
    </row>
    <row r="415" spans="2:4" x14ac:dyDescent="0.3">
      <c r="B415" s="76">
        <v>856</v>
      </c>
      <c r="C415" s="22">
        <f t="shared" si="10"/>
        <v>4.8814485240524381E-4</v>
      </c>
      <c r="D415" s="22" t="str">
        <f t="shared" si="11"/>
        <v/>
      </c>
    </row>
    <row r="416" spans="2:4" x14ac:dyDescent="0.3">
      <c r="B416" s="76">
        <v>856.25</v>
      </c>
      <c r="C416" s="22">
        <f t="shared" si="10"/>
        <v>4.5846711241274925E-4</v>
      </c>
      <c r="D416" s="22" t="str">
        <f t="shared" si="11"/>
        <v/>
      </c>
    </row>
    <row r="417" spans="2:4" x14ac:dyDescent="0.3">
      <c r="B417" s="76">
        <v>856.5</v>
      </c>
      <c r="C417" s="22">
        <f t="shared" si="10"/>
        <v>4.3039587154303991E-4</v>
      </c>
      <c r="D417" s="22" t="str">
        <f t="shared" si="11"/>
        <v/>
      </c>
    </row>
    <row r="418" spans="2:4" x14ac:dyDescent="0.3">
      <c r="B418" s="76">
        <v>856.75</v>
      </c>
      <c r="C418" s="22">
        <f t="shared" si="10"/>
        <v>4.0385776901427075E-4</v>
      </c>
      <c r="D418" s="22" t="str">
        <f t="shared" si="11"/>
        <v/>
      </c>
    </row>
    <row r="419" spans="2:4" x14ac:dyDescent="0.3">
      <c r="B419" s="76">
        <v>857</v>
      </c>
      <c r="C419" s="22">
        <f t="shared" si="10"/>
        <v>3.7878190379695141E-4</v>
      </c>
      <c r="D419" s="22" t="str">
        <f t="shared" si="11"/>
        <v/>
      </c>
    </row>
    <row r="420" spans="2:4" x14ac:dyDescent="0.3">
      <c r="B420" s="76">
        <v>857.25</v>
      </c>
      <c r="C420" s="22">
        <f t="shared" si="10"/>
        <v>3.5509980918546895E-4</v>
      </c>
      <c r="D420" s="22" t="str">
        <f t="shared" si="11"/>
        <v/>
      </c>
    </row>
    <row r="421" spans="2:4" x14ac:dyDescent="0.3">
      <c r="B421" s="76">
        <v>857.5</v>
      </c>
      <c r="C421" s="22">
        <f t="shared" ref="C421:C484" si="12">_xlfn.NORM.DIST(B421,$B$7,$B$14,0)</f>
        <v>3.3274542352681319E-4</v>
      </c>
      <c r="D421" s="22" t="str">
        <f t="shared" ref="D421:D484" si="13">IF(AND(B421&gt;=$F$34,B421&lt;=$F$35),C421,"")</f>
        <v/>
      </c>
    </row>
    <row r="422" spans="2:4" x14ac:dyDescent="0.3">
      <c r="B422" s="76">
        <v>857.75</v>
      </c>
      <c r="C422" s="22">
        <f t="shared" si="12"/>
        <v>3.116550574231836E-4</v>
      </c>
      <c r="D422" s="22" t="str">
        <f t="shared" si="13"/>
        <v/>
      </c>
    </row>
    <row r="423" spans="2:4" x14ac:dyDescent="0.3">
      <c r="B423" s="76">
        <v>858</v>
      </c>
      <c r="C423" s="22">
        <f t="shared" si="12"/>
        <v>2.9176735771642041E-4</v>
      </c>
      <c r="D423" s="22" t="str">
        <f t="shared" si="13"/>
        <v/>
      </c>
    </row>
    <row r="424" spans="2:4" x14ac:dyDescent="0.3">
      <c r="B424" s="76">
        <v>858.25</v>
      </c>
      <c r="C424" s="22">
        <f t="shared" si="12"/>
        <v>2.7302326855288799E-4</v>
      </c>
      <c r="D424" s="22" t="str">
        <f t="shared" si="13"/>
        <v/>
      </c>
    </row>
    <row r="425" spans="2:4" x14ac:dyDescent="0.3">
      <c r="B425" s="76">
        <v>858.5</v>
      </c>
      <c r="C425" s="22">
        <f t="shared" si="12"/>
        <v>2.5536598981768812E-4</v>
      </c>
      <c r="D425" s="22" t="str">
        <f t="shared" si="13"/>
        <v/>
      </c>
    </row>
    <row r="426" spans="2:4" x14ac:dyDescent="0.3">
      <c r="B426" s="76">
        <v>858.75</v>
      </c>
      <c r="C426" s="22">
        <f t="shared" si="12"/>
        <v>2.3874093321687116E-4</v>
      </c>
      <c r="D426" s="22" t="str">
        <f t="shared" si="13"/>
        <v/>
      </c>
    </row>
    <row r="427" spans="2:4" x14ac:dyDescent="0.3">
      <c r="B427" s="76">
        <v>859</v>
      </c>
      <c r="C427" s="22">
        <f t="shared" si="12"/>
        <v>2.2309567627582457E-4</v>
      </c>
      <c r="D427" s="22" t="str">
        <f t="shared" si="13"/>
        <v/>
      </c>
    </row>
    <row r="428" spans="2:4" x14ac:dyDescent="0.3">
      <c r="B428" s="76">
        <v>859.25</v>
      </c>
      <c r="C428" s="22">
        <f t="shared" si="12"/>
        <v>2.0837991451118333E-4</v>
      </c>
      <c r="D428" s="22" t="str">
        <f t="shared" si="13"/>
        <v/>
      </c>
    </row>
    <row r="429" spans="2:4" x14ac:dyDescent="0.3">
      <c r="B429" s="76">
        <v>859.5</v>
      </c>
      <c r="C429" s="22">
        <f t="shared" si="12"/>
        <v>1.9454541202262017E-4</v>
      </c>
      <c r="D429" s="22" t="str">
        <f t="shared" si="13"/>
        <v/>
      </c>
    </row>
    <row r="430" spans="2:4" x14ac:dyDescent="0.3">
      <c r="B430" s="76">
        <v>859.75</v>
      </c>
      <c r="C430" s="22">
        <f t="shared" si="12"/>
        <v>1.8154595073967665E-4</v>
      </c>
      <c r="D430" s="22" t="str">
        <f t="shared" si="13"/>
        <v/>
      </c>
    </row>
    <row r="431" spans="2:4" x14ac:dyDescent="0.3">
      <c r="B431" s="76">
        <v>860</v>
      </c>
      <c r="C431" s="22">
        <f t="shared" si="12"/>
        <v>1.6933727854753311E-4</v>
      </c>
      <c r="D431" s="22" t="str">
        <f t="shared" si="13"/>
        <v/>
      </c>
    </row>
    <row r="432" spans="2:4" x14ac:dyDescent="0.3">
      <c r="B432" s="76">
        <v>860.25</v>
      </c>
      <c r="C432" s="22">
        <f t="shared" si="12"/>
        <v>1.5787705650428097E-4</v>
      </c>
      <c r="D432" s="22" t="str">
        <f t="shared" si="13"/>
        <v/>
      </c>
    </row>
    <row r="433" spans="2:4" x14ac:dyDescent="0.3">
      <c r="B433" s="76">
        <v>860.5</v>
      </c>
      <c r="C433" s="22">
        <f t="shared" si="12"/>
        <v>1.4712480535092502E-4</v>
      </c>
      <c r="D433" s="22" t="str">
        <f t="shared" si="13"/>
        <v/>
      </c>
    </row>
    <row r="434" spans="2:4" x14ac:dyDescent="0.3">
      <c r="B434" s="76">
        <v>860.75</v>
      </c>
      <c r="C434" s="22">
        <f t="shared" si="12"/>
        <v>1.3704185150406357E-4</v>
      </c>
      <c r="D434" s="22" t="str">
        <f t="shared" si="13"/>
        <v/>
      </c>
    </row>
    <row r="435" spans="2:4" x14ac:dyDescent="0.3">
      <c r="B435" s="76">
        <v>861</v>
      </c>
      <c r="C435" s="22">
        <f t="shared" si="12"/>
        <v>1.2759127270997809E-4</v>
      </c>
      <c r="D435" s="22" t="str">
        <f t="shared" si="13"/>
        <v/>
      </c>
    </row>
    <row r="436" spans="2:4" x14ac:dyDescent="0.3">
      <c r="B436" s="76">
        <v>861.25</v>
      </c>
      <c r="C436" s="22">
        <f t="shared" si="12"/>
        <v>1.1873784352779609E-4</v>
      </c>
      <c r="D436" s="22" t="str">
        <f t="shared" si="13"/>
        <v/>
      </c>
    </row>
    <row r="437" spans="2:4" x14ac:dyDescent="0.3">
      <c r="B437" s="76">
        <v>861.5</v>
      </c>
      <c r="C437" s="22">
        <f t="shared" si="12"/>
        <v>1.1044798079845888E-4</v>
      </c>
      <c r="D437" s="22" t="str">
        <f t="shared" si="13"/>
        <v/>
      </c>
    </row>
    <row r="438" spans="2:4" x14ac:dyDescent="0.3">
      <c r="B438" s="76">
        <v>861.75</v>
      </c>
      <c r="C438" s="22">
        <f t="shared" si="12"/>
        <v>1.0268968924550733E-4</v>
      </c>
      <c r="D438" s="22" t="str">
        <f t="shared" si="13"/>
        <v/>
      </c>
    </row>
    <row r="439" spans="2:4" x14ac:dyDescent="0.3">
      <c r="B439" s="76">
        <v>862</v>
      </c>
      <c r="C439" s="22">
        <f t="shared" si="12"/>
        <v>9.5432507343181156E-5</v>
      </c>
      <c r="D439" s="22" t="str">
        <f t="shared" si="13"/>
        <v/>
      </c>
    </row>
    <row r="440" spans="2:4" x14ac:dyDescent="0.3">
      <c r="B440" s="76">
        <v>862.25</v>
      </c>
      <c r="C440" s="22">
        <f t="shared" si="12"/>
        <v>8.8647453577082936E-5</v>
      </c>
      <c r="D440" s="22" t="str">
        <f t="shared" si="13"/>
        <v/>
      </c>
    </row>
    <row r="441" spans="2:4" x14ac:dyDescent="0.3">
      <c r="B441" s="76">
        <v>862.5</v>
      </c>
      <c r="C441" s="22">
        <f t="shared" si="12"/>
        <v>8.2306973212658283E-5</v>
      </c>
      <c r="D441" s="22" t="str">
        <f t="shared" si="13"/>
        <v/>
      </c>
    </row>
    <row r="442" spans="2:4" x14ac:dyDescent="0.3">
      <c r="B442" s="76">
        <v>862.75</v>
      </c>
      <c r="C442" s="22">
        <f t="shared" si="12"/>
        <v>7.6384885677062932E-5</v>
      </c>
      <c r="D442" s="22" t="str">
        <f t="shared" si="13"/>
        <v/>
      </c>
    </row>
    <row r="443" spans="2:4" x14ac:dyDescent="0.3">
      <c r="B443" s="76">
        <v>863</v>
      </c>
      <c r="C443" s="22">
        <f t="shared" si="12"/>
        <v>7.0856332650593554E-5</v>
      </c>
      <c r="D443" s="22" t="str">
        <f t="shared" si="13"/>
        <v/>
      </c>
    </row>
    <row r="444" spans="2:4" x14ac:dyDescent="0.3">
      <c r="B444" s="76">
        <v>863.25</v>
      </c>
      <c r="C444" s="22">
        <f t="shared" si="12"/>
        <v>6.5697726954815807E-5</v>
      </c>
      <c r="D444" s="22" t="str">
        <f t="shared" si="13"/>
        <v/>
      </c>
    </row>
    <row r="445" spans="2:4" x14ac:dyDescent="0.3">
      <c r="B445" s="76">
        <v>863.5</v>
      </c>
      <c r="C445" s="22">
        <f t="shared" si="12"/>
        <v>6.088670231579373E-5</v>
      </c>
      <c r="D445" s="22" t="str">
        <f t="shared" si="13"/>
        <v/>
      </c>
    </row>
    <row r="446" spans="2:4" x14ac:dyDescent="0.3">
      <c r="B446" s="76">
        <v>863.75</v>
      </c>
      <c r="C446" s="22">
        <f t="shared" si="12"/>
        <v>5.6402064072467777E-5</v>
      </c>
      <c r="D446" s="22" t="str">
        <f t="shared" si="13"/>
        <v/>
      </c>
    </row>
    <row r="447" spans="2:4" x14ac:dyDescent="0.3">
      <c r="B447" s="76">
        <v>864</v>
      </c>
      <c r="C447" s="22">
        <f t="shared" si="12"/>
        <v>5.222374089221061E-5</v>
      </c>
      <c r="D447" s="22" t="str">
        <f t="shared" si="13"/>
        <v/>
      </c>
    </row>
    <row r="448" spans="2:4" x14ac:dyDescent="0.3">
      <c r="B448" s="76">
        <v>864.25</v>
      </c>
      <c r="C448" s="22">
        <f t="shared" si="12"/>
        <v>4.8332737547949347E-5</v>
      </c>
      <c r="D448" s="22" t="str">
        <f t="shared" si="13"/>
        <v/>
      </c>
    </row>
    <row r="449" spans="2:4" x14ac:dyDescent="0.3">
      <c r="B449" s="76">
        <v>864.5</v>
      </c>
      <c r="C449" s="22">
        <f t="shared" si="12"/>
        <v>4.4711088803960651E-5</v>
      </c>
      <c r="D449" s="22" t="str">
        <f t="shared" si="13"/>
        <v/>
      </c>
    </row>
    <row r="450" spans="2:4" x14ac:dyDescent="0.3">
      <c r="B450" s="76">
        <v>864.75</v>
      </c>
      <c r="C450" s="22">
        <f t="shared" si="12"/>
        <v>4.1341814450536367E-5</v>
      </c>
      <c r="D450" s="22" t="str">
        <f t="shared" si="13"/>
        <v/>
      </c>
    </row>
    <row r="451" spans="2:4" x14ac:dyDescent="0.3">
      <c r="B451" s="76">
        <v>865</v>
      </c>
      <c r="C451" s="22">
        <f t="shared" si="12"/>
        <v>3.820887552117651E-5</v>
      </c>
      <c r="D451" s="22" t="str">
        <f t="shared" si="13"/>
        <v/>
      </c>
    </row>
    <row r="452" spans="2:4" x14ac:dyDescent="0.3">
      <c r="B452" s="76">
        <v>865.25</v>
      </c>
      <c r="C452" s="22">
        <f t="shared" si="12"/>
        <v>3.5297131719796899E-5</v>
      </c>
      <c r="D452" s="22" t="str">
        <f t="shared" si="13"/>
        <v/>
      </c>
    </row>
    <row r="453" spans="2:4" x14ac:dyDescent="0.3">
      <c r="B453" s="76">
        <v>865.5</v>
      </c>
      <c r="C453" s="22">
        <f t="shared" si="12"/>
        <v>3.2592300079628669E-5</v>
      </c>
      <c r="D453" s="22" t="str">
        <f t="shared" si="13"/>
        <v/>
      </c>
    </row>
    <row r="454" spans="2:4" x14ac:dyDescent="0.3">
      <c r="B454" s="76">
        <v>865.75</v>
      </c>
      <c r="C454" s="22">
        <f t="shared" si="12"/>
        <v>3.0080914870043472E-5</v>
      </c>
      <c r="D454" s="22" t="str">
        <f t="shared" si="13"/>
        <v/>
      </c>
    </row>
    <row r="455" spans="2:4" x14ac:dyDescent="0.3">
      <c r="B455" s="76">
        <v>866</v>
      </c>
      <c r="C455" s="22">
        <f t="shared" si="12"/>
        <v>2.7750288762447043E-5</v>
      </c>
      <c r="D455" s="22" t="str">
        <f t="shared" si="13"/>
        <v/>
      </c>
    </row>
    <row r="456" spans="2:4" x14ac:dyDescent="0.3">
      <c r="B456" s="76">
        <v>866.25</v>
      </c>
      <c r="C456" s="22">
        <f t="shared" si="12"/>
        <v>2.558847526164004E-5</v>
      </c>
      <c r="D456" s="22" t="str">
        <f t="shared" si="13"/>
        <v/>
      </c>
    </row>
    <row r="457" spans="2:4" x14ac:dyDescent="0.3">
      <c r="B457" s="76">
        <v>866.5</v>
      </c>
      <c r="C457" s="22">
        <f t="shared" si="12"/>
        <v>2.3584232404646488E-5</v>
      </c>
      <c r="D457" s="22" t="str">
        <f t="shared" si="13"/>
        <v/>
      </c>
    </row>
    <row r="458" spans="2:4" x14ac:dyDescent="0.3">
      <c r="B458" s="76">
        <v>866.75</v>
      </c>
      <c r="C458" s="22">
        <f t="shared" si="12"/>
        <v>2.172698772493753E-5</v>
      </c>
      <c r="D458" s="22" t="str">
        <f t="shared" si="13"/>
        <v/>
      </c>
    </row>
    <row r="459" spans="2:4" x14ac:dyDescent="0.3">
      <c r="B459" s="76">
        <v>867</v>
      </c>
      <c r="C459" s="22">
        <f t="shared" si="12"/>
        <v>2.0006804476233918E-5</v>
      </c>
      <c r="D459" s="22" t="str">
        <f t="shared" si="13"/>
        <v/>
      </c>
    </row>
    <row r="460" spans="2:4" x14ac:dyDescent="0.3">
      <c r="B460" s="76">
        <v>867.25</v>
      </c>
      <c r="C460" s="22">
        <f t="shared" si="12"/>
        <v>1.8414349106633569E-5</v>
      </c>
      <c r="D460" s="22" t="str">
        <f t="shared" si="13"/>
        <v/>
      </c>
    </row>
    <row r="461" spans="2:4" x14ac:dyDescent="0.3">
      <c r="B461" s="76">
        <v>867.5</v>
      </c>
      <c r="C461" s="22">
        <f t="shared" si="12"/>
        <v>1.6940859970679829E-5</v>
      </c>
      <c r="D461" s="22" t="str">
        <f t="shared" si="13"/>
        <v/>
      </c>
    </row>
    <row r="462" spans="2:4" x14ac:dyDescent="0.3">
      <c r="B462" s="76">
        <v>867.75</v>
      </c>
      <c r="C462" s="22">
        <f t="shared" si="12"/>
        <v>1.5578117264141501E-5</v>
      </c>
      <c r="D462" s="22" t="str">
        <f t="shared" si="13"/>
        <v/>
      </c>
    </row>
    <row r="463" spans="2:4" x14ac:dyDescent="0.3">
      <c r="B463" s="76">
        <v>868</v>
      </c>
      <c r="C463" s="22">
        <f t="shared" si="12"/>
        <v>1.4318414163712748E-5</v>
      </c>
      <c r="D463" s="22" t="str">
        <f t="shared" si="13"/>
        <v/>
      </c>
    </row>
    <row r="464" spans="2:4" x14ac:dyDescent="0.3">
      <c r="B464" s="76">
        <v>868.25</v>
      </c>
      <c r="C464" s="22">
        <f t="shared" si="12"/>
        <v>1.31545291515431E-5</v>
      </c>
      <c r="D464" s="22" t="str">
        <f t="shared" si="13"/>
        <v/>
      </c>
    </row>
    <row r="465" spans="2:4" x14ac:dyDescent="0.3">
      <c r="B465" s="76">
        <v>868.5</v>
      </c>
      <c r="C465" s="22">
        <f t="shared" si="12"/>
        <v>1.2079699502465715E-5</v>
      </c>
      <c r="D465" s="22" t="str">
        <f t="shared" si="13"/>
        <v/>
      </c>
    </row>
    <row r="466" spans="2:4" x14ac:dyDescent="0.3">
      <c r="B466" s="76">
        <v>868.75</v>
      </c>
      <c r="C466" s="22">
        <f t="shared" si="12"/>
        <v>1.1087595909990977E-5</v>
      </c>
      <c r="D466" s="22" t="str">
        <f t="shared" si="13"/>
        <v/>
      </c>
    </row>
    <row r="467" spans="2:4" x14ac:dyDescent="0.3">
      <c r="B467" s="76">
        <v>869</v>
      </c>
      <c r="C467" s="22">
        <f t="shared" si="12"/>
        <v>1.0172298225562633E-5</v>
      </c>
      <c r="D467" s="22" t="str">
        <f t="shared" si="13"/>
        <v/>
      </c>
    </row>
    <row r="468" spans="2:4" x14ac:dyDescent="0.3">
      <c r="B468" s="76">
        <v>869.25</v>
      </c>
      <c r="C468" s="22">
        <f t="shared" si="12"/>
        <v>9.3282722842195661E-6</v>
      </c>
      <c r="D468" s="22" t="str">
        <f t="shared" si="13"/>
        <v/>
      </c>
    </row>
    <row r="469" spans="2:4" x14ac:dyDescent="0.3">
      <c r="B469" s="76">
        <v>869.5</v>
      </c>
      <c r="C469" s="22">
        <f t="shared" si="12"/>
        <v>8.5503477886598906E-6</v>
      </c>
      <c r="D469" s="22" t="str">
        <f t="shared" si="13"/>
        <v/>
      </c>
    </row>
    <row r="470" spans="2:4" x14ac:dyDescent="0.3">
      <c r="B470" s="76">
        <v>869.75</v>
      </c>
      <c r="C470" s="22">
        <f t="shared" si="12"/>
        <v>7.8336972227469216E-6</v>
      </c>
      <c r="D470" s="22" t="str">
        <f t="shared" si="13"/>
        <v/>
      </c>
    </row>
    <row r="471" spans="2:4" x14ac:dyDescent="0.3">
      <c r="B471" s="76">
        <v>870</v>
      </c>
      <c r="C471" s="22">
        <f t="shared" si="12"/>
        <v>7.1738157647238683E-6</v>
      </c>
      <c r="D471" s="22" t="str">
        <f t="shared" si="13"/>
        <v/>
      </c>
    </row>
    <row r="472" spans="2:4" x14ac:dyDescent="0.3">
      <c r="B472" s="76">
        <v>870.25</v>
      </c>
      <c r="C472" s="22">
        <f t="shared" si="12"/>
        <v>6.5665021697979561E-6</v>
      </c>
      <c r="D472" s="22" t="str">
        <f t="shared" si="13"/>
        <v/>
      </c>
    </row>
    <row r="473" spans="2:4" x14ac:dyDescent="0.3">
      <c r="B473" s="76">
        <v>870.5</v>
      </c>
      <c r="C473" s="22">
        <f t="shared" si="12"/>
        <v>6.0078405913058872E-6</v>
      </c>
      <c r="D473" s="22" t="str">
        <f t="shared" si="13"/>
        <v/>
      </c>
    </row>
    <row r="474" spans="2:4" x14ac:dyDescent="0.3">
      <c r="B474" s="76">
        <v>870.75</v>
      </c>
      <c r="C474" s="22">
        <f t="shared" si="12"/>
        <v>5.4941833093710235E-6</v>
      </c>
      <c r="D474" s="22" t="str">
        <f t="shared" si="13"/>
        <v/>
      </c>
    </row>
    <row r="475" spans="2:4" x14ac:dyDescent="0.3">
      <c r="B475" s="76">
        <v>871</v>
      </c>
      <c r="C475" s="22">
        <f t="shared" si="12"/>
        <v>5.0221343357946451E-6</v>
      </c>
      <c r="D475" s="22" t="str">
        <f t="shared" si="13"/>
        <v/>
      </c>
    </row>
    <row r="476" spans="2:4" x14ac:dyDescent="0.3">
      <c r="B476" s="76">
        <v>871.25</v>
      </c>
      <c r="C476" s="22">
        <f t="shared" si="12"/>
        <v>4.5885338638797309E-6</v>
      </c>
      <c r="D476" s="22" t="str">
        <f t="shared" si="13"/>
        <v/>
      </c>
    </row>
    <row r="477" spans="2:4" x14ac:dyDescent="0.3">
      <c r="B477" s="76">
        <v>871.5</v>
      </c>
      <c r="C477" s="22">
        <f t="shared" si="12"/>
        <v>4.1904435319567349E-6</v>
      </c>
      <c r="D477" s="22" t="str">
        <f t="shared" si="13"/>
        <v/>
      </c>
    </row>
    <row r="478" spans="2:4" x14ac:dyDescent="0.3">
      <c r="B478" s="76">
        <v>871.75</v>
      </c>
      <c r="C478" s="22">
        <f t="shared" si="12"/>
        <v>3.8251324695539544E-6</v>
      </c>
      <c r="D478" s="22" t="str">
        <f t="shared" si="13"/>
        <v/>
      </c>
    </row>
    <row r="479" spans="2:4" x14ac:dyDescent="0.3">
      <c r="B479" s="76">
        <v>872</v>
      </c>
      <c r="C479" s="22">
        <f t="shared" si="12"/>
        <v>3.4900640954237042E-6</v>
      </c>
      <c r="D479" s="22" t="str">
        <f t="shared" si="13"/>
        <v/>
      </c>
    </row>
    <row r="480" spans="2:4" x14ac:dyDescent="0.3">
      <c r="B480" s="76">
        <v>872.25</v>
      </c>
      <c r="C480" s="22">
        <f t="shared" si="12"/>
        <v>3.1828836369886738E-6</v>
      </c>
      <c r="D480" s="22" t="str">
        <f t="shared" si="13"/>
        <v/>
      </c>
    </row>
    <row r="481" spans="2:4" x14ac:dyDescent="0.3">
      <c r="B481" s="76">
        <v>872.5</v>
      </c>
      <c r="C481" s="22">
        <f t="shared" si="12"/>
        <v>2.9014063412018279E-6</v>
      </c>
      <c r="D481" s="22" t="str">
        <f t="shared" si="13"/>
        <v/>
      </c>
    </row>
    <row r="482" spans="2:4" x14ac:dyDescent="0.3">
      <c r="B482" s="76">
        <v>872.75</v>
      </c>
      <c r="C482" s="22">
        <f t="shared" si="12"/>
        <v>2.6436063473111417E-6</v>
      </c>
      <c r="D482" s="22" t="str">
        <f t="shared" si="13"/>
        <v/>
      </c>
    </row>
    <row r="483" spans="2:4" x14ac:dyDescent="0.3">
      <c r="B483" s="76">
        <v>873</v>
      </c>
      <c r="C483" s="22">
        <f t="shared" si="12"/>
        <v>2.4076061925772983E-6</v>
      </c>
      <c r="D483" s="22" t="str">
        <f t="shared" si="13"/>
        <v/>
      </c>
    </row>
    <row r="484" spans="2:4" x14ac:dyDescent="0.3">
      <c r="B484" s="76">
        <v>873.25</v>
      </c>
      <c r="C484" s="22">
        <f t="shared" si="12"/>
        <v>2.1916669226027306E-6</v>
      </c>
      <c r="D484" s="22" t="str">
        <f t="shared" si="13"/>
        <v/>
      </c>
    </row>
    <row r="485" spans="2:4" x14ac:dyDescent="0.3">
      <c r="B485" s="76">
        <v>873.5</v>
      </c>
      <c r="C485" s="22">
        <f t="shared" ref="C485:C537" si="14">_xlfn.NORM.DIST(B485,$B$7,$B$14,0)</f>
        <v>1.9941787785859187E-6</v>
      </c>
      <c r="D485" s="22" t="str">
        <f t="shared" ref="D485:D537" si="15">IF(AND(B485&gt;=$F$34,B485&lt;=$F$35),C485,"")</f>
        <v/>
      </c>
    </row>
    <row r="486" spans="2:4" x14ac:dyDescent="0.3">
      <c r="B486" s="76">
        <v>873.75</v>
      </c>
      <c r="C486" s="22">
        <f t="shared" si="14"/>
        <v>1.8136524345087969E-6</v>
      </c>
      <c r="D486" s="22" t="str">
        <f t="shared" si="15"/>
        <v/>
      </c>
    </row>
    <row r="487" spans="2:4" x14ac:dyDescent="0.3">
      <c r="B487" s="76">
        <v>874</v>
      </c>
      <c r="C487" s="22">
        <f t="shared" si="14"/>
        <v>1.6487107579927264E-6</v>
      </c>
      <c r="D487" s="22" t="str">
        <f t="shared" si="15"/>
        <v/>
      </c>
    </row>
    <row r="488" spans="2:4" x14ac:dyDescent="0.3">
      <c r="B488" s="76">
        <v>874.25</v>
      </c>
      <c r="C488" s="22">
        <f t="shared" si="14"/>
        <v>1.498081069312092E-6</v>
      </c>
      <c r="D488" s="22" t="str">
        <f t="shared" si="15"/>
        <v/>
      </c>
    </row>
    <row r="489" spans="2:4" x14ac:dyDescent="0.3">
      <c r="B489" s="76">
        <v>874.5</v>
      </c>
      <c r="C489" s="22">
        <f t="shared" si="14"/>
        <v>1.3605878738301144E-6</v>
      </c>
      <c r="D489" s="22" t="str">
        <f t="shared" si="15"/>
        <v/>
      </c>
    </row>
    <row r="490" spans="2:4" x14ac:dyDescent="0.3">
      <c r="B490" s="76">
        <v>874.75</v>
      </c>
      <c r="C490" s="22">
        <f t="shared" si="14"/>
        <v>1.2351460439136676E-6</v>
      </c>
      <c r="D490" s="22" t="str">
        <f t="shared" si="15"/>
        <v/>
      </c>
    </row>
    <row r="491" spans="2:4" x14ac:dyDescent="0.3">
      <c r="B491" s="76">
        <v>875</v>
      </c>
      <c r="C491" s="22">
        <f t="shared" si="14"/>
        <v>1.1207544271874718E-6</v>
      </c>
      <c r="D491" s="22" t="str">
        <f t="shared" si="15"/>
        <v/>
      </c>
    </row>
    <row r="492" spans="2:4" x14ac:dyDescent="0.3">
      <c r="B492" s="76">
        <v>875.25</v>
      </c>
      <c r="C492" s="22">
        <f t="shared" si="14"/>
        <v>1.0164898587997731E-6</v>
      </c>
      <c r="D492" s="22" t="str">
        <f t="shared" si="15"/>
        <v/>
      </c>
    </row>
    <row r="493" spans="2:4" x14ac:dyDescent="0.3">
      <c r="B493" s="76">
        <v>875.5</v>
      </c>
      <c r="C493" s="22">
        <f t="shared" si="14"/>
        <v>9.215015561868845E-7</v>
      </c>
      <c r="D493" s="22" t="str">
        <f t="shared" si="15"/>
        <v/>
      </c>
    </row>
    <row r="494" spans="2:4" x14ac:dyDescent="0.3">
      <c r="B494" s="76">
        <v>875.75</v>
      </c>
      <c r="C494" s="22">
        <f t="shared" si="14"/>
        <v>8.3500587563926125E-7</v>
      </c>
      <c r="D494" s="22" t="str">
        <f t="shared" si="15"/>
        <v/>
      </c>
    </row>
    <row r="495" spans="2:4" x14ac:dyDescent="0.3">
      <c r="B495" s="76">
        <v>876</v>
      </c>
      <c r="C495" s="22">
        <f t="shared" si="14"/>
        <v>7.5628141078434729E-7</v>
      </c>
      <c r="D495" s="22" t="str">
        <f t="shared" si="15"/>
        <v/>
      </c>
    </row>
    <row r="496" spans="2:4" x14ac:dyDescent="0.3">
      <c r="B496" s="76">
        <v>876.25</v>
      </c>
      <c r="C496" s="22">
        <f t="shared" si="14"/>
        <v>6.8466441390789381E-7</v>
      </c>
      <c r="D496" s="22" t="str">
        <f t="shared" si="15"/>
        <v/>
      </c>
    </row>
    <row r="497" spans="2:4" x14ac:dyDescent="0.3">
      <c r="B497" s="76">
        <v>876.5</v>
      </c>
      <c r="C497" s="22">
        <f t="shared" si="14"/>
        <v>6.1954452183315631E-7</v>
      </c>
      <c r="D497" s="22" t="str">
        <f t="shared" si="15"/>
        <v/>
      </c>
    </row>
    <row r="498" spans="2:4" x14ac:dyDescent="0.3">
      <c r="B498" s="76">
        <v>876.75</v>
      </c>
      <c r="C498" s="22">
        <f t="shared" si="14"/>
        <v>5.6036076886458088E-7</v>
      </c>
      <c r="D498" s="22" t="str">
        <f t="shared" si="15"/>
        <v/>
      </c>
    </row>
    <row r="499" spans="2:4" x14ac:dyDescent="0.3">
      <c r="B499" s="76">
        <v>877</v>
      </c>
      <c r="C499" s="22">
        <f t="shared" si="14"/>
        <v>5.0659787007635986E-7</v>
      </c>
      <c r="D499" s="22" t="str">
        <f t="shared" si="15"/>
        <v/>
      </c>
    </row>
    <row r="500" spans="2:4" x14ac:dyDescent="0.3">
      <c r="B500" s="76">
        <v>877.25</v>
      </c>
      <c r="C500" s="22">
        <f t="shared" si="14"/>
        <v>4.5778275898552152E-7</v>
      </c>
      <c r="D500" s="22" t="str">
        <f t="shared" si="15"/>
        <v/>
      </c>
    </row>
    <row r="501" spans="2:4" x14ac:dyDescent="0.3">
      <c r="B501" s="76">
        <v>877.5</v>
      </c>
      <c r="C501" s="22">
        <f t="shared" si="14"/>
        <v>4.1348136439201663E-7</v>
      </c>
      <c r="D501" s="22" t="str">
        <f t="shared" si="15"/>
        <v/>
      </c>
    </row>
    <row r="502" spans="2:4" x14ac:dyDescent="0.3">
      <c r="B502" s="76">
        <v>877.75</v>
      </c>
      <c r="C502" s="22">
        <f t="shared" si="14"/>
        <v>3.7329561189319455E-7</v>
      </c>
      <c r="D502" s="22" t="str">
        <f t="shared" si="15"/>
        <v/>
      </c>
    </row>
    <row r="503" spans="2:4" x14ac:dyDescent="0.3">
      <c r="B503" s="76">
        <v>878</v>
      </c>
      <c r="C503" s="22">
        <f t="shared" si="14"/>
        <v>3.3686063628636018E-7</v>
      </c>
      <c r="D503" s="22" t="str">
        <f t="shared" si="15"/>
        <v/>
      </c>
    </row>
    <row r="504" spans="2:4" x14ac:dyDescent="0.3">
      <c r="B504" s="76">
        <v>878.25</v>
      </c>
      <c r="C504" s="22">
        <f t="shared" si="14"/>
        <v>3.0384219175925249E-7</v>
      </c>
      <c r="D504" s="22" t="str">
        <f t="shared" si="15"/>
        <v/>
      </c>
    </row>
    <row r="505" spans="2:4" x14ac:dyDescent="0.3">
      <c r="B505" s="76">
        <v>878.5</v>
      </c>
      <c r="C505" s="22">
        <f t="shared" si="14"/>
        <v>2.7393424743402949E-7</v>
      </c>
      <c r="D505" s="22" t="str">
        <f t="shared" si="15"/>
        <v/>
      </c>
    </row>
    <row r="506" spans="2:4" x14ac:dyDescent="0.3">
      <c r="B506" s="76">
        <v>878.75</v>
      </c>
      <c r="C506" s="22">
        <f t="shared" si="14"/>
        <v>2.4685675647470846E-7</v>
      </c>
      <c r="D506" s="22" t="str">
        <f t="shared" si="15"/>
        <v/>
      </c>
    </row>
    <row r="507" spans="2:4" x14ac:dyDescent="0.3">
      <c r="B507" s="76">
        <v>879</v>
      </c>
      <c r="C507" s="22">
        <f t="shared" si="14"/>
        <v>2.2235358759068379E-7</v>
      </c>
      <c r="D507" s="22" t="str">
        <f t="shared" si="15"/>
        <v/>
      </c>
    </row>
    <row r="508" spans="2:4" x14ac:dyDescent="0.3">
      <c r="B508" s="76">
        <v>879.25</v>
      </c>
      <c r="C508" s="22">
        <f t="shared" si="14"/>
        <v>2.0019060836962382E-7</v>
      </c>
      <c r="D508" s="22" t="str">
        <f t="shared" si="15"/>
        <v/>
      </c>
    </row>
    <row r="509" spans="2:4" x14ac:dyDescent="0.3">
      <c r="B509" s="76">
        <v>879.5</v>
      </c>
      <c r="C509" s="22">
        <f t="shared" si="14"/>
        <v>1.801539104514656E-7</v>
      </c>
      <c r="D509" s="22" t="str">
        <f t="shared" si="15"/>
        <v/>
      </c>
    </row>
    <row r="510" spans="2:4" x14ac:dyDescent="0.3">
      <c r="B510" s="76">
        <v>879.75</v>
      </c>
      <c r="C510" s="22">
        <f t="shared" si="14"/>
        <v>1.6204816711129954E-7</v>
      </c>
      <c r="D510" s="22" t="str">
        <f t="shared" si="15"/>
        <v/>
      </c>
    </row>
    <row r="511" spans="2:4" x14ac:dyDescent="0.3">
      <c r="B511" s="76">
        <v>880</v>
      </c>
      <c r="C511" s="22">
        <f t="shared" si="14"/>
        <v>1.4569511435283337E-7</v>
      </c>
      <c r="D511" s="22" t="str">
        <f t="shared" si="15"/>
        <v/>
      </c>
    </row>
    <row r="512" spans="2:4" x14ac:dyDescent="0.3">
      <c r="B512" s="76">
        <v>880.25</v>
      </c>
      <c r="C512" s="22">
        <f t="shared" si="14"/>
        <v>1.3093214712572386E-7</v>
      </c>
      <c r="D512" s="22" t="str">
        <f t="shared" si="15"/>
        <v/>
      </c>
    </row>
    <row r="513" spans="2:4" x14ac:dyDescent="0.3">
      <c r="B513" s="76">
        <v>880.5</v>
      </c>
      <c r="C513" s="22">
        <f t="shared" si="14"/>
        <v>1.1761102276982793E-7</v>
      </c>
      <c r="D513" s="22" t="str">
        <f t="shared" si="15"/>
        <v/>
      </c>
    </row>
    <row r="514" spans="2:4" x14ac:dyDescent="0.3">
      <c r="B514" s="76">
        <v>880.75</v>
      </c>
      <c r="C514" s="22">
        <f t="shared" si="14"/>
        <v>1.0559666425744775E-7</v>
      </c>
      <c r="D514" s="22" t="str">
        <f t="shared" si="15"/>
        <v/>
      </c>
    </row>
    <row r="515" spans="2:4" x14ac:dyDescent="0.3">
      <c r="B515" s="76">
        <v>881</v>
      </c>
      <c r="C515" s="22">
        <f t="shared" si="14"/>
        <v>9.4766056251343006E-8</v>
      </c>
      <c r="D515" s="22" t="str">
        <f t="shared" si="15"/>
        <v/>
      </c>
    </row>
    <row r="516" spans="2:4" x14ac:dyDescent="0.3">
      <c r="B516" s="76">
        <v>881.25</v>
      </c>
      <c r="C516" s="22">
        <f t="shared" si="14"/>
        <v>8.5007227422093489E-8</v>
      </c>
      <c r="D516" s="22" t="str">
        <f t="shared" si="15"/>
        <v/>
      </c>
    </row>
    <row r="517" spans="2:4" x14ac:dyDescent="0.3">
      <c r="B517" s="76">
        <v>881.5</v>
      </c>
      <c r="C517" s="22">
        <f t="shared" si="14"/>
        <v>7.6218312873707598E-8</v>
      </c>
      <c r="D517" s="22" t="str">
        <f t="shared" si="15"/>
        <v/>
      </c>
    </row>
    <row r="518" spans="2:4" x14ac:dyDescent="0.3">
      <c r="B518" s="76">
        <v>881.75</v>
      </c>
      <c r="C518" s="22">
        <f t="shared" si="14"/>
        <v>6.8306690911712838E-8</v>
      </c>
      <c r="D518" s="22" t="str">
        <f t="shared" si="15"/>
        <v/>
      </c>
    </row>
    <row r="519" spans="2:4" x14ac:dyDescent="0.3">
      <c r="B519" s="76">
        <v>882</v>
      </c>
      <c r="C519" s="22">
        <f t="shared" si="14"/>
        <v>6.1188188753901144E-8</v>
      </c>
      <c r="D519" s="22" t="str">
        <f t="shared" si="15"/>
        <v/>
      </c>
    </row>
    <row r="520" spans="2:4" x14ac:dyDescent="0.3">
      <c r="B520" s="76">
        <v>882.25</v>
      </c>
      <c r="C520" s="22">
        <f t="shared" si="14"/>
        <v>5.4786352130919535E-8</v>
      </c>
      <c r="D520" s="22" t="str">
        <f t="shared" si="15"/>
        <v/>
      </c>
    </row>
    <row r="521" spans="2:4" x14ac:dyDescent="0.3">
      <c r="B521" s="76">
        <v>882.5</v>
      </c>
      <c r="C521" s="22">
        <f t="shared" si="14"/>
        <v>4.9031774052674788E-8</v>
      </c>
      <c r="D521" s="22" t="str">
        <f t="shared" si="15"/>
        <v/>
      </c>
    </row>
    <row r="522" spans="2:4" x14ac:dyDescent="0.3">
      <c r="B522" s="76">
        <v>882.75</v>
      </c>
      <c r="C522" s="22">
        <f t="shared" si="14"/>
        <v>4.3861478327590838E-8</v>
      </c>
      <c r="D522" s="22" t="str">
        <f t="shared" si="15"/>
        <v/>
      </c>
    </row>
    <row r="523" spans="2:4" x14ac:dyDescent="0.3">
      <c r="B523" s="76">
        <v>883</v>
      </c>
      <c r="C523" s="22">
        <f t="shared" si="14"/>
        <v>3.921835371577613E-8</v>
      </c>
      <c r="D523" s="22" t="str">
        <f t="shared" si="15"/>
        <v/>
      </c>
    </row>
    <row r="524" spans="2:4" x14ac:dyDescent="0.3">
      <c r="B524" s="76">
        <v>883.25</v>
      </c>
      <c r="C524" s="22">
        <f t="shared" si="14"/>
        <v>3.5050634874766662E-8</v>
      </c>
      <c r="D524" s="22" t="str">
        <f t="shared" si="15"/>
        <v/>
      </c>
    </row>
    <row r="525" spans="2:4" x14ac:dyDescent="0.3">
      <c r="B525" s="76">
        <v>883.5</v>
      </c>
      <c r="C525" s="22">
        <f t="shared" si="14"/>
        <v>3.1311426518298347E-8</v>
      </c>
      <c r="D525" s="22" t="str">
        <f t="shared" si="15"/>
        <v/>
      </c>
    </row>
    <row r="526" spans="2:4" x14ac:dyDescent="0.3">
      <c r="B526" s="76">
        <v>883.75</v>
      </c>
      <c r="C526" s="22">
        <f t="shared" si="14"/>
        <v>2.7958267455221007E-8</v>
      </c>
      <c r="D526" s="22" t="str">
        <f t="shared" si="15"/>
        <v/>
      </c>
    </row>
    <row r="527" spans="2:4" x14ac:dyDescent="0.3">
      <c r="B527" s="76">
        <v>884</v>
      </c>
      <c r="C527" s="22">
        <f t="shared" si="14"/>
        <v>2.495273140779477E-8</v>
      </c>
      <c r="D527" s="22" t="str">
        <f t="shared" si="15"/>
        <v/>
      </c>
    </row>
    <row r="528" spans="2:4" x14ac:dyDescent="0.3">
      <c r="B528" s="76">
        <v>884.25</v>
      </c>
      <c r="C528" s="22">
        <f t="shared" si="14"/>
        <v>2.2260061726850435E-8</v>
      </c>
      <c r="D528" s="22" t="str">
        <f t="shared" si="15"/>
        <v/>
      </c>
    </row>
    <row r="529" spans="2:4" x14ac:dyDescent="0.3">
      <c r="B529" s="76">
        <v>884.5</v>
      </c>
      <c r="C529" s="22">
        <f t="shared" si="14"/>
        <v>1.9848837326281547E-8</v>
      </c>
      <c r="D529" s="22" t="str">
        <f t="shared" si="15"/>
        <v/>
      </c>
    </row>
    <row r="530" spans="2:4" x14ac:dyDescent="0.3">
      <c r="B530" s="76">
        <v>884.75</v>
      </c>
      <c r="C530" s="22">
        <f t="shared" si="14"/>
        <v>1.769066735167406E-8</v>
      </c>
      <c r="D530" s="22" t="str">
        <f t="shared" si="15"/>
        <v/>
      </c>
    </row>
    <row r="531" spans="2:4" x14ac:dyDescent="0.3">
      <c r="B531" s="76">
        <v>885</v>
      </c>
      <c r="C531" s="22">
        <f t="shared" si="14"/>
        <v>1.5759912278171491E-8</v>
      </c>
      <c r="D531" s="22" t="str">
        <f t="shared" si="15"/>
        <v/>
      </c>
    </row>
    <row r="532" spans="2:4" x14ac:dyDescent="0.3">
      <c r="B532" s="76">
        <v>885.25</v>
      </c>
      <c r="C532" s="22">
        <f t="shared" si="14"/>
        <v>1.4033429301528857E-8</v>
      </c>
      <c r="D532" s="22" t="str">
        <f t="shared" si="15"/>
        <v/>
      </c>
    </row>
    <row r="533" spans="2:4" x14ac:dyDescent="0.3">
      <c r="B533" s="76">
        <v>885.5</v>
      </c>
      <c r="C533" s="22">
        <f t="shared" si="14"/>
        <v>1.2490340044281594E-8</v>
      </c>
      <c r="D533" s="22" t="str">
        <f t="shared" si="15"/>
        <v/>
      </c>
    </row>
    <row r="534" spans="2:4" x14ac:dyDescent="0.3">
      <c r="B534" s="76">
        <v>885.75</v>
      </c>
      <c r="C534" s="22">
        <f t="shared" si="14"/>
        <v>1.1111818746629421E-8</v>
      </c>
      <c r="D534" s="22" t="str">
        <f t="shared" si="15"/>
        <v/>
      </c>
    </row>
    <row r="535" spans="2:4" x14ac:dyDescent="0.3">
      <c r="B535" s="76">
        <v>886</v>
      </c>
      <c r="C535" s="22">
        <f t="shared" si="14"/>
        <v>9.880899249544342E-9</v>
      </c>
      <c r="D535" s="22" t="str">
        <f t="shared" si="15"/>
        <v/>
      </c>
    </row>
    <row r="536" spans="2:4" x14ac:dyDescent="0.3">
      <c r="B536" s="76">
        <v>886.25</v>
      </c>
      <c r="C536" s="22">
        <f t="shared" si="14"/>
        <v>8.7822992062859373E-9</v>
      </c>
      <c r="D536" s="22" t="str">
        <f t="shared" si="15"/>
        <v/>
      </c>
    </row>
    <row r="537" spans="2:4" x14ac:dyDescent="0.3">
      <c r="B537" s="76">
        <v>886.5</v>
      </c>
      <c r="C537" s="22">
        <f t="shared" si="14"/>
        <v>7.8022600784643903E-9</v>
      </c>
      <c r="D537" s="22" t="str">
        <f t="shared" si="15"/>
        <v/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5300-1DE4-4E44-B0FB-D33131087E96}">
  <sheetPr codeName="Sheet6">
    <tabColor rgb="FF0000FF"/>
  </sheetPr>
  <dimension ref="A1:J305"/>
  <sheetViews>
    <sheetView zoomScale="115" zoomScaleNormal="115" workbookViewId="0">
      <selection activeCell="D5" sqref="D5"/>
    </sheetView>
  </sheetViews>
  <sheetFormatPr defaultRowHeight="14.4" x14ac:dyDescent="0.3"/>
  <cols>
    <col min="1" max="1" width="14.5546875" customWidth="1"/>
    <col min="2" max="2" width="3.5546875" customWidth="1"/>
    <col min="3" max="3" width="37" customWidth="1"/>
    <col min="5" max="5" width="21.88671875" customWidth="1"/>
  </cols>
  <sheetData>
    <row r="1" spans="1:10" x14ac:dyDescent="0.3">
      <c r="A1" s="11" t="s">
        <v>4</v>
      </c>
      <c r="B1" s="12"/>
      <c r="C1" s="12"/>
      <c r="D1" s="12"/>
      <c r="E1" s="12"/>
      <c r="F1" s="12"/>
      <c r="G1" s="12"/>
      <c r="H1" s="13"/>
    </row>
    <row r="2" spans="1:10" x14ac:dyDescent="0.3">
      <c r="A2" s="14" t="s">
        <v>5</v>
      </c>
      <c r="B2" s="15"/>
      <c r="C2" s="15"/>
      <c r="D2" s="15"/>
      <c r="E2" s="15"/>
      <c r="F2" s="15"/>
      <c r="G2" s="15"/>
      <c r="H2" s="16"/>
    </row>
    <row r="3" spans="1:10" x14ac:dyDescent="0.3">
      <c r="A3" s="17" t="s">
        <v>6</v>
      </c>
      <c r="B3" s="18"/>
      <c r="C3" s="18"/>
      <c r="D3" s="18"/>
      <c r="E3" s="18"/>
      <c r="F3" s="18"/>
      <c r="G3" s="18"/>
      <c r="H3" s="19"/>
    </row>
    <row r="5" spans="1:10" ht="28.8" x14ac:dyDescent="0.3">
      <c r="A5" s="20" t="s">
        <v>7</v>
      </c>
      <c r="C5" s="21" t="s">
        <v>8</v>
      </c>
      <c r="D5" s="22"/>
      <c r="E5" t="s">
        <v>9</v>
      </c>
      <c r="J5" s="23">
        <v>716</v>
      </c>
    </row>
    <row r="6" spans="1:10" x14ac:dyDescent="0.3">
      <c r="A6" s="24">
        <v>938</v>
      </c>
      <c r="C6" s="21" t="s">
        <v>10</v>
      </c>
      <c r="D6" s="25"/>
      <c r="E6" t="s">
        <v>11</v>
      </c>
      <c r="J6" s="23">
        <v>926</v>
      </c>
    </row>
    <row r="7" spans="1:10" x14ac:dyDescent="0.3">
      <c r="A7" s="24">
        <v>601</v>
      </c>
      <c r="C7" s="21" t="s">
        <v>12</v>
      </c>
      <c r="D7" s="21">
        <v>202</v>
      </c>
    </row>
    <row r="8" spans="1:10" x14ac:dyDescent="0.3">
      <c r="A8" s="24">
        <v>988</v>
      </c>
      <c r="C8" s="21" t="s">
        <v>13</v>
      </c>
      <c r="D8" s="22"/>
      <c r="E8" t="s">
        <v>14</v>
      </c>
      <c r="F8" t="s">
        <v>15</v>
      </c>
    </row>
    <row r="9" spans="1:10" x14ac:dyDescent="0.3">
      <c r="A9" s="24">
        <v>390</v>
      </c>
      <c r="C9" s="21" t="s">
        <v>16</v>
      </c>
      <c r="D9" s="21">
        <v>0.95</v>
      </c>
      <c r="F9" t="s">
        <v>17</v>
      </c>
    </row>
    <row r="10" spans="1:10" x14ac:dyDescent="0.3">
      <c r="A10" s="24">
        <v>733</v>
      </c>
      <c r="C10" s="21" t="s">
        <v>18</v>
      </c>
      <c r="D10" s="22"/>
      <c r="E10" t="s">
        <v>19</v>
      </c>
      <c r="F10" t="s">
        <v>20</v>
      </c>
    </row>
    <row r="11" spans="1:10" x14ac:dyDescent="0.3">
      <c r="A11" s="24">
        <v>1074</v>
      </c>
      <c r="C11" s="21" t="s">
        <v>21</v>
      </c>
      <c r="D11" s="22"/>
      <c r="E11" t="s">
        <v>22</v>
      </c>
      <c r="F11" t="s">
        <v>23</v>
      </c>
    </row>
    <row r="12" spans="1:10" x14ac:dyDescent="0.3">
      <c r="A12" s="24">
        <v>988</v>
      </c>
    </row>
    <row r="13" spans="1:10" x14ac:dyDescent="0.3">
      <c r="A13" s="24">
        <v>759</v>
      </c>
      <c r="C13" s="1" t="s">
        <v>24</v>
      </c>
    </row>
    <row r="14" spans="1:10" x14ac:dyDescent="0.3">
      <c r="A14" s="24">
        <v>776</v>
      </c>
      <c r="C14" s="26" t="s">
        <v>25</v>
      </c>
      <c r="D14" s="27"/>
      <c r="E14" s="28"/>
    </row>
    <row r="15" spans="1:10" x14ac:dyDescent="0.3">
      <c r="A15" s="24">
        <v>1020</v>
      </c>
      <c r="C15" s="29" t="s">
        <v>26</v>
      </c>
      <c r="D15" s="30"/>
      <c r="E15" t="s">
        <v>27</v>
      </c>
      <c r="G15" t="s">
        <v>28</v>
      </c>
    </row>
    <row r="16" spans="1:10" x14ac:dyDescent="0.3">
      <c r="A16" s="24">
        <v>1074</v>
      </c>
      <c r="C16" s="21" t="s">
        <v>29</v>
      </c>
      <c r="D16" s="22"/>
      <c r="E16" t="s">
        <v>30</v>
      </c>
      <c r="G16" t="s">
        <v>31</v>
      </c>
    </row>
    <row r="17" spans="1:7" x14ac:dyDescent="0.3">
      <c r="A17" s="24">
        <v>927</v>
      </c>
    </row>
    <row r="18" spans="1:7" x14ac:dyDescent="0.3">
      <c r="A18" s="24">
        <v>1100</v>
      </c>
      <c r="C18" s="1" t="s">
        <v>32</v>
      </c>
    </row>
    <row r="19" spans="1:7" x14ac:dyDescent="0.3">
      <c r="A19" s="24">
        <v>1220</v>
      </c>
      <c r="C19" s="26" t="s">
        <v>33</v>
      </c>
      <c r="D19" s="27"/>
      <c r="E19" s="27"/>
      <c r="F19" s="27"/>
      <c r="G19" s="28"/>
    </row>
    <row r="20" spans="1:7" x14ac:dyDescent="0.3">
      <c r="A20" s="24">
        <v>1002</v>
      </c>
      <c r="C20" s="29" t="s">
        <v>34</v>
      </c>
      <c r="D20" s="30"/>
      <c r="E20" t="s">
        <v>35</v>
      </c>
      <c r="G20" t="s">
        <v>36</v>
      </c>
    </row>
    <row r="21" spans="1:7" ht="15.6" x14ac:dyDescent="0.35">
      <c r="A21" s="24">
        <v>843</v>
      </c>
      <c r="C21" s="21" t="s">
        <v>37</v>
      </c>
      <c r="D21" s="22"/>
      <c r="E21" t="s">
        <v>38</v>
      </c>
    </row>
    <row r="22" spans="1:7" x14ac:dyDescent="0.3">
      <c r="A22" s="24">
        <v>852</v>
      </c>
      <c r="C22" s="21" t="s">
        <v>26</v>
      </c>
      <c r="D22" s="31"/>
      <c r="E22" t="s">
        <v>39</v>
      </c>
    </row>
    <row r="23" spans="1:7" x14ac:dyDescent="0.3">
      <c r="A23" s="24">
        <v>926</v>
      </c>
      <c r="C23" s="21" t="s">
        <v>29</v>
      </c>
      <c r="D23" s="31"/>
      <c r="E23" t="s">
        <v>40</v>
      </c>
    </row>
    <row r="24" spans="1:7" x14ac:dyDescent="0.3">
      <c r="A24" s="24">
        <v>806</v>
      </c>
    </row>
    <row r="25" spans="1:7" x14ac:dyDescent="0.3">
      <c r="A25" s="24">
        <v>980</v>
      </c>
      <c r="C25" s="1" t="s">
        <v>41</v>
      </c>
    </row>
    <row r="26" spans="1:7" x14ac:dyDescent="0.3">
      <c r="A26" s="24">
        <v>703</v>
      </c>
      <c r="C26" s="26" t="s">
        <v>42</v>
      </c>
      <c r="D26" s="27"/>
      <c r="E26" s="27"/>
      <c r="F26" s="27"/>
      <c r="G26" s="28"/>
    </row>
    <row r="27" spans="1:7" x14ac:dyDescent="0.3">
      <c r="A27" s="24">
        <v>793</v>
      </c>
      <c r="C27" s="29" t="s">
        <v>43</v>
      </c>
      <c r="D27" s="30"/>
      <c r="E27" t="s">
        <v>44</v>
      </c>
      <c r="G27" t="s">
        <v>45</v>
      </c>
    </row>
    <row r="28" spans="1:7" x14ac:dyDescent="0.3">
      <c r="A28" s="24">
        <v>774</v>
      </c>
      <c r="C28" s="21" t="s">
        <v>26</v>
      </c>
      <c r="D28" s="31"/>
      <c r="E28" t="s">
        <v>46</v>
      </c>
    </row>
    <row r="29" spans="1:7" x14ac:dyDescent="0.3">
      <c r="A29" s="24">
        <v>1135</v>
      </c>
      <c r="C29" s="32" t="s">
        <v>29</v>
      </c>
      <c r="D29" s="33"/>
      <c r="E29" t="s">
        <v>47</v>
      </c>
    </row>
    <row r="30" spans="1:7" x14ac:dyDescent="0.3">
      <c r="A30" s="24">
        <v>717</v>
      </c>
      <c r="C30" s="34" t="str">
        <f>IF(D29="","","Our "&amp;TEXT($D$9,"0%")&amp;" Confidence Interval has limits of "&amp;ROUND($D$28,2)&amp;" and "&amp;ROUND($D$29,2)&amp;". We are about "&amp;TEXT($D$9,"0%")&amp;" sure that the population mean will lie within this interval. We are about "&amp;TEXT(1-$D$9,"0%")&amp;" sure that the population mean will NOT lie within this interval. ")</f>
        <v/>
      </c>
      <c r="D30" s="35"/>
      <c r="E30" s="35"/>
      <c r="F30" s="35"/>
      <c r="G30" s="36"/>
    </row>
    <row r="31" spans="1:7" x14ac:dyDescent="0.3">
      <c r="A31" s="24">
        <v>872</v>
      </c>
      <c r="C31" s="34" t="str">
        <f>IF(D29="","","If we were to construct 100 similar intervals we would expect "&amp;D9*100&amp;" to contain the population mean and "&amp;(1-D9)*100&amp;" to NOT contain the population mean.")</f>
        <v/>
      </c>
      <c r="D31" s="35"/>
      <c r="E31" s="35"/>
      <c r="F31" s="35"/>
      <c r="G31" s="36"/>
    </row>
    <row r="32" spans="1:7" x14ac:dyDescent="0.3">
      <c r="A32" s="24">
        <v>979</v>
      </c>
      <c r="C32" s="34" t="str">
        <f>IF(D29="","","We estimate the population mean to be about "&amp;ROUND(D6,2)&amp;" with a margin of error of +/- "&amp;ROUND(D27,2)&amp;".")</f>
        <v/>
      </c>
      <c r="D32" s="35"/>
      <c r="E32" s="35"/>
      <c r="F32" s="35"/>
      <c r="G32" s="36"/>
    </row>
    <row r="33" spans="1:7" x14ac:dyDescent="0.3">
      <c r="A33" s="24">
        <v>870</v>
      </c>
      <c r="C33" s="34" t="str">
        <f>IF(D29="","","A reasonable range of values for the population mean is "&amp;ROUND($D$28,2)&amp;" to "&amp;ROUND($D$29,2)&amp;".")</f>
        <v/>
      </c>
      <c r="D33" s="35"/>
      <c r="E33" s="35"/>
      <c r="F33" s="35"/>
      <c r="G33" s="36"/>
    </row>
    <row r="34" spans="1:7" x14ac:dyDescent="0.3">
      <c r="A34" s="24">
        <v>873</v>
      </c>
      <c r="C34" s="34" t="str">
        <f>IF(D29="","","We are "&amp;TEXT($D$9,"0%")&amp;" sure that the pop mean for annual insurance cost is between "&amp;DOLLAR($D$28,2)&amp;" and "&amp;DOLLAR($D$29,2)&amp;".")</f>
        <v/>
      </c>
      <c r="D34" s="35"/>
      <c r="E34" s="35"/>
      <c r="F34" s="35"/>
      <c r="G34" s="36"/>
    </row>
    <row r="35" spans="1:7" x14ac:dyDescent="0.3">
      <c r="A35" s="24">
        <v>996</v>
      </c>
    </row>
    <row r="36" spans="1:7" x14ac:dyDescent="0.3">
      <c r="A36" s="24">
        <v>716</v>
      </c>
      <c r="C36" s="1" t="s">
        <v>41</v>
      </c>
    </row>
    <row r="37" spans="1:7" x14ac:dyDescent="0.3">
      <c r="A37" s="24">
        <v>722</v>
      </c>
      <c r="C37" s="26" t="s">
        <v>42</v>
      </c>
      <c r="D37" s="27"/>
      <c r="E37" s="27"/>
      <c r="F37" s="27"/>
      <c r="G37" s="28"/>
    </row>
    <row r="38" spans="1:7" x14ac:dyDescent="0.3">
      <c r="A38" s="24">
        <v>769</v>
      </c>
      <c r="C38" s="29" t="s">
        <v>43</v>
      </c>
      <c r="D38" s="30"/>
      <c r="E38" t="s">
        <v>44</v>
      </c>
      <c r="G38" t="s">
        <v>45</v>
      </c>
    </row>
    <row r="39" spans="1:7" x14ac:dyDescent="0.3">
      <c r="A39" s="24">
        <v>860</v>
      </c>
      <c r="C39" s="21" t="s">
        <v>48</v>
      </c>
      <c r="D39" s="21">
        <v>850</v>
      </c>
    </row>
    <row r="40" spans="1:7" x14ac:dyDescent="0.3">
      <c r="A40" s="24">
        <v>824</v>
      </c>
      <c r="C40" s="21" t="s">
        <v>26</v>
      </c>
      <c r="D40" s="22"/>
      <c r="E40" t="s">
        <v>49</v>
      </c>
    </row>
    <row r="41" spans="1:7" x14ac:dyDescent="0.3">
      <c r="A41" s="24">
        <v>824</v>
      </c>
      <c r="C41" s="21" t="s">
        <v>29</v>
      </c>
      <c r="D41" s="22"/>
      <c r="E41" t="s">
        <v>50</v>
      </c>
    </row>
    <row r="42" spans="1:7" x14ac:dyDescent="0.3">
      <c r="A42" s="24">
        <v>905</v>
      </c>
      <c r="C42" s="34" t="str">
        <f>"We are "&amp;TEXT($D$9,"0%")&amp;" sure that the pop mean for annual insurance cost is between "&amp;DOLLAR(D40,2)&amp;" and "&amp;DOLLAR(D41,2)&amp;"."</f>
        <v>We are 95% sure that the pop mean for annual insurance cost is between $0.00 and $0.00.</v>
      </c>
      <c r="D42" s="35"/>
      <c r="E42" s="35"/>
      <c r="F42" s="35"/>
      <c r="G42" s="36"/>
    </row>
    <row r="43" spans="1:7" x14ac:dyDescent="0.3">
      <c r="A43" s="24">
        <v>879</v>
      </c>
      <c r="C43" s="37" t="s">
        <v>51</v>
      </c>
      <c r="D43" s="38"/>
      <c r="E43" s="38"/>
      <c r="F43" s="38"/>
      <c r="G43" s="39"/>
    </row>
    <row r="44" spans="1:7" x14ac:dyDescent="0.3">
      <c r="A44" s="24">
        <v>395</v>
      </c>
      <c r="C44" s="40" t="s">
        <v>52</v>
      </c>
      <c r="D44" s="41"/>
      <c r="E44" s="41"/>
      <c r="F44" s="41"/>
      <c r="G44" s="42"/>
    </row>
    <row r="45" spans="1:7" x14ac:dyDescent="0.3">
      <c r="A45" s="24">
        <v>926</v>
      </c>
      <c r="C45" s="43" t="s">
        <v>53</v>
      </c>
      <c r="D45" s="44"/>
      <c r="E45" s="44"/>
      <c r="F45" s="44"/>
      <c r="G45" s="45"/>
    </row>
    <row r="46" spans="1:7" x14ac:dyDescent="0.3">
      <c r="A46" s="24">
        <v>816</v>
      </c>
    </row>
    <row r="47" spans="1:7" x14ac:dyDescent="0.3">
      <c r="A47" s="24">
        <v>873</v>
      </c>
    </row>
    <row r="48" spans="1:7" x14ac:dyDescent="0.3">
      <c r="A48" s="24">
        <v>686</v>
      </c>
    </row>
    <row r="49" spans="1:6" x14ac:dyDescent="0.3">
      <c r="A49" s="24">
        <v>722</v>
      </c>
    </row>
    <row r="50" spans="1:6" x14ac:dyDescent="0.3">
      <c r="A50" s="24">
        <v>722</v>
      </c>
    </row>
    <row r="51" spans="1:6" x14ac:dyDescent="0.3">
      <c r="A51" s="24">
        <v>835</v>
      </c>
    </row>
    <row r="52" spans="1:6" x14ac:dyDescent="0.3">
      <c r="A52" s="24">
        <v>436</v>
      </c>
    </row>
    <row r="53" spans="1:6" x14ac:dyDescent="0.3">
      <c r="A53" s="24">
        <v>843</v>
      </c>
      <c r="D53" t="s">
        <v>54</v>
      </c>
      <c r="E53">
        <f>SKEW(A6:A305)</f>
        <v>-0.3303148141217756</v>
      </c>
    </row>
    <row r="54" spans="1:6" x14ac:dyDescent="0.3">
      <c r="A54" s="24">
        <v>775</v>
      </c>
      <c r="D54" t="s">
        <v>55</v>
      </c>
      <c r="E54" s="23">
        <f>MAX(A6:A305)</f>
        <v>1268</v>
      </c>
    </row>
    <row r="55" spans="1:6" x14ac:dyDescent="0.3">
      <c r="A55" s="24">
        <v>824</v>
      </c>
      <c r="D55" t="s">
        <v>56</v>
      </c>
      <c r="E55" s="23">
        <f>MIN(A6:A305)</f>
        <v>249</v>
      </c>
    </row>
    <row r="56" spans="1:6" x14ac:dyDescent="0.3">
      <c r="A56" s="24">
        <v>824</v>
      </c>
      <c r="D56" t="s">
        <v>57</v>
      </c>
      <c r="E56" s="23">
        <f>E54-E55</f>
        <v>1019</v>
      </c>
    </row>
    <row r="57" spans="1:6" x14ac:dyDescent="0.3">
      <c r="A57" s="24">
        <v>1110</v>
      </c>
      <c r="D57" t="s">
        <v>58</v>
      </c>
      <c r="E57">
        <v>0</v>
      </c>
    </row>
    <row r="58" spans="1:6" x14ac:dyDescent="0.3">
      <c r="A58" s="24">
        <v>824</v>
      </c>
      <c r="D58" t="s">
        <v>59</v>
      </c>
      <c r="E58">
        <v>100</v>
      </c>
    </row>
    <row r="59" spans="1:6" x14ac:dyDescent="0.3">
      <c r="A59" s="24">
        <v>1074</v>
      </c>
    </row>
    <row r="60" spans="1:6" x14ac:dyDescent="0.3">
      <c r="A60" s="24">
        <v>988</v>
      </c>
      <c r="D60" s="1" t="s">
        <v>60</v>
      </c>
      <c r="E60" s="1" t="s">
        <v>61</v>
      </c>
      <c r="F60" s="1" t="s">
        <v>62</v>
      </c>
    </row>
    <row r="61" spans="1:6" x14ac:dyDescent="0.3">
      <c r="A61" s="24">
        <v>1010</v>
      </c>
      <c r="D61">
        <f>E57</f>
        <v>0</v>
      </c>
      <c r="E61">
        <f t="shared" ref="E61:E73" si="0">D61+$E$58</f>
        <v>100</v>
      </c>
      <c r="F61">
        <f>COUNTIFS($A$6:$A$305,"&gt;="&amp;D61,$A$6:$A$305,"&lt;="&amp;E61)</f>
        <v>0</v>
      </c>
    </row>
    <row r="62" spans="1:6" x14ac:dyDescent="0.3">
      <c r="A62" s="24">
        <v>775</v>
      </c>
      <c r="D62">
        <f>E61</f>
        <v>100</v>
      </c>
      <c r="E62">
        <f t="shared" si="0"/>
        <v>200</v>
      </c>
      <c r="F62">
        <f t="shared" ref="F62:F73" si="1">COUNTIFS($A$6:$A$305,"&gt;="&amp;D62,$A$6:$A$305,"&lt;="&amp;E62)</f>
        <v>0</v>
      </c>
    </row>
    <row r="63" spans="1:6" x14ac:dyDescent="0.3">
      <c r="A63" s="24">
        <v>988</v>
      </c>
      <c r="D63">
        <f t="shared" ref="D63:D73" si="2">E62</f>
        <v>200</v>
      </c>
      <c r="E63">
        <f t="shared" si="0"/>
        <v>300</v>
      </c>
      <c r="F63">
        <f t="shared" si="1"/>
        <v>1</v>
      </c>
    </row>
    <row r="64" spans="1:6" x14ac:dyDescent="0.3">
      <c r="A64" s="24">
        <v>926</v>
      </c>
      <c r="D64">
        <f t="shared" si="2"/>
        <v>300</v>
      </c>
      <c r="E64">
        <f t="shared" si="0"/>
        <v>400</v>
      </c>
      <c r="F64">
        <f t="shared" si="1"/>
        <v>3</v>
      </c>
    </row>
    <row r="65" spans="1:6" x14ac:dyDescent="0.3">
      <c r="A65" s="24">
        <v>722</v>
      </c>
      <c r="D65">
        <f t="shared" si="2"/>
        <v>400</v>
      </c>
      <c r="E65">
        <f t="shared" si="0"/>
        <v>500</v>
      </c>
      <c r="F65">
        <f t="shared" si="1"/>
        <v>9</v>
      </c>
    </row>
    <row r="66" spans="1:6" x14ac:dyDescent="0.3">
      <c r="A66" s="24">
        <v>824</v>
      </c>
      <c r="D66">
        <f t="shared" si="2"/>
        <v>500</v>
      </c>
      <c r="E66">
        <f t="shared" si="0"/>
        <v>600</v>
      </c>
      <c r="F66">
        <f t="shared" si="1"/>
        <v>13</v>
      </c>
    </row>
    <row r="67" spans="1:6" x14ac:dyDescent="0.3">
      <c r="A67" s="24">
        <v>715</v>
      </c>
      <c r="D67">
        <f t="shared" si="2"/>
        <v>600</v>
      </c>
      <c r="E67">
        <f t="shared" si="0"/>
        <v>700</v>
      </c>
      <c r="F67">
        <f t="shared" si="1"/>
        <v>23</v>
      </c>
    </row>
    <row r="68" spans="1:6" x14ac:dyDescent="0.3">
      <c r="A68" s="24">
        <v>760</v>
      </c>
      <c r="D68">
        <f t="shared" si="2"/>
        <v>700</v>
      </c>
      <c r="E68">
        <f t="shared" si="0"/>
        <v>800</v>
      </c>
      <c r="F68">
        <f t="shared" si="1"/>
        <v>70</v>
      </c>
    </row>
    <row r="69" spans="1:6" x14ac:dyDescent="0.3">
      <c r="A69" s="24">
        <v>988</v>
      </c>
      <c r="D69">
        <f t="shared" si="2"/>
        <v>800</v>
      </c>
      <c r="E69">
        <f t="shared" si="0"/>
        <v>900</v>
      </c>
      <c r="F69">
        <f t="shared" si="1"/>
        <v>75</v>
      </c>
    </row>
    <row r="70" spans="1:6" x14ac:dyDescent="0.3">
      <c r="A70" s="24">
        <v>967</v>
      </c>
      <c r="D70">
        <f t="shared" si="2"/>
        <v>900</v>
      </c>
      <c r="E70">
        <f t="shared" si="0"/>
        <v>1000</v>
      </c>
      <c r="F70">
        <f t="shared" si="1"/>
        <v>57</v>
      </c>
    </row>
    <row r="71" spans="1:6" x14ac:dyDescent="0.3">
      <c r="A71" s="24">
        <v>652</v>
      </c>
      <c r="D71">
        <f t="shared" si="2"/>
        <v>1000</v>
      </c>
      <c r="E71">
        <f t="shared" si="0"/>
        <v>1100</v>
      </c>
      <c r="F71">
        <f t="shared" si="1"/>
        <v>39</v>
      </c>
    </row>
    <row r="72" spans="1:6" x14ac:dyDescent="0.3">
      <c r="A72" s="24">
        <v>736</v>
      </c>
      <c r="D72">
        <f t="shared" si="2"/>
        <v>1100</v>
      </c>
      <c r="E72">
        <f t="shared" si="0"/>
        <v>1200</v>
      </c>
      <c r="F72">
        <f t="shared" si="1"/>
        <v>8</v>
      </c>
    </row>
    <row r="73" spans="1:6" x14ac:dyDescent="0.3">
      <c r="A73" s="24">
        <v>557</v>
      </c>
      <c r="D73">
        <f t="shared" si="2"/>
        <v>1200</v>
      </c>
      <c r="E73">
        <f t="shared" si="0"/>
        <v>1300</v>
      </c>
      <c r="F73">
        <f t="shared" si="1"/>
        <v>4</v>
      </c>
    </row>
    <row r="74" spans="1:6" x14ac:dyDescent="0.3">
      <c r="A74" s="24">
        <v>1074</v>
      </c>
    </row>
    <row r="75" spans="1:6" x14ac:dyDescent="0.3">
      <c r="A75" s="24">
        <v>626</v>
      </c>
    </row>
    <row r="76" spans="1:6" x14ac:dyDescent="0.3">
      <c r="A76" s="24">
        <v>775</v>
      </c>
    </row>
    <row r="77" spans="1:6" x14ac:dyDescent="0.3">
      <c r="A77" s="24">
        <v>722</v>
      </c>
    </row>
    <row r="78" spans="1:6" x14ac:dyDescent="0.3">
      <c r="A78" s="24">
        <v>939</v>
      </c>
    </row>
    <row r="79" spans="1:6" x14ac:dyDescent="0.3">
      <c r="A79" s="24">
        <v>826</v>
      </c>
    </row>
    <row r="80" spans="1:6" x14ac:dyDescent="0.3">
      <c r="A80" s="24">
        <v>476</v>
      </c>
    </row>
    <row r="81" spans="1:9" x14ac:dyDescent="0.3">
      <c r="A81" s="24">
        <v>481</v>
      </c>
    </row>
    <row r="82" spans="1:9" x14ac:dyDescent="0.3">
      <c r="A82" s="24">
        <v>905</v>
      </c>
    </row>
    <row r="83" spans="1:9" x14ac:dyDescent="0.3">
      <c r="A83" s="24">
        <v>824</v>
      </c>
    </row>
    <row r="84" spans="1:9" x14ac:dyDescent="0.3">
      <c r="A84" s="24">
        <v>819</v>
      </c>
    </row>
    <row r="85" spans="1:9" x14ac:dyDescent="0.3">
      <c r="A85" s="24">
        <v>687</v>
      </c>
    </row>
    <row r="86" spans="1:9" x14ac:dyDescent="0.3">
      <c r="A86" s="24">
        <v>1074</v>
      </c>
    </row>
    <row r="87" spans="1:9" x14ac:dyDescent="0.3">
      <c r="A87" s="24">
        <v>705</v>
      </c>
    </row>
    <row r="88" spans="1:9" x14ac:dyDescent="0.3">
      <c r="A88" s="24">
        <v>502</v>
      </c>
      <c r="D88" t="s">
        <v>63</v>
      </c>
      <c r="E88" t="s">
        <v>10</v>
      </c>
      <c r="F88" t="s">
        <v>64</v>
      </c>
    </row>
    <row r="89" spans="1:9" x14ac:dyDescent="0.3">
      <c r="A89" s="24">
        <v>926</v>
      </c>
      <c r="E89">
        <v>21.8</v>
      </c>
      <c r="I89">
        <v>21.8</v>
      </c>
    </row>
    <row r="90" spans="1:9" x14ac:dyDescent="0.3">
      <c r="A90" s="24">
        <v>884</v>
      </c>
      <c r="E90">
        <v>21.900000000000002</v>
      </c>
      <c r="I90">
        <v>28.1</v>
      </c>
    </row>
    <row r="91" spans="1:9" x14ac:dyDescent="0.3">
      <c r="A91" s="24">
        <v>915</v>
      </c>
      <c r="E91">
        <v>22</v>
      </c>
    </row>
    <row r="92" spans="1:9" x14ac:dyDescent="0.3">
      <c r="A92" s="24">
        <v>709</v>
      </c>
      <c r="E92">
        <v>22.1</v>
      </c>
    </row>
    <row r="93" spans="1:9" x14ac:dyDescent="0.3">
      <c r="A93" s="24">
        <v>824</v>
      </c>
      <c r="E93">
        <v>22.2</v>
      </c>
    </row>
    <row r="94" spans="1:9" x14ac:dyDescent="0.3">
      <c r="A94" s="24">
        <v>722</v>
      </c>
      <c r="E94">
        <v>22.3</v>
      </c>
    </row>
    <row r="95" spans="1:9" x14ac:dyDescent="0.3">
      <c r="A95" s="24">
        <v>1064</v>
      </c>
      <c r="E95">
        <v>22.400000000000002</v>
      </c>
    </row>
    <row r="96" spans="1:9" x14ac:dyDescent="0.3">
      <c r="A96" s="24">
        <v>988</v>
      </c>
      <c r="E96">
        <v>22.5</v>
      </c>
    </row>
    <row r="97" spans="1:5" x14ac:dyDescent="0.3">
      <c r="A97" s="24">
        <v>745</v>
      </c>
      <c r="E97">
        <v>22.6</v>
      </c>
    </row>
    <row r="98" spans="1:5" x14ac:dyDescent="0.3">
      <c r="A98" s="24">
        <v>867</v>
      </c>
      <c r="E98">
        <v>22.7</v>
      </c>
    </row>
    <row r="99" spans="1:5" x14ac:dyDescent="0.3">
      <c r="A99" s="24">
        <v>926</v>
      </c>
      <c r="E99">
        <v>22.8</v>
      </c>
    </row>
    <row r="100" spans="1:5" x14ac:dyDescent="0.3">
      <c r="A100" s="24">
        <v>673</v>
      </c>
      <c r="E100">
        <v>22.900000000000002</v>
      </c>
    </row>
    <row r="101" spans="1:5" x14ac:dyDescent="0.3">
      <c r="A101" s="24">
        <v>1021</v>
      </c>
      <c r="E101">
        <v>23</v>
      </c>
    </row>
    <row r="102" spans="1:5" x14ac:dyDescent="0.3">
      <c r="A102" s="24">
        <v>618</v>
      </c>
      <c r="E102">
        <v>23.1</v>
      </c>
    </row>
    <row r="103" spans="1:5" x14ac:dyDescent="0.3">
      <c r="A103" s="24">
        <v>758</v>
      </c>
      <c r="E103">
        <v>23.2</v>
      </c>
    </row>
    <row r="104" spans="1:5" x14ac:dyDescent="0.3">
      <c r="A104" s="24">
        <v>824</v>
      </c>
      <c r="E104">
        <v>23.3</v>
      </c>
    </row>
    <row r="105" spans="1:5" x14ac:dyDescent="0.3">
      <c r="A105" s="24">
        <v>824</v>
      </c>
      <c r="E105">
        <v>23.400000000000002</v>
      </c>
    </row>
    <row r="106" spans="1:5" x14ac:dyDescent="0.3">
      <c r="A106" s="24">
        <v>753</v>
      </c>
      <c r="E106">
        <v>23.5</v>
      </c>
    </row>
    <row r="107" spans="1:5" x14ac:dyDescent="0.3">
      <c r="A107" s="24">
        <v>873</v>
      </c>
      <c r="E107">
        <v>23.6</v>
      </c>
    </row>
    <row r="108" spans="1:5" x14ac:dyDescent="0.3">
      <c r="A108" s="24">
        <v>716</v>
      </c>
      <c r="E108">
        <v>23.7</v>
      </c>
    </row>
    <row r="109" spans="1:5" x14ac:dyDescent="0.3">
      <c r="A109" s="24">
        <v>622</v>
      </c>
      <c r="E109">
        <v>23.8</v>
      </c>
    </row>
    <row r="110" spans="1:5" x14ac:dyDescent="0.3">
      <c r="A110" s="24">
        <v>1074</v>
      </c>
      <c r="E110">
        <v>23.900000000000002</v>
      </c>
    </row>
    <row r="111" spans="1:5" x14ac:dyDescent="0.3">
      <c r="A111" s="24">
        <v>873</v>
      </c>
      <c r="E111">
        <v>24</v>
      </c>
    </row>
    <row r="112" spans="1:5" x14ac:dyDescent="0.3">
      <c r="A112" s="24">
        <v>873</v>
      </c>
      <c r="E112">
        <v>24.1</v>
      </c>
    </row>
    <row r="113" spans="1:5" x14ac:dyDescent="0.3">
      <c r="A113" s="24">
        <v>715</v>
      </c>
      <c r="E113">
        <v>24.200000000000003</v>
      </c>
    </row>
    <row r="114" spans="1:5" x14ac:dyDescent="0.3">
      <c r="A114" s="24">
        <v>501</v>
      </c>
      <c r="E114">
        <v>24.3</v>
      </c>
    </row>
    <row r="115" spans="1:5" x14ac:dyDescent="0.3">
      <c r="A115" s="24">
        <v>838</v>
      </c>
      <c r="E115">
        <v>24.400000000000002</v>
      </c>
    </row>
    <row r="116" spans="1:5" x14ac:dyDescent="0.3">
      <c r="A116" s="24">
        <v>605</v>
      </c>
      <c r="E116">
        <v>24.5</v>
      </c>
    </row>
    <row r="117" spans="1:5" x14ac:dyDescent="0.3">
      <c r="A117" s="24">
        <v>675</v>
      </c>
      <c r="E117">
        <v>24.6</v>
      </c>
    </row>
    <row r="118" spans="1:5" x14ac:dyDescent="0.3">
      <c r="A118" s="24">
        <v>926</v>
      </c>
      <c r="E118">
        <v>24.700000000000003</v>
      </c>
    </row>
    <row r="119" spans="1:5" x14ac:dyDescent="0.3">
      <c r="A119" s="24">
        <v>761</v>
      </c>
      <c r="E119">
        <v>24.8</v>
      </c>
    </row>
    <row r="120" spans="1:5" x14ac:dyDescent="0.3">
      <c r="A120" s="24">
        <v>926</v>
      </c>
      <c r="E120">
        <v>24.900000000000002</v>
      </c>
    </row>
    <row r="121" spans="1:5" x14ac:dyDescent="0.3">
      <c r="A121" s="24">
        <v>988</v>
      </c>
      <c r="E121">
        <v>25</v>
      </c>
    </row>
    <row r="122" spans="1:5" x14ac:dyDescent="0.3">
      <c r="A122" s="24">
        <v>873</v>
      </c>
      <c r="E122">
        <v>25.1</v>
      </c>
    </row>
    <row r="123" spans="1:5" x14ac:dyDescent="0.3">
      <c r="A123" s="24">
        <v>722</v>
      </c>
      <c r="E123">
        <v>25.200000000000003</v>
      </c>
    </row>
    <row r="124" spans="1:5" x14ac:dyDescent="0.3">
      <c r="A124" s="24">
        <v>775</v>
      </c>
      <c r="E124">
        <v>25.3</v>
      </c>
    </row>
    <row r="125" spans="1:5" x14ac:dyDescent="0.3">
      <c r="A125" s="24">
        <v>1268</v>
      </c>
      <c r="E125">
        <v>25.400000000000002</v>
      </c>
    </row>
    <row r="126" spans="1:5" x14ac:dyDescent="0.3">
      <c r="A126" s="24">
        <v>778</v>
      </c>
      <c r="E126">
        <v>25.5</v>
      </c>
    </row>
    <row r="127" spans="1:5" x14ac:dyDescent="0.3">
      <c r="A127" s="24">
        <v>956</v>
      </c>
      <c r="E127">
        <v>25.6</v>
      </c>
    </row>
    <row r="128" spans="1:5" x14ac:dyDescent="0.3">
      <c r="A128" s="24">
        <v>895</v>
      </c>
      <c r="E128">
        <v>25.700000000000003</v>
      </c>
    </row>
    <row r="129" spans="1:5" x14ac:dyDescent="0.3">
      <c r="A129" s="24">
        <v>460</v>
      </c>
      <c r="E129">
        <v>25.8</v>
      </c>
    </row>
    <row r="130" spans="1:5" x14ac:dyDescent="0.3">
      <c r="A130" s="24">
        <v>722</v>
      </c>
      <c r="E130">
        <v>25.900000000000002</v>
      </c>
    </row>
    <row r="131" spans="1:5" x14ac:dyDescent="0.3">
      <c r="A131" s="24">
        <v>925</v>
      </c>
      <c r="E131">
        <v>26</v>
      </c>
    </row>
    <row r="132" spans="1:5" x14ac:dyDescent="0.3">
      <c r="A132" s="24">
        <v>771</v>
      </c>
      <c r="E132">
        <v>26.1</v>
      </c>
    </row>
    <row r="133" spans="1:5" x14ac:dyDescent="0.3">
      <c r="A133" s="24">
        <v>1074</v>
      </c>
      <c r="E133">
        <v>26.200000000000003</v>
      </c>
    </row>
    <row r="134" spans="1:5" x14ac:dyDescent="0.3">
      <c r="A134" s="24">
        <v>906</v>
      </c>
      <c r="E134">
        <v>26.3</v>
      </c>
    </row>
    <row r="135" spans="1:5" x14ac:dyDescent="0.3">
      <c r="A135" s="24">
        <v>926</v>
      </c>
      <c r="E135">
        <v>26.400000000000002</v>
      </c>
    </row>
    <row r="136" spans="1:5" x14ac:dyDescent="0.3">
      <c r="A136" s="24">
        <v>739</v>
      </c>
      <c r="E136">
        <v>26.5</v>
      </c>
    </row>
    <row r="137" spans="1:5" x14ac:dyDescent="0.3">
      <c r="A137" s="24">
        <v>988</v>
      </c>
      <c r="E137">
        <v>26.6</v>
      </c>
    </row>
    <row r="138" spans="1:5" x14ac:dyDescent="0.3">
      <c r="A138" s="24">
        <v>873</v>
      </c>
      <c r="E138">
        <v>26.700000000000003</v>
      </c>
    </row>
    <row r="139" spans="1:5" x14ac:dyDescent="0.3">
      <c r="A139" s="24">
        <v>390</v>
      </c>
      <c r="E139">
        <v>26.8</v>
      </c>
    </row>
    <row r="140" spans="1:5" x14ac:dyDescent="0.3">
      <c r="A140" s="24">
        <v>926</v>
      </c>
      <c r="E140">
        <v>26.900000000000002</v>
      </c>
    </row>
    <row r="141" spans="1:5" x14ac:dyDescent="0.3">
      <c r="A141" s="24">
        <v>1189</v>
      </c>
      <c r="E141">
        <v>27</v>
      </c>
    </row>
    <row r="142" spans="1:5" x14ac:dyDescent="0.3">
      <c r="A142" s="24">
        <v>1074</v>
      </c>
      <c r="E142">
        <v>27.1</v>
      </c>
    </row>
    <row r="143" spans="1:5" x14ac:dyDescent="0.3">
      <c r="A143" s="24">
        <v>420</v>
      </c>
      <c r="E143">
        <v>27.200000000000003</v>
      </c>
    </row>
    <row r="144" spans="1:5" x14ac:dyDescent="0.3">
      <c r="A144" s="24">
        <v>805</v>
      </c>
      <c r="E144">
        <v>27.3</v>
      </c>
    </row>
    <row r="145" spans="1:5" x14ac:dyDescent="0.3">
      <c r="A145" s="24">
        <v>873</v>
      </c>
      <c r="E145">
        <v>27.400000000000002</v>
      </c>
    </row>
    <row r="146" spans="1:5" x14ac:dyDescent="0.3">
      <c r="A146" s="24">
        <v>891</v>
      </c>
      <c r="E146">
        <v>27.5</v>
      </c>
    </row>
    <row r="147" spans="1:5" x14ac:dyDescent="0.3">
      <c r="A147" s="24">
        <v>988</v>
      </c>
      <c r="E147">
        <v>27.6</v>
      </c>
    </row>
    <row r="148" spans="1:5" x14ac:dyDescent="0.3">
      <c r="A148" s="24">
        <v>773</v>
      </c>
      <c r="E148">
        <v>27.700000000000003</v>
      </c>
    </row>
    <row r="149" spans="1:5" x14ac:dyDescent="0.3">
      <c r="A149" s="24">
        <v>1074</v>
      </c>
      <c r="E149">
        <v>27.8</v>
      </c>
    </row>
    <row r="150" spans="1:5" x14ac:dyDescent="0.3">
      <c r="A150" s="24">
        <v>424</v>
      </c>
      <c r="E150">
        <v>27.900000000000002</v>
      </c>
    </row>
    <row r="151" spans="1:5" x14ac:dyDescent="0.3">
      <c r="A151" s="24">
        <v>722</v>
      </c>
      <c r="E151">
        <v>28</v>
      </c>
    </row>
    <row r="152" spans="1:5" x14ac:dyDescent="0.3">
      <c r="A152" s="24">
        <v>894</v>
      </c>
      <c r="E152">
        <v>28.1</v>
      </c>
    </row>
    <row r="153" spans="1:5" x14ac:dyDescent="0.3">
      <c r="A153" s="24">
        <v>1074</v>
      </c>
    </row>
    <row r="154" spans="1:5" x14ac:dyDescent="0.3">
      <c r="A154" s="24">
        <v>528</v>
      </c>
    </row>
    <row r="155" spans="1:5" x14ac:dyDescent="0.3">
      <c r="A155" s="24">
        <v>1031</v>
      </c>
    </row>
    <row r="156" spans="1:5" x14ac:dyDescent="0.3">
      <c r="A156" s="24">
        <v>1074</v>
      </c>
    </row>
    <row r="157" spans="1:5" x14ac:dyDescent="0.3">
      <c r="A157" s="24">
        <v>1035</v>
      </c>
    </row>
    <row r="158" spans="1:5" x14ac:dyDescent="0.3">
      <c r="A158" s="24">
        <v>951</v>
      </c>
    </row>
    <row r="159" spans="1:5" x14ac:dyDescent="0.3">
      <c r="A159" s="24">
        <v>788</v>
      </c>
    </row>
    <row r="160" spans="1:5" x14ac:dyDescent="0.3">
      <c r="A160" s="24">
        <v>926</v>
      </c>
    </row>
    <row r="161" spans="1:1" x14ac:dyDescent="0.3">
      <c r="A161" s="24">
        <v>908</v>
      </c>
    </row>
    <row r="162" spans="1:1" x14ac:dyDescent="0.3">
      <c r="A162" s="24">
        <v>692</v>
      </c>
    </row>
    <row r="163" spans="1:1" x14ac:dyDescent="0.3">
      <c r="A163" s="24">
        <v>750</v>
      </c>
    </row>
    <row r="164" spans="1:1" x14ac:dyDescent="0.3">
      <c r="A164" s="24">
        <v>873</v>
      </c>
    </row>
    <row r="165" spans="1:1" x14ac:dyDescent="0.3">
      <c r="A165" s="24">
        <v>1074</v>
      </c>
    </row>
    <row r="166" spans="1:1" x14ac:dyDescent="0.3">
      <c r="A166" s="24">
        <v>1019</v>
      </c>
    </row>
    <row r="167" spans="1:1" x14ac:dyDescent="0.3">
      <c r="A167" s="24">
        <v>810</v>
      </c>
    </row>
    <row r="168" spans="1:1" x14ac:dyDescent="0.3">
      <c r="A168" s="24">
        <v>988</v>
      </c>
    </row>
    <row r="169" spans="1:1" x14ac:dyDescent="0.3">
      <c r="A169" s="24">
        <v>803</v>
      </c>
    </row>
    <row r="170" spans="1:1" x14ac:dyDescent="0.3">
      <c r="A170" s="24">
        <v>873</v>
      </c>
    </row>
    <row r="171" spans="1:1" x14ac:dyDescent="0.3">
      <c r="A171" s="24">
        <v>628</v>
      </c>
    </row>
    <row r="172" spans="1:1" x14ac:dyDescent="0.3">
      <c r="A172" s="24">
        <v>1105</v>
      </c>
    </row>
    <row r="173" spans="1:1" x14ac:dyDescent="0.3">
      <c r="A173" s="24">
        <v>824</v>
      </c>
    </row>
    <row r="174" spans="1:1" x14ac:dyDescent="0.3">
      <c r="A174" s="24">
        <v>952</v>
      </c>
    </row>
    <row r="175" spans="1:1" x14ac:dyDescent="0.3">
      <c r="A175" s="24">
        <v>724</v>
      </c>
    </row>
    <row r="176" spans="1:1" x14ac:dyDescent="0.3">
      <c r="A176" s="24">
        <v>962</v>
      </c>
    </row>
    <row r="177" spans="1:1" x14ac:dyDescent="0.3">
      <c r="A177" s="24">
        <v>516</v>
      </c>
    </row>
    <row r="178" spans="1:1" x14ac:dyDescent="0.3">
      <c r="A178" s="24">
        <v>659</v>
      </c>
    </row>
    <row r="179" spans="1:1" x14ac:dyDescent="0.3">
      <c r="A179" s="24">
        <v>793</v>
      </c>
    </row>
    <row r="180" spans="1:1" x14ac:dyDescent="0.3">
      <c r="A180" s="24">
        <v>1074</v>
      </c>
    </row>
    <row r="181" spans="1:1" x14ac:dyDescent="0.3">
      <c r="A181" s="24">
        <v>895</v>
      </c>
    </row>
    <row r="182" spans="1:1" x14ac:dyDescent="0.3">
      <c r="A182" s="24">
        <v>824</v>
      </c>
    </row>
    <row r="183" spans="1:1" x14ac:dyDescent="0.3">
      <c r="A183" s="24">
        <v>824</v>
      </c>
    </row>
    <row r="184" spans="1:1" x14ac:dyDescent="0.3">
      <c r="A184" s="24">
        <v>873</v>
      </c>
    </row>
    <row r="185" spans="1:1" x14ac:dyDescent="0.3">
      <c r="A185" s="24">
        <v>775</v>
      </c>
    </row>
    <row r="186" spans="1:1" x14ac:dyDescent="0.3">
      <c r="A186" s="24">
        <v>837</v>
      </c>
    </row>
    <row r="187" spans="1:1" x14ac:dyDescent="0.3">
      <c r="A187" s="24">
        <v>802</v>
      </c>
    </row>
    <row r="188" spans="1:1" x14ac:dyDescent="0.3">
      <c r="A188" s="24">
        <v>453</v>
      </c>
    </row>
    <row r="189" spans="1:1" x14ac:dyDescent="0.3">
      <c r="A189" s="24">
        <v>885</v>
      </c>
    </row>
    <row r="190" spans="1:1" x14ac:dyDescent="0.3">
      <c r="A190" s="24">
        <v>673</v>
      </c>
    </row>
    <row r="191" spans="1:1" x14ac:dyDescent="0.3">
      <c r="A191" s="24">
        <v>775</v>
      </c>
    </row>
    <row r="192" spans="1:1" x14ac:dyDescent="0.3">
      <c r="A192" s="24">
        <v>758</v>
      </c>
    </row>
    <row r="193" spans="1:1" x14ac:dyDescent="0.3">
      <c r="A193" s="24">
        <v>549</v>
      </c>
    </row>
    <row r="194" spans="1:1" x14ac:dyDescent="0.3">
      <c r="A194" s="24">
        <v>873</v>
      </c>
    </row>
    <row r="195" spans="1:1" x14ac:dyDescent="0.3">
      <c r="A195" s="24">
        <v>842</v>
      </c>
    </row>
    <row r="196" spans="1:1" x14ac:dyDescent="0.3">
      <c r="A196" s="24">
        <v>743</v>
      </c>
    </row>
    <row r="197" spans="1:1" x14ac:dyDescent="0.3">
      <c r="A197" s="24">
        <v>722</v>
      </c>
    </row>
    <row r="198" spans="1:1" x14ac:dyDescent="0.3">
      <c r="A198" s="24">
        <v>775</v>
      </c>
    </row>
    <row r="199" spans="1:1" x14ac:dyDescent="0.3">
      <c r="A199" s="24">
        <v>926</v>
      </c>
    </row>
    <row r="200" spans="1:1" x14ac:dyDescent="0.3">
      <c r="A200" s="24">
        <v>722</v>
      </c>
    </row>
    <row r="201" spans="1:1" x14ac:dyDescent="0.3">
      <c r="A201" s="24">
        <v>1074</v>
      </c>
    </row>
    <row r="202" spans="1:1" x14ac:dyDescent="0.3">
      <c r="A202" s="24">
        <v>824</v>
      </c>
    </row>
    <row r="203" spans="1:1" x14ac:dyDescent="0.3">
      <c r="A203" s="24">
        <v>926</v>
      </c>
    </row>
    <row r="204" spans="1:1" x14ac:dyDescent="0.3">
      <c r="A204" s="24">
        <v>1074</v>
      </c>
    </row>
    <row r="205" spans="1:1" x14ac:dyDescent="0.3">
      <c r="A205" s="24">
        <v>873</v>
      </c>
    </row>
    <row r="206" spans="1:1" x14ac:dyDescent="0.3">
      <c r="A206" s="24">
        <v>886</v>
      </c>
    </row>
    <row r="207" spans="1:1" x14ac:dyDescent="0.3">
      <c r="A207" s="24">
        <v>988</v>
      </c>
    </row>
    <row r="208" spans="1:1" x14ac:dyDescent="0.3">
      <c r="A208" s="24">
        <v>605</v>
      </c>
    </row>
    <row r="209" spans="1:1" x14ac:dyDescent="0.3">
      <c r="A209" s="24">
        <v>1074</v>
      </c>
    </row>
    <row r="210" spans="1:1" x14ac:dyDescent="0.3">
      <c r="A210" s="24">
        <v>1090</v>
      </c>
    </row>
    <row r="211" spans="1:1" x14ac:dyDescent="0.3">
      <c r="A211" s="24">
        <v>926</v>
      </c>
    </row>
    <row r="212" spans="1:1" x14ac:dyDescent="0.3">
      <c r="A212" s="24">
        <v>824</v>
      </c>
    </row>
    <row r="213" spans="1:1" x14ac:dyDescent="0.3">
      <c r="A213" s="24">
        <v>841</v>
      </c>
    </row>
    <row r="214" spans="1:1" x14ac:dyDescent="0.3">
      <c r="A214" s="24">
        <v>926</v>
      </c>
    </row>
    <row r="215" spans="1:1" x14ac:dyDescent="0.3">
      <c r="A215" s="24">
        <v>818</v>
      </c>
    </row>
    <row r="216" spans="1:1" x14ac:dyDescent="0.3">
      <c r="A216" s="24">
        <v>914</v>
      </c>
    </row>
    <row r="217" spans="1:1" x14ac:dyDescent="0.3">
      <c r="A217" s="24">
        <v>628</v>
      </c>
    </row>
    <row r="218" spans="1:1" x14ac:dyDescent="0.3">
      <c r="A218" s="24">
        <v>775</v>
      </c>
    </row>
    <row r="219" spans="1:1" x14ac:dyDescent="0.3">
      <c r="A219" s="24">
        <v>873</v>
      </c>
    </row>
    <row r="220" spans="1:1" x14ac:dyDescent="0.3">
      <c r="A220" s="24">
        <v>824</v>
      </c>
    </row>
    <row r="221" spans="1:1" x14ac:dyDescent="0.3">
      <c r="A221" s="24">
        <v>616</v>
      </c>
    </row>
    <row r="222" spans="1:1" x14ac:dyDescent="0.3">
      <c r="A222" s="24">
        <v>926</v>
      </c>
    </row>
    <row r="223" spans="1:1" x14ac:dyDescent="0.3">
      <c r="A223" s="24">
        <v>1074</v>
      </c>
    </row>
    <row r="224" spans="1:1" x14ac:dyDescent="0.3">
      <c r="A224" s="24">
        <v>858</v>
      </c>
    </row>
    <row r="225" spans="1:1" x14ac:dyDescent="0.3">
      <c r="A225" s="24">
        <v>588</v>
      </c>
    </row>
    <row r="226" spans="1:1" x14ac:dyDescent="0.3">
      <c r="A226" s="24">
        <v>706</v>
      </c>
    </row>
    <row r="227" spans="1:1" x14ac:dyDescent="0.3">
      <c r="A227" s="24">
        <v>671</v>
      </c>
    </row>
    <row r="228" spans="1:1" x14ac:dyDescent="0.3">
      <c r="A228" s="24">
        <v>1074</v>
      </c>
    </row>
    <row r="229" spans="1:1" x14ac:dyDescent="0.3">
      <c r="A229" s="24">
        <v>873</v>
      </c>
    </row>
    <row r="230" spans="1:1" x14ac:dyDescent="0.3">
      <c r="A230" s="24">
        <v>988</v>
      </c>
    </row>
    <row r="231" spans="1:1" x14ac:dyDescent="0.3">
      <c r="A231" s="24">
        <v>775</v>
      </c>
    </row>
    <row r="232" spans="1:1" x14ac:dyDescent="0.3">
      <c r="A232" s="24">
        <v>926</v>
      </c>
    </row>
    <row r="233" spans="1:1" x14ac:dyDescent="0.3">
      <c r="A233" s="24">
        <v>1030</v>
      </c>
    </row>
    <row r="234" spans="1:1" x14ac:dyDescent="0.3">
      <c r="A234" s="24">
        <v>799</v>
      </c>
    </row>
    <row r="235" spans="1:1" x14ac:dyDescent="0.3">
      <c r="A235" s="24">
        <v>605</v>
      </c>
    </row>
    <row r="236" spans="1:1" x14ac:dyDescent="0.3">
      <c r="A236" s="24">
        <v>562</v>
      </c>
    </row>
    <row r="237" spans="1:1" x14ac:dyDescent="0.3">
      <c r="A237" s="24">
        <v>1160</v>
      </c>
    </row>
    <row r="238" spans="1:1" x14ac:dyDescent="0.3">
      <c r="A238" s="24">
        <v>1074</v>
      </c>
    </row>
    <row r="239" spans="1:1" x14ac:dyDescent="0.3">
      <c r="A239" s="24">
        <v>1104</v>
      </c>
    </row>
    <row r="240" spans="1:1" x14ac:dyDescent="0.3">
      <c r="A240" s="24">
        <v>1032</v>
      </c>
    </row>
    <row r="241" spans="1:1" x14ac:dyDescent="0.3">
      <c r="A241" s="24">
        <v>873</v>
      </c>
    </row>
    <row r="242" spans="1:1" x14ac:dyDescent="0.3">
      <c r="A242" s="24">
        <v>988</v>
      </c>
    </row>
    <row r="243" spans="1:1" x14ac:dyDescent="0.3">
      <c r="A243" s="24">
        <v>763</v>
      </c>
    </row>
    <row r="244" spans="1:1" x14ac:dyDescent="0.3">
      <c r="A244" s="24">
        <v>824</v>
      </c>
    </row>
    <row r="245" spans="1:1" x14ac:dyDescent="0.3">
      <c r="A245" s="24">
        <v>763</v>
      </c>
    </row>
    <row r="246" spans="1:1" x14ac:dyDescent="0.3">
      <c r="A246" s="24">
        <v>765</v>
      </c>
    </row>
    <row r="247" spans="1:1" x14ac:dyDescent="0.3">
      <c r="A247" s="24">
        <v>500</v>
      </c>
    </row>
    <row r="248" spans="1:1" x14ac:dyDescent="0.3">
      <c r="A248" s="24">
        <v>886</v>
      </c>
    </row>
    <row r="249" spans="1:1" x14ac:dyDescent="0.3">
      <c r="A249" s="24">
        <v>816</v>
      </c>
    </row>
    <row r="250" spans="1:1" x14ac:dyDescent="0.3">
      <c r="A250" s="24">
        <v>775</v>
      </c>
    </row>
    <row r="251" spans="1:1" x14ac:dyDescent="0.3">
      <c r="A251" s="24">
        <v>601</v>
      </c>
    </row>
    <row r="252" spans="1:1" x14ac:dyDescent="0.3">
      <c r="A252" s="24">
        <v>716</v>
      </c>
    </row>
    <row r="253" spans="1:1" x14ac:dyDescent="0.3">
      <c r="A253" s="24">
        <v>991</v>
      </c>
    </row>
    <row r="254" spans="1:1" x14ac:dyDescent="0.3">
      <c r="A254" s="24">
        <v>925</v>
      </c>
    </row>
    <row r="255" spans="1:1" x14ac:dyDescent="0.3">
      <c r="A255" s="24">
        <v>710</v>
      </c>
    </row>
    <row r="256" spans="1:1" x14ac:dyDescent="0.3">
      <c r="A256" s="24">
        <v>1074</v>
      </c>
    </row>
    <row r="257" spans="1:1" x14ac:dyDescent="0.3">
      <c r="A257" s="24">
        <v>775</v>
      </c>
    </row>
    <row r="258" spans="1:1" x14ac:dyDescent="0.3">
      <c r="A258" s="24">
        <v>926</v>
      </c>
    </row>
    <row r="259" spans="1:1" x14ac:dyDescent="0.3">
      <c r="A259" s="24">
        <v>836</v>
      </c>
    </row>
    <row r="260" spans="1:1" x14ac:dyDescent="0.3">
      <c r="A260" s="24">
        <v>722</v>
      </c>
    </row>
    <row r="261" spans="1:1" x14ac:dyDescent="0.3">
      <c r="A261" s="24">
        <v>532</v>
      </c>
    </row>
    <row r="262" spans="1:1" x14ac:dyDescent="0.3">
      <c r="A262" s="24">
        <v>1074</v>
      </c>
    </row>
    <row r="263" spans="1:1" x14ac:dyDescent="0.3">
      <c r="A263" s="24">
        <v>1232</v>
      </c>
    </row>
    <row r="264" spans="1:1" x14ac:dyDescent="0.3">
      <c r="A264" s="24">
        <v>988</v>
      </c>
    </row>
    <row r="265" spans="1:1" x14ac:dyDescent="0.3">
      <c r="A265" s="24">
        <v>1074</v>
      </c>
    </row>
    <row r="266" spans="1:1" x14ac:dyDescent="0.3">
      <c r="A266" s="24">
        <v>825</v>
      </c>
    </row>
    <row r="267" spans="1:1" x14ac:dyDescent="0.3">
      <c r="A267" s="24">
        <v>1074</v>
      </c>
    </row>
    <row r="268" spans="1:1" x14ac:dyDescent="0.3">
      <c r="A268" s="24">
        <v>833</v>
      </c>
    </row>
    <row r="269" spans="1:1" x14ac:dyDescent="0.3">
      <c r="A269" s="24">
        <v>682</v>
      </c>
    </row>
    <row r="270" spans="1:1" x14ac:dyDescent="0.3">
      <c r="A270" s="24">
        <v>588</v>
      </c>
    </row>
    <row r="271" spans="1:1" x14ac:dyDescent="0.3">
      <c r="A271" s="24">
        <v>824</v>
      </c>
    </row>
    <row r="272" spans="1:1" x14ac:dyDescent="0.3">
      <c r="A272" s="24">
        <v>1050</v>
      </c>
    </row>
    <row r="273" spans="1:1" x14ac:dyDescent="0.3">
      <c r="A273" s="24">
        <v>1074</v>
      </c>
    </row>
    <row r="274" spans="1:1" x14ac:dyDescent="0.3">
      <c r="A274" s="24">
        <v>824</v>
      </c>
    </row>
    <row r="275" spans="1:1" x14ac:dyDescent="0.3">
      <c r="A275" s="24">
        <v>771</v>
      </c>
    </row>
    <row r="276" spans="1:1" x14ac:dyDescent="0.3">
      <c r="A276" s="24">
        <v>1074</v>
      </c>
    </row>
    <row r="277" spans="1:1" x14ac:dyDescent="0.3">
      <c r="A277" s="24">
        <v>873</v>
      </c>
    </row>
    <row r="278" spans="1:1" x14ac:dyDescent="0.3">
      <c r="A278" s="24">
        <v>249</v>
      </c>
    </row>
    <row r="279" spans="1:1" x14ac:dyDescent="0.3">
      <c r="A279" s="24">
        <v>1221</v>
      </c>
    </row>
    <row r="280" spans="1:1" x14ac:dyDescent="0.3">
      <c r="A280" s="24">
        <v>921</v>
      </c>
    </row>
    <row r="281" spans="1:1" x14ac:dyDescent="0.3">
      <c r="A281" s="24">
        <v>1184</v>
      </c>
    </row>
    <row r="282" spans="1:1" x14ac:dyDescent="0.3">
      <c r="A282" s="24">
        <v>740</v>
      </c>
    </row>
    <row r="283" spans="1:1" x14ac:dyDescent="0.3">
      <c r="A283" s="24">
        <v>926</v>
      </c>
    </row>
    <row r="284" spans="1:1" x14ac:dyDescent="0.3">
      <c r="A284" s="24">
        <v>447</v>
      </c>
    </row>
    <row r="285" spans="1:1" x14ac:dyDescent="0.3">
      <c r="A285" s="24">
        <v>775</v>
      </c>
    </row>
    <row r="286" spans="1:1" x14ac:dyDescent="0.3">
      <c r="A286" s="24">
        <v>824</v>
      </c>
    </row>
    <row r="287" spans="1:1" x14ac:dyDescent="0.3">
      <c r="A287" s="24">
        <v>926</v>
      </c>
    </row>
    <row r="288" spans="1:1" x14ac:dyDescent="0.3">
      <c r="A288" s="24">
        <v>722</v>
      </c>
    </row>
    <row r="289" spans="1:1" x14ac:dyDescent="0.3">
      <c r="A289" s="24">
        <v>802</v>
      </c>
    </row>
    <row r="290" spans="1:1" x14ac:dyDescent="0.3">
      <c r="A290" s="24">
        <v>678</v>
      </c>
    </row>
    <row r="291" spans="1:1" x14ac:dyDescent="0.3">
      <c r="A291" s="24">
        <v>761</v>
      </c>
    </row>
    <row r="292" spans="1:1" x14ac:dyDescent="0.3">
      <c r="A292" s="24">
        <v>571</v>
      </c>
    </row>
    <row r="293" spans="1:1" x14ac:dyDescent="0.3">
      <c r="A293" s="24">
        <v>675</v>
      </c>
    </row>
    <row r="294" spans="1:1" x14ac:dyDescent="0.3">
      <c r="A294" s="24">
        <v>831</v>
      </c>
    </row>
    <row r="295" spans="1:1" x14ac:dyDescent="0.3">
      <c r="A295" s="24">
        <v>842</v>
      </c>
    </row>
    <row r="296" spans="1:1" x14ac:dyDescent="0.3">
      <c r="A296" s="24">
        <v>775</v>
      </c>
    </row>
    <row r="297" spans="1:1" x14ac:dyDescent="0.3">
      <c r="A297" s="24">
        <v>954</v>
      </c>
    </row>
    <row r="298" spans="1:1" x14ac:dyDescent="0.3">
      <c r="A298" s="24">
        <v>995</v>
      </c>
    </row>
    <row r="299" spans="1:1" x14ac:dyDescent="0.3">
      <c r="A299" s="24">
        <v>722</v>
      </c>
    </row>
    <row r="300" spans="1:1" x14ac:dyDescent="0.3">
      <c r="A300" s="24">
        <v>722</v>
      </c>
    </row>
    <row r="301" spans="1:1" x14ac:dyDescent="0.3">
      <c r="A301" s="24">
        <v>577</v>
      </c>
    </row>
    <row r="302" spans="1:1" x14ac:dyDescent="0.3">
      <c r="A302" s="24">
        <v>724</v>
      </c>
    </row>
    <row r="303" spans="1:1" x14ac:dyDescent="0.3">
      <c r="A303" s="24">
        <v>926</v>
      </c>
    </row>
    <row r="304" spans="1:1" x14ac:dyDescent="0.3">
      <c r="A304" s="24">
        <v>769</v>
      </c>
    </row>
    <row r="305" spans="1:1" x14ac:dyDescent="0.3">
      <c r="A305" s="24">
        <v>1081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3073" r:id="rId4">
          <objectPr defaultSize="0" autoPict="0" r:id="rId5">
            <anchor moveWithCells="1" sizeWithCells="1">
              <from>
                <xdr:col>4</xdr:col>
                <xdr:colOff>1341120</xdr:colOff>
                <xdr:row>3</xdr:row>
                <xdr:rowOff>60960</xdr:rowOff>
              </from>
              <to>
                <xdr:col>7</xdr:col>
                <xdr:colOff>327660</xdr:colOff>
                <xdr:row>6</xdr:row>
                <xdr:rowOff>175260</xdr:rowOff>
              </to>
            </anchor>
          </objectPr>
        </oleObject>
      </mc:Choice>
      <mc:Fallback>
        <oleObject progId="Equation" shapeId="307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8C7FF-B8A1-48D5-99F4-44CE367399FC}">
  <sheetPr>
    <tabColor rgb="FFFF0000"/>
  </sheetPr>
  <dimension ref="A1:J305"/>
  <sheetViews>
    <sheetView zoomScale="85" zoomScaleNormal="85" workbookViewId="0">
      <selection activeCell="J34" sqref="J34"/>
    </sheetView>
  </sheetViews>
  <sheetFormatPr defaultRowHeight="14.4" x14ac:dyDescent="0.3"/>
  <cols>
    <col min="1" max="1" width="14.5546875" customWidth="1"/>
    <col min="2" max="2" width="3.5546875" customWidth="1"/>
    <col min="3" max="3" width="34.5546875" bestFit="1" customWidth="1"/>
    <col min="5" max="5" width="21.88671875" customWidth="1"/>
  </cols>
  <sheetData>
    <row r="1" spans="1:10" x14ac:dyDescent="0.3">
      <c r="A1" s="11" t="s">
        <v>4</v>
      </c>
      <c r="B1" s="12"/>
      <c r="C1" s="12"/>
      <c r="D1" s="12"/>
      <c r="E1" s="12"/>
      <c r="F1" s="12"/>
      <c r="G1" s="12"/>
      <c r="H1" s="13"/>
    </row>
    <row r="2" spans="1:10" x14ac:dyDescent="0.3">
      <c r="A2" s="14" t="s">
        <v>5</v>
      </c>
      <c r="B2" s="15"/>
      <c r="C2" s="15"/>
      <c r="D2" s="15"/>
      <c r="E2" s="15"/>
      <c r="F2" s="15"/>
      <c r="G2" s="15"/>
      <c r="H2" s="16"/>
    </row>
    <row r="3" spans="1:10" x14ac:dyDescent="0.3">
      <c r="A3" s="17" t="s">
        <v>6</v>
      </c>
      <c r="B3" s="18"/>
      <c r="C3" s="18"/>
      <c r="D3" s="18"/>
      <c r="E3" s="18"/>
      <c r="F3" s="18"/>
      <c r="G3" s="18"/>
      <c r="H3" s="19"/>
    </row>
    <row r="5" spans="1:10" ht="28.8" x14ac:dyDescent="0.3">
      <c r="A5" s="20" t="s">
        <v>7</v>
      </c>
      <c r="C5" s="21" t="s">
        <v>8</v>
      </c>
      <c r="D5" s="22">
        <f>COUNT(A6:A305)</f>
        <v>300</v>
      </c>
      <c r="E5" t="s">
        <v>9</v>
      </c>
      <c r="J5" s="23">
        <v>716</v>
      </c>
    </row>
    <row r="6" spans="1:10" x14ac:dyDescent="0.3">
      <c r="A6" s="24">
        <v>938</v>
      </c>
      <c r="C6" s="21" t="s">
        <v>10</v>
      </c>
      <c r="D6" s="25">
        <f>AVERAGE(A6:A305)</f>
        <v>837.20666666666671</v>
      </c>
      <c r="E6" t="s">
        <v>11</v>
      </c>
      <c r="J6" s="23">
        <v>926</v>
      </c>
    </row>
    <row r="7" spans="1:10" x14ac:dyDescent="0.3">
      <c r="A7" s="24">
        <v>601</v>
      </c>
      <c r="C7" s="21" t="s">
        <v>12</v>
      </c>
      <c r="D7" s="21">
        <v>202</v>
      </c>
    </row>
    <row r="8" spans="1:10" x14ac:dyDescent="0.3">
      <c r="A8" s="24">
        <v>988</v>
      </c>
      <c r="C8" s="21" t="s">
        <v>13</v>
      </c>
      <c r="D8" s="22">
        <f>D7/SQRT(D5)</f>
        <v>11.662475437630439</v>
      </c>
      <c r="E8" t="s">
        <v>14</v>
      </c>
      <c r="F8" t="s">
        <v>15</v>
      </c>
    </row>
    <row r="9" spans="1:10" x14ac:dyDescent="0.3">
      <c r="A9" s="24">
        <v>390</v>
      </c>
      <c r="C9" s="21" t="s">
        <v>16</v>
      </c>
      <c r="D9" s="21">
        <v>0.95</v>
      </c>
      <c r="F9" t="s">
        <v>17</v>
      </c>
    </row>
    <row r="10" spans="1:10" x14ac:dyDescent="0.3">
      <c r="A10" s="24">
        <v>733</v>
      </c>
      <c r="C10" s="21" t="s">
        <v>18</v>
      </c>
      <c r="D10" s="22">
        <f>1-D9</f>
        <v>5.0000000000000044E-2</v>
      </c>
      <c r="E10" t="s">
        <v>19</v>
      </c>
      <c r="F10" t="s">
        <v>20</v>
      </c>
    </row>
    <row r="11" spans="1:10" x14ac:dyDescent="0.3">
      <c r="A11" s="24">
        <v>1074</v>
      </c>
      <c r="C11" s="21" t="s">
        <v>21</v>
      </c>
      <c r="D11" s="22">
        <f>D10/2</f>
        <v>2.5000000000000022E-2</v>
      </c>
      <c r="E11" t="s">
        <v>22</v>
      </c>
      <c r="F11" t="s">
        <v>23</v>
      </c>
    </row>
    <row r="12" spans="1:10" x14ac:dyDescent="0.3">
      <c r="A12" s="24">
        <v>988</v>
      </c>
    </row>
    <row r="13" spans="1:10" x14ac:dyDescent="0.3">
      <c r="A13" s="24">
        <v>759</v>
      </c>
      <c r="C13" s="1" t="s">
        <v>24</v>
      </c>
    </row>
    <row r="14" spans="1:10" x14ac:dyDescent="0.3">
      <c r="A14" s="24">
        <v>776</v>
      </c>
      <c r="C14" s="26" t="s">
        <v>25</v>
      </c>
      <c r="D14" s="27"/>
      <c r="E14" s="28"/>
    </row>
    <row r="15" spans="1:10" x14ac:dyDescent="0.3">
      <c r="A15" s="24">
        <v>1020</v>
      </c>
      <c r="C15" s="29" t="s">
        <v>26</v>
      </c>
      <c r="D15" s="30">
        <f>_xlfn.NORM.INV(D11,D6,D8)</f>
        <v>814.34863483832805</v>
      </c>
      <c r="E15" t="s">
        <v>27</v>
      </c>
      <c r="G15" t="s">
        <v>28</v>
      </c>
    </row>
    <row r="16" spans="1:10" x14ac:dyDescent="0.3">
      <c r="A16" s="24">
        <v>1074</v>
      </c>
      <c r="C16" s="21" t="s">
        <v>29</v>
      </c>
      <c r="D16" s="22">
        <f>_xlfn.NORM.INV(1-D11,D6,D8)</f>
        <v>860.06469849500536</v>
      </c>
      <c r="E16" t="s">
        <v>30</v>
      </c>
      <c r="G16" t="s">
        <v>31</v>
      </c>
    </row>
    <row r="17" spans="1:7" x14ac:dyDescent="0.3">
      <c r="A17" s="24">
        <v>927</v>
      </c>
    </row>
    <row r="18" spans="1:7" x14ac:dyDescent="0.3">
      <c r="A18" s="24">
        <v>1100</v>
      </c>
      <c r="C18" s="1" t="s">
        <v>32</v>
      </c>
    </row>
    <row r="19" spans="1:7" x14ac:dyDescent="0.3">
      <c r="A19" s="24">
        <v>1220</v>
      </c>
      <c r="C19" s="26" t="s">
        <v>33</v>
      </c>
      <c r="D19" s="27"/>
      <c r="E19" s="27"/>
      <c r="F19" s="27"/>
      <c r="G19" s="28"/>
    </row>
    <row r="20" spans="1:7" x14ac:dyDescent="0.3">
      <c r="A20" s="24">
        <v>1002</v>
      </c>
      <c r="C20" s="29" t="s">
        <v>34</v>
      </c>
      <c r="D20" s="30">
        <f>_xlfn.NORM.S.INV(1-D11)</f>
        <v>1.9599639845400536</v>
      </c>
      <c r="E20" t="s">
        <v>35</v>
      </c>
      <c r="G20" t="s">
        <v>36</v>
      </c>
    </row>
    <row r="21" spans="1:7" ht="15.6" x14ac:dyDescent="0.35">
      <c r="A21" s="24">
        <v>843</v>
      </c>
      <c r="C21" s="21" t="s">
        <v>37</v>
      </c>
      <c r="D21" s="22">
        <f>D20*D8</f>
        <v>22.85803182833866</v>
      </c>
      <c r="E21" t="s">
        <v>38</v>
      </c>
    </row>
    <row r="22" spans="1:7" x14ac:dyDescent="0.3">
      <c r="A22" s="24">
        <v>852</v>
      </c>
      <c r="C22" s="21" t="s">
        <v>26</v>
      </c>
      <c r="D22" s="31">
        <f>D6-D21</f>
        <v>814.34863483832805</v>
      </c>
      <c r="E22" t="s">
        <v>39</v>
      </c>
    </row>
    <row r="23" spans="1:7" x14ac:dyDescent="0.3">
      <c r="A23" s="24">
        <v>926</v>
      </c>
      <c r="C23" s="21" t="s">
        <v>29</v>
      </c>
      <c r="D23" s="31">
        <f>D6+D21</f>
        <v>860.06469849500536</v>
      </c>
      <c r="E23" t="s">
        <v>40</v>
      </c>
    </row>
    <row r="24" spans="1:7" x14ac:dyDescent="0.3">
      <c r="A24" s="24">
        <v>806</v>
      </c>
    </row>
    <row r="25" spans="1:7" x14ac:dyDescent="0.3">
      <c r="A25" s="24">
        <v>980</v>
      </c>
      <c r="C25" s="1" t="s">
        <v>41</v>
      </c>
    </row>
    <row r="26" spans="1:7" x14ac:dyDescent="0.3">
      <c r="A26" s="24">
        <v>703</v>
      </c>
      <c r="C26" s="26" t="s">
        <v>42</v>
      </c>
      <c r="D26" s="27"/>
      <c r="E26" s="27"/>
      <c r="F26" s="27"/>
      <c r="G26" s="28"/>
    </row>
    <row r="27" spans="1:7" x14ac:dyDescent="0.3">
      <c r="A27" s="24">
        <v>793</v>
      </c>
      <c r="C27" s="29" t="s">
        <v>43</v>
      </c>
      <c r="D27" s="30">
        <f>_xlfn.CONFIDENCE.NORM(D10,D7,D5)</f>
        <v>22.85803182833866</v>
      </c>
      <c r="E27" t="s">
        <v>44</v>
      </c>
      <c r="G27" t="s">
        <v>45</v>
      </c>
    </row>
    <row r="28" spans="1:7" x14ac:dyDescent="0.3">
      <c r="A28" s="24">
        <v>774</v>
      </c>
      <c r="C28" s="21" t="s">
        <v>26</v>
      </c>
      <c r="D28" s="31">
        <f>D6-D27</f>
        <v>814.34863483832805</v>
      </c>
      <c r="E28" t="s">
        <v>46</v>
      </c>
    </row>
    <row r="29" spans="1:7" x14ac:dyDescent="0.3">
      <c r="A29" s="24">
        <v>1135</v>
      </c>
      <c r="C29" s="32" t="s">
        <v>29</v>
      </c>
      <c r="D29" s="33">
        <f>D6+D27</f>
        <v>860.06469849500536</v>
      </c>
      <c r="E29" t="s">
        <v>47</v>
      </c>
    </row>
    <row r="30" spans="1:7" ht="43.2" x14ac:dyDescent="0.3">
      <c r="A30" s="24">
        <v>717</v>
      </c>
      <c r="C30" s="34" t="str">
        <f>IF(D29="","","Our "&amp;TEXT($D$9,"0%")&amp;" Confidence Interval has limits of "&amp;ROUND($D$28,2)&amp;" and "&amp;ROUND($D$29,2)&amp;". We are about "&amp;TEXT($D$9,"0%")&amp;" sure that the population mean will lie within this interval. We are about "&amp;TEXT(1-$D$9,"0%")&amp;" sure that the population mean will NOT lie within this interval. ")</f>
        <v xml:space="preserve">Our 95% Confidence Interval has limits of 814.35 and 860.06. We are about 95% sure that the population mean will lie within this interval. We are about 5% sure that the population mean will NOT lie within this interval. </v>
      </c>
      <c r="D30" s="35"/>
      <c r="E30" s="35"/>
      <c r="F30" s="35"/>
      <c r="G30" s="36"/>
    </row>
    <row r="31" spans="1:7" ht="28.8" x14ac:dyDescent="0.3">
      <c r="A31" s="24">
        <v>872</v>
      </c>
      <c r="C31" s="34" t="str">
        <f>IF(D29="","","If we were to construct 100 similar intervals we would expect "&amp;D9*100&amp;" to contain the population mean and "&amp;(1-D9)*100&amp;" to NOT contain the population mean.")</f>
        <v>If we were to construct 100 similar intervals we would expect 95 to contain the population mean and 5 to NOT contain the population mean.</v>
      </c>
      <c r="D31" s="35"/>
      <c r="E31" s="35"/>
      <c r="F31" s="35"/>
      <c r="G31" s="36"/>
    </row>
    <row r="32" spans="1:7" x14ac:dyDescent="0.3">
      <c r="A32" s="24">
        <v>979</v>
      </c>
      <c r="C32" s="34" t="str">
        <f>IF(D29="","","We estimate the population mean to be about "&amp;ROUND(D6,2)&amp;" with a margin of error of +/- "&amp;ROUND(D27,2)&amp;".")</f>
        <v>We estimate the population mean to be about 837.21 with a margin of error of +/- 22.86.</v>
      </c>
      <c r="D32" s="35"/>
      <c r="E32" s="35"/>
      <c r="F32" s="35"/>
      <c r="G32" s="36"/>
    </row>
    <row r="33" spans="1:7" x14ac:dyDescent="0.3">
      <c r="A33" s="24">
        <v>870</v>
      </c>
      <c r="C33" s="34" t="str">
        <f>IF(D29="","","A reasonable range of values for the population mean is "&amp;ROUND($D$28,2)&amp;" to "&amp;ROUND($D$29,2)&amp;".")</f>
        <v>A reasonable range of values for the population mean is 814.35 to 860.06.</v>
      </c>
      <c r="D33" s="35"/>
      <c r="E33" s="35"/>
      <c r="F33" s="35"/>
      <c r="G33" s="36"/>
    </row>
    <row r="34" spans="1:7" x14ac:dyDescent="0.3">
      <c r="A34" s="24">
        <v>873</v>
      </c>
      <c r="C34" s="34" t="str">
        <f>IF(D29="","","We are "&amp;TEXT($D$9,"0%")&amp;" sure that the pop mean for annual insurance cost is between "&amp;DOLLAR($D$28,2)&amp;" and "&amp;DOLLAR($D$29,2)&amp;".")</f>
        <v>We are 95% sure that the pop mean for annual insurance cost is between $814.35 and $860.06.</v>
      </c>
      <c r="D34" s="35"/>
      <c r="E34" s="35"/>
      <c r="F34" s="35"/>
      <c r="G34" s="36"/>
    </row>
    <row r="35" spans="1:7" x14ac:dyDescent="0.3">
      <c r="A35" s="24">
        <v>996</v>
      </c>
    </row>
    <row r="36" spans="1:7" x14ac:dyDescent="0.3">
      <c r="A36" s="24">
        <v>716</v>
      </c>
      <c r="C36" s="1" t="s">
        <v>41</v>
      </c>
    </row>
    <row r="37" spans="1:7" x14ac:dyDescent="0.3">
      <c r="A37" s="24">
        <v>722</v>
      </c>
      <c r="C37" s="26" t="s">
        <v>42</v>
      </c>
      <c r="D37" s="27"/>
      <c r="E37" s="27"/>
      <c r="F37" s="27"/>
      <c r="G37" s="28"/>
    </row>
    <row r="38" spans="1:7" x14ac:dyDescent="0.3">
      <c r="A38" s="24">
        <v>769</v>
      </c>
      <c r="C38" s="29" t="s">
        <v>43</v>
      </c>
      <c r="D38" s="30">
        <f>_xlfn.CONFIDENCE.NORM(1-D9,D7,COUNT(A6:A305))</f>
        <v>22.85803182833866</v>
      </c>
      <c r="E38" t="s">
        <v>44</v>
      </c>
      <c r="G38" t="s">
        <v>45</v>
      </c>
    </row>
    <row r="39" spans="1:7" x14ac:dyDescent="0.3">
      <c r="A39" s="24">
        <v>860</v>
      </c>
      <c r="C39" s="21" t="s">
        <v>48</v>
      </c>
      <c r="D39" s="21">
        <v>850</v>
      </c>
    </row>
    <row r="40" spans="1:7" x14ac:dyDescent="0.3">
      <c r="A40" s="24">
        <v>824</v>
      </c>
      <c r="C40" s="21" t="s">
        <v>26</v>
      </c>
      <c r="D40" s="22">
        <f>D39-D38</f>
        <v>827.14196817166135</v>
      </c>
      <c r="E40" t="s">
        <v>49</v>
      </c>
    </row>
    <row r="41" spans="1:7" x14ac:dyDescent="0.3">
      <c r="A41" s="24">
        <v>824</v>
      </c>
      <c r="C41" s="21" t="s">
        <v>29</v>
      </c>
      <c r="D41" s="22">
        <f>D39+D38</f>
        <v>872.85803182833865</v>
      </c>
      <c r="E41" t="s">
        <v>50</v>
      </c>
    </row>
    <row r="42" spans="1:7" x14ac:dyDescent="0.3">
      <c r="A42" s="24">
        <v>905</v>
      </c>
      <c r="C42" s="34" t="str">
        <f>"We are "&amp;TEXT($D$9,"0%")&amp;" sure that the pop mean for annual insurance cost is between "&amp;DOLLAR(D40,2)&amp;" and "&amp;DOLLAR(D41,2)&amp;"."</f>
        <v>We are 95% sure that the pop mean for annual insurance cost is between $827.14 and $872.86.</v>
      </c>
      <c r="D42" s="35"/>
      <c r="E42" s="35"/>
      <c r="F42" s="35"/>
      <c r="G42" s="36"/>
    </row>
    <row r="43" spans="1:7" x14ac:dyDescent="0.3">
      <c r="A43" s="24">
        <v>879</v>
      </c>
      <c r="C43" s="37" t="s">
        <v>51</v>
      </c>
      <c r="D43" s="38"/>
      <c r="E43" s="38"/>
      <c r="F43" s="38"/>
      <c r="G43" s="39"/>
    </row>
    <row r="44" spans="1:7" x14ac:dyDescent="0.3">
      <c r="A44" s="24">
        <v>395</v>
      </c>
      <c r="C44" s="40" t="s">
        <v>52</v>
      </c>
      <c r="D44" s="41"/>
      <c r="E44" s="41"/>
      <c r="F44" s="41"/>
      <c r="G44" s="42"/>
    </row>
    <row r="45" spans="1:7" x14ac:dyDescent="0.3">
      <c r="A45" s="24">
        <v>926</v>
      </c>
      <c r="C45" s="43" t="s">
        <v>53</v>
      </c>
      <c r="D45" s="44"/>
      <c r="E45" s="44"/>
      <c r="F45" s="44"/>
      <c r="G45" s="45"/>
    </row>
    <row r="46" spans="1:7" x14ac:dyDescent="0.3">
      <c r="A46" s="24">
        <v>816</v>
      </c>
    </row>
    <row r="47" spans="1:7" x14ac:dyDescent="0.3">
      <c r="A47" s="24">
        <v>873</v>
      </c>
    </row>
    <row r="48" spans="1:7" x14ac:dyDescent="0.3">
      <c r="A48" s="24">
        <v>686</v>
      </c>
    </row>
    <row r="49" spans="1:6" x14ac:dyDescent="0.3">
      <c r="A49" s="24">
        <v>722</v>
      </c>
    </row>
    <row r="50" spans="1:6" x14ac:dyDescent="0.3">
      <c r="A50" s="24">
        <v>722</v>
      </c>
    </row>
    <row r="51" spans="1:6" x14ac:dyDescent="0.3">
      <c r="A51" s="24">
        <v>835</v>
      </c>
    </row>
    <row r="52" spans="1:6" x14ac:dyDescent="0.3">
      <c r="A52" s="24">
        <v>436</v>
      </c>
    </row>
    <row r="53" spans="1:6" x14ac:dyDescent="0.3">
      <c r="A53" s="24">
        <v>843</v>
      </c>
      <c r="D53" t="s">
        <v>54</v>
      </c>
      <c r="E53">
        <f>SKEW(A6:A305)</f>
        <v>-0.3303148141217756</v>
      </c>
    </row>
    <row r="54" spans="1:6" x14ac:dyDescent="0.3">
      <c r="A54" s="24">
        <v>775</v>
      </c>
      <c r="D54" t="s">
        <v>55</v>
      </c>
      <c r="E54" s="23">
        <f>MAX(A6:A305)</f>
        <v>1268</v>
      </c>
    </row>
    <row r="55" spans="1:6" x14ac:dyDescent="0.3">
      <c r="A55" s="24">
        <v>824</v>
      </c>
      <c r="D55" t="s">
        <v>56</v>
      </c>
      <c r="E55" s="23">
        <f>MIN(A6:A305)</f>
        <v>249</v>
      </c>
    </row>
    <row r="56" spans="1:6" x14ac:dyDescent="0.3">
      <c r="A56" s="24">
        <v>824</v>
      </c>
      <c r="D56" t="s">
        <v>57</v>
      </c>
      <c r="E56" s="23">
        <f>E54-E55</f>
        <v>1019</v>
      </c>
    </row>
    <row r="57" spans="1:6" x14ac:dyDescent="0.3">
      <c r="A57" s="24">
        <v>1110</v>
      </c>
      <c r="D57" t="s">
        <v>58</v>
      </c>
      <c r="E57">
        <v>0</v>
      </c>
    </row>
    <row r="58" spans="1:6" x14ac:dyDescent="0.3">
      <c r="A58" s="24">
        <v>824</v>
      </c>
      <c r="D58" t="s">
        <v>59</v>
      </c>
      <c r="E58">
        <v>100</v>
      </c>
    </row>
    <row r="59" spans="1:6" x14ac:dyDescent="0.3">
      <c r="A59" s="24">
        <v>1074</v>
      </c>
    </row>
    <row r="60" spans="1:6" x14ac:dyDescent="0.3">
      <c r="A60" s="24">
        <v>988</v>
      </c>
      <c r="D60" s="1" t="s">
        <v>60</v>
      </c>
      <c r="E60" s="1" t="s">
        <v>61</v>
      </c>
      <c r="F60" s="1" t="s">
        <v>62</v>
      </c>
    </row>
    <row r="61" spans="1:6" x14ac:dyDescent="0.3">
      <c r="A61" s="24">
        <v>1010</v>
      </c>
      <c r="D61">
        <f>E57</f>
        <v>0</v>
      </c>
      <c r="E61">
        <f t="shared" ref="E61:E73" si="0">D61+$E$58</f>
        <v>100</v>
      </c>
      <c r="F61">
        <f>COUNTIFS($A$6:$A$305,"&gt;="&amp;D61,$A$6:$A$305,"&lt;="&amp;E61)</f>
        <v>0</v>
      </c>
    </row>
    <row r="62" spans="1:6" x14ac:dyDescent="0.3">
      <c r="A62" s="24">
        <v>775</v>
      </c>
      <c r="D62">
        <f>E61</f>
        <v>100</v>
      </c>
      <c r="E62">
        <f t="shared" si="0"/>
        <v>200</v>
      </c>
      <c r="F62">
        <f t="shared" ref="F62:F73" si="1">COUNTIFS($A$6:$A$305,"&gt;="&amp;D62,$A$6:$A$305,"&lt;="&amp;E62)</f>
        <v>0</v>
      </c>
    </row>
    <row r="63" spans="1:6" x14ac:dyDescent="0.3">
      <c r="A63" s="24">
        <v>988</v>
      </c>
      <c r="D63">
        <f t="shared" ref="D63:D73" si="2">E62</f>
        <v>200</v>
      </c>
      <c r="E63">
        <f t="shared" si="0"/>
        <v>300</v>
      </c>
      <c r="F63">
        <f t="shared" si="1"/>
        <v>1</v>
      </c>
    </row>
    <row r="64" spans="1:6" x14ac:dyDescent="0.3">
      <c r="A64" s="24">
        <v>926</v>
      </c>
      <c r="D64">
        <f t="shared" si="2"/>
        <v>300</v>
      </c>
      <c r="E64">
        <f t="shared" si="0"/>
        <v>400</v>
      </c>
      <c r="F64">
        <f t="shared" si="1"/>
        <v>3</v>
      </c>
    </row>
    <row r="65" spans="1:6" x14ac:dyDescent="0.3">
      <c r="A65" s="24">
        <v>722</v>
      </c>
      <c r="D65">
        <f t="shared" si="2"/>
        <v>400</v>
      </c>
      <c r="E65">
        <f t="shared" si="0"/>
        <v>500</v>
      </c>
      <c r="F65">
        <f t="shared" si="1"/>
        <v>9</v>
      </c>
    </row>
    <row r="66" spans="1:6" x14ac:dyDescent="0.3">
      <c r="A66" s="24">
        <v>824</v>
      </c>
      <c r="D66">
        <f t="shared" si="2"/>
        <v>500</v>
      </c>
      <c r="E66">
        <f t="shared" si="0"/>
        <v>600</v>
      </c>
      <c r="F66">
        <f t="shared" si="1"/>
        <v>13</v>
      </c>
    </row>
    <row r="67" spans="1:6" x14ac:dyDescent="0.3">
      <c r="A67" s="24">
        <v>715</v>
      </c>
      <c r="D67">
        <f t="shared" si="2"/>
        <v>600</v>
      </c>
      <c r="E67">
        <f t="shared" si="0"/>
        <v>700</v>
      </c>
      <c r="F67">
        <f t="shared" si="1"/>
        <v>23</v>
      </c>
    </row>
    <row r="68" spans="1:6" x14ac:dyDescent="0.3">
      <c r="A68" s="24">
        <v>760</v>
      </c>
      <c r="D68">
        <f t="shared" si="2"/>
        <v>700</v>
      </c>
      <c r="E68">
        <f t="shared" si="0"/>
        <v>800</v>
      </c>
      <c r="F68">
        <f t="shared" si="1"/>
        <v>70</v>
      </c>
    </row>
    <row r="69" spans="1:6" x14ac:dyDescent="0.3">
      <c r="A69" s="24">
        <v>988</v>
      </c>
      <c r="D69">
        <f t="shared" si="2"/>
        <v>800</v>
      </c>
      <c r="E69">
        <f t="shared" si="0"/>
        <v>900</v>
      </c>
      <c r="F69">
        <f t="shared" si="1"/>
        <v>75</v>
      </c>
    </row>
    <row r="70" spans="1:6" x14ac:dyDescent="0.3">
      <c r="A70" s="24">
        <v>967</v>
      </c>
      <c r="D70">
        <f t="shared" si="2"/>
        <v>900</v>
      </c>
      <c r="E70">
        <f t="shared" si="0"/>
        <v>1000</v>
      </c>
      <c r="F70">
        <f t="shared" si="1"/>
        <v>57</v>
      </c>
    </row>
    <row r="71" spans="1:6" x14ac:dyDescent="0.3">
      <c r="A71" s="24">
        <v>652</v>
      </c>
      <c r="D71">
        <f t="shared" si="2"/>
        <v>1000</v>
      </c>
      <c r="E71">
        <f t="shared" si="0"/>
        <v>1100</v>
      </c>
      <c r="F71">
        <f t="shared" si="1"/>
        <v>39</v>
      </c>
    </row>
    <row r="72" spans="1:6" x14ac:dyDescent="0.3">
      <c r="A72" s="24">
        <v>736</v>
      </c>
      <c r="D72">
        <f t="shared" si="2"/>
        <v>1100</v>
      </c>
      <c r="E72">
        <f t="shared" si="0"/>
        <v>1200</v>
      </c>
      <c r="F72">
        <f t="shared" si="1"/>
        <v>8</v>
      </c>
    </row>
    <row r="73" spans="1:6" x14ac:dyDescent="0.3">
      <c r="A73" s="24">
        <v>557</v>
      </c>
      <c r="D73">
        <f t="shared" si="2"/>
        <v>1200</v>
      </c>
      <c r="E73">
        <f t="shared" si="0"/>
        <v>1300</v>
      </c>
      <c r="F73">
        <f t="shared" si="1"/>
        <v>4</v>
      </c>
    </row>
    <row r="74" spans="1:6" x14ac:dyDescent="0.3">
      <c r="A74" s="24">
        <v>1074</v>
      </c>
    </row>
    <row r="75" spans="1:6" x14ac:dyDescent="0.3">
      <c r="A75" s="24">
        <v>626</v>
      </c>
    </row>
    <row r="76" spans="1:6" x14ac:dyDescent="0.3">
      <c r="A76" s="24">
        <v>775</v>
      </c>
    </row>
    <row r="77" spans="1:6" x14ac:dyDescent="0.3">
      <c r="A77" s="24">
        <v>722</v>
      </c>
    </row>
    <row r="78" spans="1:6" x14ac:dyDescent="0.3">
      <c r="A78" s="24">
        <v>939</v>
      </c>
    </row>
    <row r="79" spans="1:6" x14ac:dyDescent="0.3">
      <c r="A79" s="24">
        <v>826</v>
      </c>
    </row>
    <row r="80" spans="1:6" x14ac:dyDescent="0.3">
      <c r="A80" s="24">
        <v>476</v>
      </c>
    </row>
    <row r="81" spans="1:9" x14ac:dyDescent="0.3">
      <c r="A81" s="24">
        <v>481</v>
      </c>
    </row>
    <row r="82" spans="1:9" x14ac:dyDescent="0.3">
      <c r="A82" s="24">
        <v>905</v>
      </c>
    </row>
    <row r="83" spans="1:9" x14ac:dyDescent="0.3">
      <c r="A83" s="24">
        <v>824</v>
      </c>
    </row>
    <row r="84" spans="1:9" x14ac:dyDescent="0.3">
      <c r="A84" s="24">
        <v>819</v>
      </c>
    </row>
    <row r="85" spans="1:9" x14ac:dyDescent="0.3">
      <c r="A85" s="24">
        <v>687</v>
      </c>
    </row>
    <row r="86" spans="1:9" x14ac:dyDescent="0.3">
      <c r="A86" s="24">
        <v>1074</v>
      </c>
    </row>
    <row r="87" spans="1:9" x14ac:dyDescent="0.3">
      <c r="A87" s="24">
        <v>705</v>
      </c>
    </row>
    <row r="88" spans="1:9" x14ac:dyDescent="0.3">
      <c r="A88" s="24">
        <v>502</v>
      </c>
      <c r="D88" t="s">
        <v>63</v>
      </c>
      <c r="E88" t="s">
        <v>10</v>
      </c>
      <c r="F88" t="s">
        <v>64</v>
      </c>
    </row>
    <row r="89" spans="1:9" x14ac:dyDescent="0.3">
      <c r="A89" s="24">
        <v>926</v>
      </c>
      <c r="E89">
        <v>21.8</v>
      </c>
      <c r="I89">
        <v>21.8</v>
      </c>
    </row>
    <row r="90" spans="1:9" x14ac:dyDescent="0.3">
      <c r="A90" s="24">
        <v>884</v>
      </c>
      <c r="E90">
        <v>21.900000000000002</v>
      </c>
      <c r="I90">
        <v>28.1</v>
      </c>
    </row>
    <row r="91" spans="1:9" x14ac:dyDescent="0.3">
      <c r="A91" s="24">
        <v>915</v>
      </c>
      <c r="E91">
        <v>22</v>
      </c>
    </row>
    <row r="92" spans="1:9" x14ac:dyDescent="0.3">
      <c r="A92" s="24">
        <v>709</v>
      </c>
      <c r="E92">
        <v>22.1</v>
      </c>
    </row>
    <row r="93" spans="1:9" x14ac:dyDescent="0.3">
      <c r="A93" s="24">
        <v>824</v>
      </c>
      <c r="E93">
        <v>22.2</v>
      </c>
    </row>
    <row r="94" spans="1:9" x14ac:dyDescent="0.3">
      <c r="A94" s="24">
        <v>722</v>
      </c>
      <c r="E94">
        <v>22.3</v>
      </c>
    </row>
    <row r="95" spans="1:9" x14ac:dyDescent="0.3">
      <c r="A95" s="24">
        <v>1064</v>
      </c>
      <c r="E95">
        <v>22.400000000000002</v>
      </c>
    </row>
    <row r="96" spans="1:9" x14ac:dyDescent="0.3">
      <c r="A96" s="24">
        <v>988</v>
      </c>
      <c r="E96">
        <v>22.5</v>
      </c>
    </row>
    <row r="97" spans="1:5" x14ac:dyDescent="0.3">
      <c r="A97" s="24">
        <v>745</v>
      </c>
      <c r="E97">
        <v>22.6</v>
      </c>
    </row>
    <row r="98" spans="1:5" x14ac:dyDescent="0.3">
      <c r="A98" s="24">
        <v>867</v>
      </c>
      <c r="E98">
        <v>22.7</v>
      </c>
    </row>
    <row r="99" spans="1:5" x14ac:dyDescent="0.3">
      <c r="A99" s="24">
        <v>926</v>
      </c>
      <c r="E99">
        <v>22.8</v>
      </c>
    </row>
    <row r="100" spans="1:5" x14ac:dyDescent="0.3">
      <c r="A100" s="24">
        <v>673</v>
      </c>
      <c r="E100">
        <v>22.900000000000002</v>
      </c>
    </row>
    <row r="101" spans="1:5" x14ac:dyDescent="0.3">
      <c r="A101" s="24">
        <v>1021</v>
      </c>
      <c r="E101">
        <v>23</v>
      </c>
    </row>
    <row r="102" spans="1:5" x14ac:dyDescent="0.3">
      <c r="A102" s="24">
        <v>618</v>
      </c>
      <c r="E102">
        <v>23.1</v>
      </c>
    </row>
    <row r="103" spans="1:5" x14ac:dyDescent="0.3">
      <c r="A103" s="24">
        <v>758</v>
      </c>
      <c r="E103">
        <v>23.2</v>
      </c>
    </row>
    <row r="104" spans="1:5" x14ac:dyDescent="0.3">
      <c r="A104" s="24">
        <v>824</v>
      </c>
      <c r="E104">
        <v>23.3</v>
      </c>
    </row>
    <row r="105" spans="1:5" x14ac:dyDescent="0.3">
      <c r="A105" s="24">
        <v>824</v>
      </c>
      <c r="E105">
        <v>23.400000000000002</v>
      </c>
    </row>
    <row r="106" spans="1:5" x14ac:dyDescent="0.3">
      <c r="A106" s="24">
        <v>753</v>
      </c>
      <c r="E106">
        <v>23.5</v>
      </c>
    </row>
    <row r="107" spans="1:5" x14ac:dyDescent="0.3">
      <c r="A107" s="24">
        <v>873</v>
      </c>
      <c r="E107">
        <v>23.6</v>
      </c>
    </row>
    <row r="108" spans="1:5" x14ac:dyDescent="0.3">
      <c r="A108" s="24">
        <v>716</v>
      </c>
      <c r="E108">
        <v>23.7</v>
      </c>
    </row>
    <row r="109" spans="1:5" x14ac:dyDescent="0.3">
      <c r="A109" s="24">
        <v>622</v>
      </c>
      <c r="E109">
        <v>23.8</v>
      </c>
    </row>
    <row r="110" spans="1:5" x14ac:dyDescent="0.3">
      <c r="A110" s="24">
        <v>1074</v>
      </c>
      <c r="E110">
        <v>23.900000000000002</v>
      </c>
    </row>
    <row r="111" spans="1:5" x14ac:dyDescent="0.3">
      <c r="A111" s="24">
        <v>873</v>
      </c>
      <c r="E111">
        <v>24</v>
      </c>
    </row>
    <row r="112" spans="1:5" x14ac:dyDescent="0.3">
      <c r="A112" s="24">
        <v>873</v>
      </c>
      <c r="E112">
        <v>24.1</v>
      </c>
    </row>
    <row r="113" spans="1:5" x14ac:dyDescent="0.3">
      <c r="A113" s="24">
        <v>715</v>
      </c>
      <c r="E113">
        <v>24.200000000000003</v>
      </c>
    </row>
    <row r="114" spans="1:5" x14ac:dyDescent="0.3">
      <c r="A114" s="24">
        <v>501</v>
      </c>
      <c r="E114">
        <v>24.3</v>
      </c>
    </row>
    <row r="115" spans="1:5" x14ac:dyDescent="0.3">
      <c r="A115" s="24">
        <v>838</v>
      </c>
      <c r="E115">
        <v>24.400000000000002</v>
      </c>
    </row>
    <row r="116" spans="1:5" x14ac:dyDescent="0.3">
      <c r="A116" s="24">
        <v>605</v>
      </c>
      <c r="E116">
        <v>24.5</v>
      </c>
    </row>
    <row r="117" spans="1:5" x14ac:dyDescent="0.3">
      <c r="A117" s="24">
        <v>675</v>
      </c>
      <c r="E117">
        <v>24.6</v>
      </c>
    </row>
    <row r="118" spans="1:5" x14ac:dyDescent="0.3">
      <c r="A118" s="24">
        <v>926</v>
      </c>
      <c r="E118">
        <v>24.700000000000003</v>
      </c>
    </row>
    <row r="119" spans="1:5" x14ac:dyDescent="0.3">
      <c r="A119" s="24">
        <v>761</v>
      </c>
      <c r="E119">
        <v>24.8</v>
      </c>
    </row>
    <row r="120" spans="1:5" x14ac:dyDescent="0.3">
      <c r="A120" s="24">
        <v>926</v>
      </c>
      <c r="E120">
        <v>24.900000000000002</v>
      </c>
    </row>
    <row r="121" spans="1:5" x14ac:dyDescent="0.3">
      <c r="A121" s="24">
        <v>988</v>
      </c>
      <c r="E121">
        <v>25</v>
      </c>
    </row>
    <row r="122" spans="1:5" x14ac:dyDescent="0.3">
      <c r="A122" s="24">
        <v>873</v>
      </c>
      <c r="E122">
        <v>25.1</v>
      </c>
    </row>
    <row r="123" spans="1:5" x14ac:dyDescent="0.3">
      <c r="A123" s="24">
        <v>722</v>
      </c>
      <c r="E123">
        <v>25.200000000000003</v>
      </c>
    </row>
    <row r="124" spans="1:5" x14ac:dyDescent="0.3">
      <c r="A124" s="24">
        <v>775</v>
      </c>
      <c r="E124">
        <v>25.3</v>
      </c>
    </row>
    <row r="125" spans="1:5" x14ac:dyDescent="0.3">
      <c r="A125" s="24">
        <v>1268</v>
      </c>
      <c r="E125">
        <v>25.400000000000002</v>
      </c>
    </row>
    <row r="126" spans="1:5" x14ac:dyDescent="0.3">
      <c r="A126" s="24">
        <v>778</v>
      </c>
      <c r="E126">
        <v>25.5</v>
      </c>
    </row>
    <row r="127" spans="1:5" x14ac:dyDescent="0.3">
      <c r="A127" s="24">
        <v>956</v>
      </c>
      <c r="E127">
        <v>25.6</v>
      </c>
    </row>
    <row r="128" spans="1:5" x14ac:dyDescent="0.3">
      <c r="A128" s="24">
        <v>895</v>
      </c>
      <c r="E128">
        <v>25.700000000000003</v>
      </c>
    </row>
    <row r="129" spans="1:5" x14ac:dyDescent="0.3">
      <c r="A129" s="24">
        <v>460</v>
      </c>
      <c r="E129">
        <v>25.8</v>
      </c>
    </row>
    <row r="130" spans="1:5" x14ac:dyDescent="0.3">
      <c r="A130" s="24">
        <v>722</v>
      </c>
      <c r="E130">
        <v>25.900000000000002</v>
      </c>
    </row>
    <row r="131" spans="1:5" x14ac:dyDescent="0.3">
      <c r="A131" s="24">
        <v>925</v>
      </c>
      <c r="E131">
        <v>26</v>
      </c>
    </row>
    <row r="132" spans="1:5" x14ac:dyDescent="0.3">
      <c r="A132" s="24">
        <v>771</v>
      </c>
      <c r="E132">
        <v>26.1</v>
      </c>
    </row>
    <row r="133" spans="1:5" x14ac:dyDescent="0.3">
      <c r="A133" s="24">
        <v>1074</v>
      </c>
      <c r="E133">
        <v>26.200000000000003</v>
      </c>
    </row>
    <row r="134" spans="1:5" x14ac:dyDescent="0.3">
      <c r="A134" s="24">
        <v>906</v>
      </c>
      <c r="E134">
        <v>26.3</v>
      </c>
    </row>
    <row r="135" spans="1:5" x14ac:dyDescent="0.3">
      <c r="A135" s="24">
        <v>926</v>
      </c>
      <c r="E135">
        <v>26.400000000000002</v>
      </c>
    </row>
    <row r="136" spans="1:5" x14ac:dyDescent="0.3">
      <c r="A136" s="24">
        <v>739</v>
      </c>
      <c r="E136">
        <v>26.5</v>
      </c>
    </row>
    <row r="137" spans="1:5" x14ac:dyDescent="0.3">
      <c r="A137" s="24">
        <v>988</v>
      </c>
      <c r="E137">
        <v>26.6</v>
      </c>
    </row>
    <row r="138" spans="1:5" x14ac:dyDescent="0.3">
      <c r="A138" s="24">
        <v>873</v>
      </c>
      <c r="E138">
        <v>26.700000000000003</v>
      </c>
    </row>
    <row r="139" spans="1:5" x14ac:dyDescent="0.3">
      <c r="A139" s="24">
        <v>390</v>
      </c>
      <c r="E139">
        <v>26.8</v>
      </c>
    </row>
    <row r="140" spans="1:5" x14ac:dyDescent="0.3">
      <c r="A140" s="24">
        <v>926</v>
      </c>
      <c r="E140">
        <v>26.900000000000002</v>
      </c>
    </row>
    <row r="141" spans="1:5" x14ac:dyDescent="0.3">
      <c r="A141" s="24">
        <v>1189</v>
      </c>
      <c r="E141">
        <v>27</v>
      </c>
    </row>
    <row r="142" spans="1:5" x14ac:dyDescent="0.3">
      <c r="A142" s="24">
        <v>1074</v>
      </c>
      <c r="E142">
        <v>27.1</v>
      </c>
    </row>
    <row r="143" spans="1:5" x14ac:dyDescent="0.3">
      <c r="A143" s="24">
        <v>420</v>
      </c>
      <c r="E143">
        <v>27.200000000000003</v>
      </c>
    </row>
    <row r="144" spans="1:5" x14ac:dyDescent="0.3">
      <c r="A144" s="24">
        <v>805</v>
      </c>
      <c r="E144">
        <v>27.3</v>
      </c>
    </row>
    <row r="145" spans="1:5" x14ac:dyDescent="0.3">
      <c r="A145" s="24">
        <v>873</v>
      </c>
      <c r="E145">
        <v>27.400000000000002</v>
      </c>
    </row>
    <row r="146" spans="1:5" x14ac:dyDescent="0.3">
      <c r="A146" s="24">
        <v>891</v>
      </c>
      <c r="E146">
        <v>27.5</v>
      </c>
    </row>
    <row r="147" spans="1:5" x14ac:dyDescent="0.3">
      <c r="A147" s="24">
        <v>988</v>
      </c>
      <c r="E147">
        <v>27.6</v>
      </c>
    </row>
    <row r="148" spans="1:5" x14ac:dyDescent="0.3">
      <c r="A148" s="24">
        <v>773</v>
      </c>
      <c r="E148">
        <v>27.700000000000003</v>
      </c>
    </row>
    <row r="149" spans="1:5" x14ac:dyDescent="0.3">
      <c r="A149" s="24">
        <v>1074</v>
      </c>
      <c r="E149">
        <v>27.8</v>
      </c>
    </row>
    <row r="150" spans="1:5" x14ac:dyDescent="0.3">
      <c r="A150" s="24">
        <v>424</v>
      </c>
      <c r="E150">
        <v>27.900000000000002</v>
      </c>
    </row>
    <row r="151" spans="1:5" x14ac:dyDescent="0.3">
      <c r="A151" s="24">
        <v>722</v>
      </c>
      <c r="E151">
        <v>28</v>
      </c>
    </row>
    <row r="152" spans="1:5" x14ac:dyDescent="0.3">
      <c r="A152" s="24">
        <v>894</v>
      </c>
      <c r="E152">
        <v>28.1</v>
      </c>
    </row>
    <row r="153" spans="1:5" x14ac:dyDescent="0.3">
      <c r="A153" s="24">
        <v>1074</v>
      </c>
    </row>
    <row r="154" spans="1:5" x14ac:dyDescent="0.3">
      <c r="A154" s="24">
        <v>528</v>
      </c>
    </row>
    <row r="155" spans="1:5" x14ac:dyDescent="0.3">
      <c r="A155" s="24">
        <v>1031</v>
      </c>
    </row>
    <row r="156" spans="1:5" x14ac:dyDescent="0.3">
      <c r="A156" s="24">
        <v>1074</v>
      </c>
    </row>
    <row r="157" spans="1:5" x14ac:dyDescent="0.3">
      <c r="A157" s="24">
        <v>1035</v>
      </c>
    </row>
    <row r="158" spans="1:5" x14ac:dyDescent="0.3">
      <c r="A158" s="24">
        <v>951</v>
      </c>
    </row>
    <row r="159" spans="1:5" x14ac:dyDescent="0.3">
      <c r="A159" s="24">
        <v>788</v>
      </c>
    </row>
    <row r="160" spans="1:5" x14ac:dyDescent="0.3">
      <c r="A160" s="24">
        <v>926</v>
      </c>
    </row>
    <row r="161" spans="1:1" x14ac:dyDescent="0.3">
      <c r="A161" s="24">
        <v>908</v>
      </c>
    </row>
    <row r="162" spans="1:1" x14ac:dyDescent="0.3">
      <c r="A162" s="24">
        <v>692</v>
      </c>
    </row>
    <row r="163" spans="1:1" x14ac:dyDescent="0.3">
      <c r="A163" s="24">
        <v>750</v>
      </c>
    </row>
    <row r="164" spans="1:1" x14ac:dyDescent="0.3">
      <c r="A164" s="24">
        <v>873</v>
      </c>
    </row>
    <row r="165" spans="1:1" x14ac:dyDescent="0.3">
      <c r="A165" s="24">
        <v>1074</v>
      </c>
    </row>
    <row r="166" spans="1:1" x14ac:dyDescent="0.3">
      <c r="A166" s="24">
        <v>1019</v>
      </c>
    </row>
    <row r="167" spans="1:1" x14ac:dyDescent="0.3">
      <c r="A167" s="24">
        <v>810</v>
      </c>
    </row>
    <row r="168" spans="1:1" x14ac:dyDescent="0.3">
      <c r="A168" s="24">
        <v>988</v>
      </c>
    </row>
    <row r="169" spans="1:1" x14ac:dyDescent="0.3">
      <c r="A169" s="24">
        <v>803</v>
      </c>
    </row>
    <row r="170" spans="1:1" x14ac:dyDescent="0.3">
      <c r="A170" s="24">
        <v>873</v>
      </c>
    </row>
    <row r="171" spans="1:1" x14ac:dyDescent="0.3">
      <c r="A171" s="24">
        <v>628</v>
      </c>
    </row>
    <row r="172" spans="1:1" x14ac:dyDescent="0.3">
      <c r="A172" s="24">
        <v>1105</v>
      </c>
    </row>
    <row r="173" spans="1:1" x14ac:dyDescent="0.3">
      <c r="A173" s="24">
        <v>824</v>
      </c>
    </row>
    <row r="174" spans="1:1" x14ac:dyDescent="0.3">
      <c r="A174" s="24">
        <v>952</v>
      </c>
    </row>
    <row r="175" spans="1:1" x14ac:dyDescent="0.3">
      <c r="A175" s="24">
        <v>724</v>
      </c>
    </row>
    <row r="176" spans="1:1" x14ac:dyDescent="0.3">
      <c r="A176" s="24">
        <v>962</v>
      </c>
    </row>
    <row r="177" spans="1:1" x14ac:dyDescent="0.3">
      <c r="A177" s="24">
        <v>516</v>
      </c>
    </row>
    <row r="178" spans="1:1" x14ac:dyDescent="0.3">
      <c r="A178" s="24">
        <v>659</v>
      </c>
    </row>
    <row r="179" spans="1:1" x14ac:dyDescent="0.3">
      <c r="A179" s="24">
        <v>793</v>
      </c>
    </row>
    <row r="180" spans="1:1" x14ac:dyDescent="0.3">
      <c r="A180" s="24">
        <v>1074</v>
      </c>
    </row>
    <row r="181" spans="1:1" x14ac:dyDescent="0.3">
      <c r="A181" s="24">
        <v>895</v>
      </c>
    </row>
    <row r="182" spans="1:1" x14ac:dyDescent="0.3">
      <c r="A182" s="24">
        <v>824</v>
      </c>
    </row>
    <row r="183" spans="1:1" x14ac:dyDescent="0.3">
      <c r="A183" s="24">
        <v>824</v>
      </c>
    </row>
    <row r="184" spans="1:1" x14ac:dyDescent="0.3">
      <c r="A184" s="24">
        <v>873</v>
      </c>
    </row>
    <row r="185" spans="1:1" x14ac:dyDescent="0.3">
      <c r="A185" s="24">
        <v>775</v>
      </c>
    </row>
    <row r="186" spans="1:1" x14ac:dyDescent="0.3">
      <c r="A186" s="24">
        <v>837</v>
      </c>
    </row>
    <row r="187" spans="1:1" x14ac:dyDescent="0.3">
      <c r="A187" s="24">
        <v>802</v>
      </c>
    </row>
    <row r="188" spans="1:1" x14ac:dyDescent="0.3">
      <c r="A188" s="24">
        <v>453</v>
      </c>
    </row>
    <row r="189" spans="1:1" x14ac:dyDescent="0.3">
      <c r="A189" s="24">
        <v>885</v>
      </c>
    </row>
    <row r="190" spans="1:1" x14ac:dyDescent="0.3">
      <c r="A190" s="24">
        <v>673</v>
      </c>
    </row>
    <row r="191" spans="1:1" x14ac:dyDescent="0.3">
      <c r="A191" s="24">
        <v>775</v>
      </c>
    </row>
    <row r="192" spans="1:1" x14ac:dyDescent="0.3">
      <c r="A192" s="24">
        <v>758</v>
      </c>
    </row>
    <row r="193" spans="1:1" x14ac:dyDescent="0.3">
      <c r="A193" s="24">
        <v>549</v>
      </c>
    </row>
    <row r="194" spans="1:1" x14ac:dyDescent="0.3">
      <c r="A194" s="24">
        <v>873</v>
      </c>
    </row>
    <row r="195" spans="1:1" x14ac:dyDescent="0.3">
      <c r="A195" s="24">
        <v>842</v>
      </c>
    </row>
    <row r="196" spans="1:1" x14ac:dyDescent="0.3">
      <c r="A196" s="24">
        <v>743</v>
      </c>
    </row>
    <row r="197" spans="1:1" x14ac:dyDescent="0.3">
      <c r="A197" s="24">
        <v>722</v>
      </c>
    </row>
    <row r="198" spans="1:1" x14ac:dyDescent="0.3">
      <c r="A198" s="24">
        <v>775</v>
      </c>
    </row>
    <row r="199" spans="1:1" x14ac:dyDescent="0.3">
      <c r="A199" s="24">
        <v>926</v>
      </c>
    </row>
    <row r="200" spans="1:1" x14ac:dyDescent="0.3">
      <c r="A200" s="24">
        <v>722</v>
      </c>
    </row>
    <row r="201" spans="1:1" x14ac:dyDescent="0.3">
      <c r="A201" s="24">
        <v>1074</v>
      </c>
    </row>
    <row r="202" spans="1:1" x14ac:dyDescent="0.3">
      <c r="A202" s="24">
        <v>824</v>
      </c>
    </row>
    <row r="203" spans="1:1" x14ac:dyDescent="0.3">
      <c r="A203" s="24">
        <v>926</v>
      </c>
    </row>
    <row r="204" spans="1:1" x14ac:dyDescent="0.3">
      <c r="A204" s="24">
        <v>1074</v>
      </c>
    </row>
    <row r="205" spans="1:1" x14ac:dyDescent="0.3">
      <c r="A205" s="24">
        <v>873</v>
      </c>
    </row>
    <row r="206" spans="1:1" x14ac:dyDescent="0.3">
      <c r="A206" s="24">
        <v>886</v>
      </c>
    </row>
    <row r="207" spans="1:1" x14ac:dyDescent="0.3">
      <c r="A207" s="24">
        <v>988</v>
      </c>
    </row>
    <row r="208" spans="1:1" x14ac:dyDescent="0.3">
      <c r="A208" s="24">
        <v>605</v>
      </c>
    </row>
    <row r="209" spans="1:1" x14ac:dyDescent="0.3">
      <c r="A209" s="24">
        <v>1074</v>
      </c>
    </row>
    <row r="210" spans="1:1" x14ac:dyDescent="0.3">
      <c r="A210" s="24">
        <v>1090</v>
      </c>
    </row>
    <row r="211" spans="1:1" x14ac:dyDescent="0.3">
      <c r="A211" s="24">
        <v>926</v>
      </c>
    </row>
    <row r="212" spans="1:1" x14ac:dyDescent="0.3">
      <c r="A212" s="24">
        <v>824</v>
      </c>
    </row>
    <row r="213" spans="1:1" x14ac:dyDescent="0.3">
      <c r="A213" s="24">
        <v>841</v>
      </c>
    </row>
    <row r="214" spans="1:1" x14ac:dyDescent="0.3">
      <c r="A214" s="24">
        <v>926</v>
      </c>
    </row>
    <row r="215" spans="1:1" x14ac:dyDescent="0.3">
      <c r="A215" s="24">
        <v>818</v>
      </c>
    </row>
    <row r="216" spans="1:1" x14ac:dyDescent="0.3">
      <c r="A216" s="24">
        <v>914</v>
      </c>
    </row>
    <row r="217" spans="1:1" x14ac:dyDescent="0.3">
      <c r="A217" s="24">
        <v>628</v>
      </c>
    </row>
    <row r="218" spans="1:1" x14ac:dyDescent="0.3">
      <c r="A218" s="24">
        <v>775</v>
      </c>
    </row>
    <row r="219" spans="1:1" x14ac:dyDescent="0.3">
      <c r="A219" s="24">
        <v>873</v>
      </c>
    </row>
    <row r="220" spans="1:1" x14ac:dyDescent="0.3">
      <c r="A220" s="24">
        <v>824</v>
      </c>
    </row>
    <row r="221" spans="1:1" x14ac:dyDescent="0.3">
      <c r="A221" s="24">
        <v>616</v>
      </c>
    </row>
    <row r="222" spans="1:1" x14ac:dyDescent="0.3">
      <c r="A222" s="24">
        <v>926</v>
      </c>
    </row>
    <row r="223" spans="1:1" x14ac:dyDescent="0.3">
      <c r="A223" s="24">
        <v>1074</v>
      </c>
    </row>
    <row r="224" spans="1:1" x14ac:dyDescent="0.3">
      <c r="A224" s="24">
        <v>858</v>
      </c>
    </row>
    <row r="225" spans="1:1" x14ac:dyDescent="0.3">
      <c r="A225" s="24">
        <v>588</v>
      </c>
    </row>
    <row r="226" spans="1:1" x14ac:dyDescent="0.3">
      <c r="A226" s="24">
        <v>706</v>
      </c>
    </row>
    <row r="227" spans="1:1" x14ac:dyDescent="0.3">
      <c r="A227" s="24">
        <v>671</v>
      </c>
    </row>
    <row r="228" spans="1:1" x14ac:dyDescent="0.3">
      <c r="A228" s="24">
        <v>1074</v>
      </c>
    </row>
    <row r="229" spans="1:1" x14ac:dyDescent="0.3">
      <c r="A229" s="24">
        <v>873</v>
      </c>
    </row>
    <row r="230" spans="1:1" x14ac:dyDescent="0.3">
      <c r="A230" s="24">
        <v>988</v>
      </c>
    </row>
    <row r="231" spans="1:1" x14ac:dyDescent="0.3">
      <c r="A231" s="24">
        <v>775</v>
      </c>
    </row>
    <row r="232" spans="1:1" x14ac:dyDescent="0.3">
      <c r="A232" s="24">
        <v>926</v>
      </c>
    </row>
    <row r="233" spans="1:1" x14ac:dyDescent="0.3">
      <c r="A233" s="24">
        <v>1030</v>
      </c>
    </row>
    <row r="234" spans="1:1" x14ac:dyDescent="0.3">
      <c r="A234" s="24">
        <v>799</v>
      </c>
    </row>
    <row r="235" spans="1:1" x14ac:dyDescent="0.3">
      <c r="A235" s="24">
        <v>605</v>
      </c>
    </row>
    <row r="236" spans="1:1" x14ac:dyDescent="0.3">
      <c r="A236" s="24">
        <v>562</v>
      </c>
    </row>
    <row r="237" spans="1:1" x14ac:dyDescent="0.3">
      <c r="A237" s="24">
        <v>1160</v>
      </c>
    </row>
    <row r="238" spans="1:1" x14ac:dyDescent="0.3">
      <c r="A238" s="24">
        <v>1074</v>
      </c>
    </row>
    <row r="239" spans="1:1" x14ac:dyDescent="0.3">
      <c r="A239" s="24">
        <v>1104</v>
      </c>
    </row>
    <row r="240" spans="1:1" x14ac:dyDescent="0.3">
      <c r="A240" s="24">
        <v>1032</v>
      </c>
    </row>
    <row r="241" spans="1:1" x14ac:dyDescent="0.3">
      <c r="A241" s="24">
        <v>873</v>
      </c>
    </row>
    <row r="242" spans="1:1" x14ac:dyDescent="0.3">
      <c r="A242" s="24">
        <v>988</v>
      </c>
    </row>
    <row r="243" spans="1:1" x14ac:dyDescent="0.3">
      <c r="A243" s="24">
        <v>763</v>
      </c>
    </row>
    <row r="244" spans="1:1" x14ac:dyDescent="0.3">
      <c r="A244" s="24">
        <v>824</v>
      </c>
    </row>
    <row r="245" spans="1:1" x14ac:dyDescent="0.3">
      <c r="A245" s="24">
        <v>763</v>
      </c>
    </row>
    <row r="246" spans="1:1" x14ac:dyDescent="0.3">
      <c r="A246" s="24">
        <v>765</v>
      </c>
    </row>
    <row r="247" spans="1:1" x14ac:dyDescent="0.3">
      <c r="A247" s="24">
        <v>500</v>
      </c>
    </row>
    <row r="248" spans="1:1" x14ac:dyDescent="0.3">
      <c r="A248" s="24">
        <v>886</v>
      </c>
    </row>
    <row r="249" spans="1:1" x14ac:dyDescent="0.3">
      <c r="A249" s="24">
        <v>816</v>
      </c>
    </row>
    <row r="250" spans="1:1" x14ac:dyDescent="0.3">
      <c r="A250" s="24">
        <v>775</v>
      </c>
    </row>
    <row r="251" spans="1:1" x14ac:dyDescent="0.3">
      <c r="A251" s="24">
        <v>601</v>
      </c>
    </row>
    <row r="252" spans="1:1" x14ac:dyDescent="0.3">
      <c r="A252" s="24">
        <v>716</v>
      </c>
    </row>
    <row r="253" spans="1:1" x14ac:dyDescent="0.3">
      <c r="A253" s="24">
        <v>991</v>
      </c>
    </row>
    <row r="254" spans="1:1" x14ac:dyDescent="0.3">
      <c r="A254" s="24">
        <v>925</v>
      </c>
    </row>
    <row r="255" spans="1:1" x14ac:dyDescent="0.3">
      <c r="A255" s="24">
        <v>710</v>
      </c>
    </row>
    <row r="256" spans="1:1" x14ac:dyDescent="0.3">
      <c r="A256" s="24">
        <v>1074</v>
      </c>
    </row>
    <row r="257" spans="1:1" x14ac:dyDescent="0.3">
      <c r="A257" s="24">
        <v>775</v>
      </c>
    </row>
    <row r="258" spans="1:1" x14ac:dyDescent="0.3">
      <c r="A258" s="24">
        <v>926</v>
      </c>
    </row>
    <row r="259" spans="1:1" x14ac:dyDescent="0.3">
      <c r="A259" s="24">
        <v>836</v>
      </c>
    </row>
    <row r="260" spans="1:1" x14ac:dyDescent="0.3">
      <c r="A260" s="24">
        <v>722</v>
      </c>
    </row>
    <row r="261" spans="1:1" x14ac:dyDescent="0.3">
      <c r="A261" s="24">
        <v>532</v>
      </c>
    </row>
    <row r="262" spans="1:1" x14ac:dyDescent="0.3">
      <c r="A262" s="24">
        <v>1074</v>
      </c>
    </row>
    <row r="263" spans="1:1" x14ac:dyDescent="0.3">
      <c r="A263" s="24">
        <v>1232</v>
      </c>
    </row>
    <row r="264" spans="1:1" x14ac:dyDescent="0.3">
      <c r="A264" s="24">
        <v>988</v>
      </c>
    </row>
    <row r="265" spans="1:1" x14ac:dyDescent="0.3">
      <c r="A265" s="24">
        <v>1074</v>
      </c>
    </row>
    <row r="266" spans="1:1" x14ac:dyDescent="0.3">
      <c r="A266" s="24">
        <v>825</v>
      </c>
    </row>
    <row r="267" spans="1:1" x14ac:dyDescent="0.3">
      <c r="A267" s="24">
        <v>1074</v>
      </c>
    </row>
    <row r="268" spans="1:1" x14ac:dyDescent="0.3">
      <c r="A268" s="24">
        <v>833</v>
      </c>
    </row>
    <row r="269" spans="1:1" x14ac:dyDescent="0.3">
      <c r="A269" s="24">
        <v>682</v>
      </c>
    </row>
    <row r="270" spans="1:1" x14ac:dyDescent="0.3">
      <c r="A270" s="24">
        <v>588</v>
      </c>
    </row>
    <row r="271" spans="1:1" x14ac:dyDescent="0.3">
      <c r="A271" s="24">
        <v>824</v>
      </c>
    </row>
    <row r="272" spans="1:1" x14ac:dyDescent="0.3">
      <c r="A272" s="24">
        <v>1050</v>
      </c>
    </row>
    <row r="273" spans="1:1" x14ac:dyDescent="0.3">
      <c r="A273" s="24">
        <v>1074</v>
      </c>
    </row>
    <row r="274" spans="1:1" x14ac:dyDescent="0.3">
      <c r="A274" s="24">
        <v>824</v>
      </c>
    </row>
    <row r="275" spans="1:1" x14ac:dyDescent="0.3">
      <c r="A275" s="24">
        <v>771</v>
      </c>
    </row>
    <row r="276" spans="1:1" x14ac:dyDescent="0.3">
      <c r="A276" s="24">
        <v>1074</v>
      </c>
    </row>
    <row r="277" spans="1:1" x14ac:dyDescent="0.3">
      <c r="A277" s="24">
        <v>873</v>
      </c>
    </row>
    <row r="278" spans="1:1" x14ac:dyDescent="0.3">
      <c r="A278" s="24">
        <v>249</v>
      </c>
    </row>
    <row r="279" spans="1:1" x14ac:dyDescent="0.3">
      <c r="A279" s="24">
        <v>1221</v>
      </c>
    </row>
    <row r="280" spans="1:1" x14ac:dyDescent="0.3">
      <c r="A280" s="24">
        <v>921</v>
      </c>
    </row>
    <row r="281" spans="1:1" x14ac:dyDescent="0.3">
      <c r="A281" s="24">
        <v>1184</v>
      </c>
    </row>
    <row r="282" spans="1:1" x14ac:dyDescent="0.3">
      <c r="A282" s="24">
        <v>740</v>
      </c>
    </row>
    <row r="283" spans="1:1" x14ac:dyDescent="0.3">
      <c r="A283" s="24">
        <v>926</v>
      </c>
    </row>
    <row r="284" spans="1:1" x14ac:dyDescent="0.3">
      <c r="A284" s="24">
        <v>447</v>
      </c>
    </row>
    <row r="285" spans="1:1" x14ac:dyDescent="0.3">
      <c r="A285" s="24">
        <v>775</v>
      </c>
    </row>
    <row r="286" spans="1:1" x14ac:dyDescent="0.3">
      <c r="A286" s="24">
        <v>824</v>
      </c>
    </row>
    <row r="287" spans="1:1" x14ac:dyDescent="0.3">
      <c r="A287" s="24">
        <v>926</v>
      </c>
    </row>
    <row r="288" spans="1:1" x14ac:dyDescent="0.3">
      <c r="A288" s="24">
        <v>722</v>
      </c>
    </row>
    <row r="289" spans="1:1" x14ac:dyDescent="0.3">
      <c r="A289" s="24">
        <v>802</v>
      </c>
    </row>
    <row r="290" spans="1:1" x14ac:dyDescent="0.3">
      <c r="A290" s="24">
        <v>678</v>
      </c>
    </row>
    <row r="291" spans="1:1" x14ac:dyDescent="0.3">
      <c r="A291" s="24">
        <v>761</v>
      </c>
    </row>
    <row r="292" spans="1:1" x14ac:dyDescent="0.3">
      <c r="A292" s="24">
        <v>571</v>
      </c>
    </row>
    <row r="293" spans="1:1" x14ac:dyDescent="0.3">
      <c r="A293" s="24">
        <v>675</v>
      </c>
    </row>
    <row r="294" spans="1:1" x14ac:dyDescent="0.3">
      <c r="A294" s="24">
        <v>831</v>
      </c>
    </row>
    <row r="295" spans="1:1" x14ac:dyDescent="0.3">
      <c r="A295" s="24">
        <v>842</v>
      </c>
    </row>
    <row r="296" spans="1:1" x14ac:dyDescent="0.3">
      <c r="A296" s="24">
        <v>775</v>
      </c>
    </row>
    <row r="297" spans="1:1" x14ac:dyDescent="0.3">
      <c r="A297" s="24">
        <v>954</v>
      </c>
    </row>
    <row r="298" spans="1:1" x14ac:dyDescent="0.3">
      <c r="A298" s="24">
        <v>995</v>
      </c>
    </row>
    <row r="299" spans="1:1" x14ac:dyDescent="0.3">
      <c r="A299" s="24">
        <v>722</v>
      </c>
    </row>
    <row r="300" spans="1:1" x14ac:dyDescent="0.3">
      <c r="A300" s="24">
        <v>722</v>
      </c>
    </row>
    <row r="301" spans="1:1" x14ac:dyDescent="0.3">
      <c r="A301" s="24">
        <v>577</v>
      </c>
    </row>
    <row r="302" spans="1:1" x14ac:dyDescent="0.3">
      <c r="A302" s="24">
        <v>724</v>
      </c>
    </row>
    <row r="303" spans="1:1" x14ac:dyDescent="0.3">
      <c r="A303" s="24">
        <v>926</v>
      </c>
    </row>
    <row r="304" spans="1:1" x14ac:dyDescent="0.3">
      <c r="A304" s="24">
        <v>769</v>
      </c>
    </row>
    <row r="305" spans="1:1" x14ac:dyDescent="0.3">
      <c r="A305" s="24">
        <v>1081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17409" r:id="rId4">
          <objectPr defaultSize="0" autoPict="0" r:id="rId5">
            <anchor moveWithCells="1" sizeWithCells="1">
              <from>
                <xdr:col>4</xdr:col>
                <xdr:colOff>1341120</xdr:colOff>
                <xdr:row>3</xdr:row>
                <xdr:rowOff>60960</xdr:rowOff>
              </from>
              <to>
                <xdr:col>7</xdr:col>
                <xdr:colOff>327660</xdr:colOff>
                <xdr:row>6</xdr:row>
                <xdr:rowOff>175260</xdr:rowOff>
              </to>
            </anchor>
          </objectPr>
        </oleObject>
      </mc:Choice>
      <mc:Fallback>
        <oleObject progId="Equation" shapeId="1740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E9B7F-2E01-4BCD-9D5C-79BCA8C0AEDA}">
  <sheetPr codeName="Sheet7">
    <tabColor rgb="FF0000FF"/>
  </sheetPr>
  <dimension ref="A1:U607"/>
  <sheetViews>
    <sheetView zoomScale="115" zoomScaleNormal="115" workbookViewId="0">
      <selection activeCell="Q8" sqref="Q8"/>
    </sheetView>
  </sheetViews>
  <sheetFormatPr defaultRowHeight="14.4" x14ac:dyDescent="0.3"/>
  <cols>
    <col min="1" max="1" width="14.33203125" customWidth="1"/>
    <col min="2" max="2" width="12" bestFit="1" customWidth="1"/>
    <col min="3" max="3" width="1.6640625" customWidth="1"/>
    <col min="4" max="4" width="14.33203125" customWidth="1"/>
    <col min="5" max="5" width="12" bestFit="1" customWidth="1"/>
    <col min="6" max="6" width="1.6640625" customWidth="1"/>
    <col min="16" max="16" width="16.44140625" bestFit="1" customWidth="1"/>
    <col min="17" max="17" width="13.44140625" bestFit="1" customWidth="1"/>
    <col min="18" max="18" width="1.5546875" customWidth="1"/>
    <col min="19" max="19" width="13.44140625" bestFit="1" customWidth="1"/>
    <col min="20" max="20" width="1.6640625" customWidth="1"/>
  </cols>
  <sheetData>
    <row r="1" spans="1:21" x14ac:dyDescent="0.3">
      <c r="A1" s="21" t="s">
        <v>65</v>
      </c>
      <c r="B1" s="21">
        <v>100</v>
      </c>
      <c r="D1" s="21" t="s">
        <v>65</v>
      </c>
      <c r="E1" s="21">
        <v>10</v>
      </c>
    </row>
    <row r="2" spans="1:21" x14ac:dyDescent="0.3">
      <c r="A2" s="21" t="s">
        <v>66</v>
      </c>
      <c r="B2" s="22">
        <f>B1-1</f>
        <v>99</v>
      </c>
      <c r="D2" s="21" t="s">
        <v>66</v>
      </c>
      <c r="E2" s="22">
        <f>E1-1</f>
        <v>9</v>
      </c>
    </row>
    <row r="3" spans="1:21" ht="28.8" x14ac:dyDescent="0.3">
      <c r="A3" s="46" t="s">
        <v>16</v>
      </c>
      <c r="B3" s="47">
        <v>0.95</v>
      </c>
      <c r="D3" s="46" t="s">
        <v>16</v>
      </c>
      <c r="E3" s="47">
        <v>0.95</v>
      </c>
    </row>
    <row r="4" spans="1:21" x14ac:dyDescent="0.3">
      <c r="A4" s="46" t="s">
        <v>67</v>
      </c>
      <c r="B4" s="22">
        <f>_xlfn.T.INV.2T(1-B3,B1)</f>
        <v>1.98397151852355</v>
      </c>
      <c r="D4" s="46" t="s">
        <v>67</v>
      </c>
      <c r="E4" s="22">
        <f>_xlfn.T.INV.2T(1-E3,E1)</f>
        <v>2.2281388519862744</v>
      </c>
    </row>
    <row r="6" spans="1:21" ht="28.8" x14ac:dyDescent="0.3">
      <c r="A6" s="48" t="s">
        <v>68</v>
      </c>
      <c r="B6" s="49" t="str">
        <f>A1&amp;B1&amp;CHAR(10)&amp;A2&amp;B2</f>
        <v>n = 100
df = 99</v>
      </c>
      <c r="D6" s="48" t="s">
        <v>68</v>
      </c>
      <c r="E6" s="49" t="str">
        <f>D1&amp;E1&amp;CHAR(10)&amp;D2&amp;E2</f>
        <v>n = 10
df = 9</v>
      </c>
    </row>
    <row r="7" spans="1:21" x14ac:dyDescent="0.3">
      <c r="A7" s="21">
        <v>-3</v>
      </c>
      <c r="B7" s="21">
        <f>_xlfn.T.DIST(A7,B$2,0)</f>
        <v>5.1331663279579201E-3</v>
      </c>
      <c r="D7" s="21">
        <f>A7</f>
        <v>-3</v>
      </c>
      <c r="E7" s="21">
        <f>_xlfn.T.DIST(D7,E$2,0)</f>
        <v>1.2126090902239641E-2</v>
      </c>
    </row>
    <row r="8" spans="1:21" x14ac:dyDescent="0.3">
      <c r="A8" s="21">
        <v>-2.99</v>
      </c>
      <c r="B8" s="21">
        <f t="shared" ref="B8:B71" si="0">_xlfn.T.DIST(A8,B$2,0)</f>
        <v>5.2775494010302657E-3</v>
      </c>
      <c r="D8" s="21">
        <f t="shared" ref="D8:D71" si="1">A8</f>
        <v>-2.99</v>
      </c>
      <c r="E8" s="21">
        <f t="shared" ref="E8:E71" si="2">_xlfn.T.DIST(D8,E$2,0)</f>
        <v>1.2329885610731832E-2</v>
      </c>
      <c r="Q8" s="21" t="s">
        <v>8</v>
      </c>
      <c r="S8" s="21" t="s">
        <v>8</v>
      </c>
    </row>
    <row r="9" spans="1:21" x14ac:dyDescent="0.3">
      <c r="A9" s="21">
        <v>-2.98</v>
      </c>
      <c r="B9" s="21">
        <f t="shared" si="0"/>
        <v>5.4255742074162854E-3</v>
      </c>
      <c r="D9" s="21">
        <f t="shared" si="1"/>
        <v>-2.98</v>
      </c>
      <c r="E9" s="21">
        <f t="shared" si="2"/>
        <v>1.2537103018746415E-2</v>
      </c>
      <c r="Q9" s="21">
        <v>100</v>
      </c>
      <c r="S9" s="21">
        <v>10</v>
      </c>
      <c r="U9" t="s">
        <v>247</v>
      </c>
    </row>
    <row r="10" spans="1:21" x14ac:dyDescent="0.3">
      <c r="A10" s="21">
        <v>-2.97</v>
      </c>
      <c r="B10" s="21">
        <f t="shared" si="0"/>
        <v>5.5773189232070659E-3</v>
      </c>
      <c r="D10" s="21">
        <f t="shared" si="1"/>
        <v>-2.97</v>
      </c>
      <c r="E10" s="21">
        <f t="shared" si="2"/>
        <v>1.274779817439073E-2</v>
      </c>
    </row>
    <row r="11" spans="1:21" x14ac:dyDescent="0.3">
      <c r="A11" s="21">
        <v>-2.96</v>
      </c>
      <c r="B11" s="21">
        <f t="shared" si="0"/>
        <v>5.7328629766360767E-3</v>
      </c>
      <c r="D11" s="21">
        <f t="shared" si="1"/>
        <v>-2.96</v>
      </c>
      <c r="E11" s="21">
        <f t="shared" si="2"/>
        <v>1.2962026903814816E-2</v>
      </c>
    </row>
    <row r="12" spans="1:21" x14ac:dyDescent="0.3">
      <c r="A12" s="21">
        <v>-2.95</v>
      </c>
      <c r="B12" s="21">
        <f t="shared" si="0"/>
        <v>5.8922870551451675E-3</v>
      </c>
      <c r="D12" s="21">
        <f t="shared" si="1"/>
        <v>-2.95</v>
      </c>
      <c r="E12" s="21">
        <f t="shared" si="2"/>
        <v>1.3179845818396568E-2</v>
      </c>
      <c r="P12" s="21" t="s">
        <v>75</v>
      </c>
      <c r="Q12" s="21">
        <v>2409</v>
      </c>
      <c r="S12" s="21">
        <f t="shared" ref="S12:S13" si="3">Q12</f>
        <v>2409</v>
      </c>
    </row>
    <row r="13" spans="1:21" x14ac:dyDescent="0.3">
      <c r="A13" s="21">
        <v>-2.94</v>
      </c>
      <c r="B13" s="21">
        <f t="shared" si="0"/>
        <v>6.0556731120515201E-3</v>
      </c>
      <c r="D13" s="21">
        <f t="shared" si="1"/>
        <v>-2.94</v>
      </c>
      <c r="E13" s="21">
        <f t="shared" si="2"/>
        <v>1.3401312321857194E-2</v>
      </c>
      <c r="P13" s="21" t="s">
        <v>77</v>
      </c>
      <c r="Q13" s="21">
        <v>304</v>
      </c>
      <c r="S13" s="21">
        <f t="shared" si="3"/>
        <v>304</v>
      </c>
    </row>
    <row r="14" spans="1:21" x14ac:dyDescent="0.3">
      <c r="A14" s="21">
        <v>-2.93</v>
      </c>
      <c r="B14" s="21">
        <f t="shared" si="0"/>
        <v>6.2231043727989368E-3</v>
      </c>
      <c r="D14" s="21">
        <f t="shared" si="1"/>
        <v>-2.93</v>
      </c>
      <c r="E14" s="21">
        <f t="shared" si="2"/>
        <v>1.3626484617299787E-2</v>
      </c>
      <c r="P14" s="21" t="s">
        <v>8</v>
      </c>
      <c r="Q14" s="22">
        <f>Q9</f>
        <v>100</v>
      </c>
      <c r="S14" s="22">
        <f>S9</f>
        <v>10</v>
      </c>
    </row>
    <row r="15" spans="1:21" x14ac:dyDescent="0.3">
      <c r="A15" s="21">
        <v>-2.92</v>
      </c>
      <c r="B15" s="21">
        <f t="shared" si="0"/>
        <v>6.3946653407768927E-3</v>
      </c>
      <c r="D15" s="21">
        <f t="shared" si="1"/>
        <v>-2.92</v>
      </c>
      <c r="E15" s="21">
        <f t="shared" si="2"/>
        <v>1.3855421714165535E-2</v>
      </c>
      <c r="P15" s="21" t="s">
        <v>80</v>
      </c>
      <c r="Q15" s="21">
        <v>1</v>
      </c>
      <c r="S15" s="21">
        <f>Q15</f>
        <v>1</v>
      </c>
    </row>
    <row r="16" spans="1:21" x14ac:dyDescent="0.3">
      <c r="A16" s="21">
        <v>-2.91</v>
      </c>
      <c r="B16" s="21">
        <f t="shared" si="0"/>
        <v>6.5704418026902743E-3</v>
      </c>
      <c r="D16" s="21">
        <f t="shared" si="1"/>
        <v>-2.91</v>
      </c>
      <c r="E16" s="21">
        <f t="shared" si="2"/>
        <v>1.4088183435099936E-2</v>
      </c>
      <c r="P16" s="21" t="s">
        <v>81</v>
      </c>
      <c r="Q16" s="22">
        <f>Q14-Q15</f>
        <v>99</v>
      </c>
      <c r="S16" s="98">
        <f>S14-S15</f>
        <v>9</v>
      </c>
    </row>
    <row r="17" spans="1:21" x14ac:dyDescent="0.3">
      <c r="A17" s="21">
        <v>-2.9</v>
      </c>
      <c r="B17" s="21">
        <f t="shared" si="0"/>
        <v>6.7505208334630229E-3</v>
      </c>
      <c r="D17" s="21">
        <f t="shared" si="1"/>
        <v>-2.9</v>
      </c>
      <c r="E17" s="21">
        <f t="shared" si="2"/>
        <v>1.4324830422722886E-2</v>
      </c>
      <c r="P17" s="21" t="s">
        <v>83</v>
      </c>
      <c r="Q17" s="22">
        <f>Q13/SQRT(Q14)</f>
        <v>30.4</v>
      </c>
      <c r="S17" s="98">
        <f>S13/SQRT(S14)</f>
        <v>96.133240869118723</v>
      </c>
      <c r="U17" t="s">
        <v>248</v>
      </c>
    </row>
    <row r="18" spans="1:21" x14ac:dyDescent="0.3">
      <c r="A18" s="21">
        <v>-2.89</v>
      </c>
      <c r="B18" s="21">
        <f t="shared" si="0"/>
        <v>6.9349908006578961E-3</v>
      </c>
      <c r="D18" s="21">
        <f t="shared" si="1"/>
        <v>-2.89</v>
      </c>
      <c r="E18" s="21">
        <f t="shared" si="2"/>
        <v>1.4565424146294817E-2</v>
      </c>
      <c r="P18" s="21" t="s">
        <v>16</v>
      </c>
      <c r="Q18" s="21">
        <v>0.95</v>
      </c>
      <c r="S18" s="21">
        <f t="shared" ref="S18:S20" si="4">Q18</f>
        <v>0.95</v>
      </c>
    </row>
    <row r="19" spans="1:21" x14ac:dyDescent="0.3">
      <c r="A19" s="21">
        <v>-2.88</v>
      </c>
      <c r="B19" s="21">
        <f t="shared" si="0"/>
        <v>7.123941368395191E-3</v>
      </c>
      <c r="D19" s="21">
        <f t="shared" si="1"/>
        <v>-2.88</v>
      </c>
      <c r="E19" s="21">
        <f t="shared" si="2"/>
        <v>1.4810026908272159E-2</v>
      </c>
      <c r="P19" s="21" t="s">
        <v>18</v>
      </c>
      <c r="Q19" s="22">
        <f>1-Q18</f>
        <v>5.0000000000000044E-2</v>
      </c>
      <c r="S19" s="22">
        <f t="shared" si="4"/>
        <v>5.0000000000000044E-2</v>
      </c>
    </row>
    <row r="20" spans="1:21" x14ac:dyDescent="0.3">
      <c r="A20" s="21">
        <v>-2.87</v>
      </c>
      <c r="B20" s="21">
        <f t="shared" si="0"/>
        <v>7.3174635007524748E-3</v>
      </c>
      <c r="D20" s="21">
        <f t="shared" si="1"/>
        <v>-2.87</v>
      </c>
      <c r="E20" s="21">
        <f t="shared" si="2"/>
        <v>1.5058701850743993E-2</v>
      </c>
      <c r="P20" s="21" t="s">
        <v>21</v>
      </c>
      <c r="Q20" s="22">
        <f>Q19/2</f>
        <v>2.5000000000000022E-2</v>
      </c>
      <c r="S20" s="22">
        <f t="shared" si="4"/>
        <v>2.5000000000000022E-2</v>
      </c>
    </row>
    <row r="21" spans="1:21" x14ac:dyDescent="0.3">
      <c r="A21" s="21">
        <v>-2.86</v>
      </c>
      <c r="B21" s="21">
        <f t="shared" si="0"/>
        <v>7.5156494646274555E-3</v>
      </c>
      <c r="D21" s="21">
        <f t="shared" si="1"/>
        <v>-2.86</v>
      </c>
      <c r="E21" s="21">
        <f t="shared" si="2"/>
        <v>1.5311512961742465E-2</v>
      </c>
      <c r="P21" s="21" t="s">
        <v>68</v>
      </c>
      <c r="Q21" s="22">
        <f>_xlfn.T.INV(1-Q20,Q16)</f>
        <v>1.9842169515864165</v>
      </c>
      <c r="S21" s="98">
        <f>_xlfn.T.INV(1-S20,S16)</f>
        <v>2.2621571627982049</v>
      </c>
      <c r="U21" t="s">
        <v>251</v>
      </c>
    </row>
    <row r="22" spans="1:21" x14ac:dyDescent="0.3">
      <c r="A22" s="21">
        <v>-2.85</v>
      </c>
      <c r="B22" s="21">
        <f t="shared" si="0"/>
        <v>7.7185928320458678E-3</v>
      </c>
      <c r="D22" s="21">
        <f t="shared" si="1"/>
        <v>-2.85</v>
      </c>
      <c r="E22" s="21">
        <f t="shared" si="2"/>
        <v>1.5568525081418521E-2</v>
      </c>
      <c r="P22" s="21" t="s">
        <v>88</v>
      </c>
      <c r="Q22" s="22">
        <f>Q21*Q17</f>
        <v>60.320195328227058</v>
      </c>
      <c r="S22" s="98">
        <f>S21*S17</f>
        <v>217.46849941508205</v>
      </c>
      <c r="U22" t="s">
        <v>249</v>
      </c>
    </row>
    <row r="23" spans="1:21" x14ac:dyDescent="0.3">
      <c r="A23" s="21">
        <v>-2.84</v>
      </c>
      <c r="B23" s="21">
        <f t="shared" si="0"/>
        <v>7.926388481896111E-3</v>
      </c>
      <c r="D23" s="21">
        <f t="shared" si="1"/>
        <v>-2.84</v>
      </c>
      <c r="E23" s="21">
        <f t="shared" si="2"/>
        <v>1.5829803908075379E-2</v>
      </c>
      <c r="P23" s="21" t="s">
        <v>245</v>
      </c>
      <c r="Q23" s="22">
        <f>Q12-Q22</f>
        <v>2348.6798046717731</v>
      </c>
      <c r="S23" s="98">
        <f>S12-S22</f>
        <v>2191.5315005849179</v>
      </c>
      <c r="U23" t="s">
        <v>250</v>
      </c>
    </row>
    <row r="24" spans="1:21" x14ac:dyDescent="0.3">
      <c r="A24" s="21">
        <v>-2.83</v>
      </c>
      <c r="B24" s="21">
        <f t="shared" si="0"/>
        <v>8.1391326010721333E-3</v>
      </c>
      <c r="D24" s="21">
        <f t="shared" si="1"/>
        <v>-2.83</v>
      </c>
      <c r="E24" s="21">
        <f t="shared" si="2"/>
        <v>1.6095416004050116E-2</v>
      </c>
      <c r="P24" s="21" t="s">
        <v>246</v>
      </c>
      <c r="Q24" s="22">
        <f>Q12+Q22</f>
        <v>2469.3201953282269</v>
      </c>
      <c r="S24" s="98">
        <f>S12+S22</f>
        <v>2626.4684994150821</v>
      </c>
    </row>
    <row r="25" spans="1:21" x14ac:dyDescent="0.3">
      <c r="A25" s="21">
        <v>-2.82</v>
      </c>
      <c r="B25" s="21">
        <f t="shared" si="0"/>
        <v>8.3569226850060425E-3</v>
      </c>
      <c r="D25" s="21">
        <f t="shared" si="1"/>
        <v>-2.82</v>
      </c>
      <c r="E25" s="21">
        <f t="shared" si="2"/>
        <v>1.6365428801435659E-2</v>
      </c>
    </row>
    <row r="26" spans="1:21" x14ac:dyDescent="0.3">
      <c r="A26" s="21">
        <v>-2.81</v>
      </c>
      <c r="B26" s="21">
        <f t="shared" si="0"/>
        <v>8.5798575375715322E-3</v>
      </c>
      <c r="D26" s="21">
        <f t="shared" si="1"/>
        <v>-2.81</v>
      </c>
      <c r="E26" s="21">
        <f t="shared" si="2"/>
        <v>1.6639910607633378E-2</v>
      </c>
    </row>
    <row r="27" spans="1:21" x14ac:dyDescent="0.3">
      <c r="A27" s="21">
        <v>-2.8</v>
      </c>
      <c r="B27" s="21">
        <f t="shared" si="0"/>
        <v>8.8080372703395211E-3</v>
      </c>
      <c r="D27" s="21">
        <f t="shared" si="1"/>
        <v>-2.8</v>
      </c>
      <c r="E27" s="21">
        <f t="shared" si="2"/>
        <v>1.6918930610727512E-2</v>
      </c>
    </row>
    <row r="28" spans="1:21" x14ac:dyDescent="0.3">
      <c r="A28" s="21">
        <v>-2.79</v>
      </c>
      <c r="B28" s="21">
        <f t="shared" si="0"/>
        <v>9.0415633011666618E-3</v>
      </c>
      <c r="D28" s="21">
        <f t="shared" si="1"/>
        <v>-2.79</v>
      </c>
      <c r="E28" s="21">
        <f t="shared" si="2"/>
        <v>1.7202558884671405E-2</v>
      </c>
    </row>
    <row r="29" spans="1:21" x14ac:dyDescent="0.3">
      <c r="A29" s="21">
        <v>-2.78</v>
      </c>
      <c r="B29" s="21">
        <f t="shared" si="0"/>
        <v>9.2805383520979425E-3</v>
      </c>
      <c r="D29" s="21">
        <f t="shared" si="1"/>
        <v>-2.78</v>
      </c>
      <c r="E29" s="21">
        <f t="shared" si="2"/>
        <v>1.7490866394276241E-2</v>
      </c>
    </row>
    <row r="30" spans="1:21" x14ac:dyDescent="0.3">
      <c r="A30" s="21">
        <v>-2.77</v>
      </c>
      <c r="B30" s="21">
        <f t="shared" si="0"/>
        <v>9.5250664465637552E-3</v>
      </c>
      <c r="D30" s="21">
        <f t="shared" si="1"/>
        <v>-2.77</v>
      </c>
      <c r="E30" s="21">
        <f t="shared" si="2"/>
        <v>1.7783924999991669E-2</v>
      </c>
    </row>
    <row r="31" spans="1:21" x14ac:dyDescent="0.3">
      <c r="A31" s="21">
        <v>-2.76</v>
      </c>
      <c r="B31" s="21">
        <f t="shared" si="0"/>
        <v>9.7752529058527174E-3</v>
      </c>
      <c r="D31" s="21">
        <f t="shared" si="1"/>
        <v>-2.76</v>
      </c>
      <c r="E31" s="21">
        <f t="shared" si="2"/>
        <v>1.8081807462468548E-2</v>
      </c>
    </row>
    <row r="32" spans="1:21" x14ac:dyDescent="0.3">
      <c r="A32" s="21">
        <v>-2.75</v>
      </c>
      <c r="B32" s="21">
        <f t="shared" si="0"/>
        <v>1.0031204344840221E-2</v>
      </c>
      <c r="D32" s="21">
        <f t="shared" si="1"/>
        <v>-2.75</v>
      </c>
      <c r="E32" s="21">
        <f t="shared" si="2"/>
        <v>1.8384587446892451E-2</v>
      </c>
    </row>
    <row r="33" spans="1:5" x14ac:dyDescent="0.3">
      <c r="A33" s="21">
        <v>-2.74</v>
      </c>
      <c r="B33" s="21">
        <f t="shared" si="0"/>
        <v>1.0293028666953807E-2</v>
      </c>
      <c r="D33" s="21">
        <f t="shared" si="1"/>
        <v>-2.74</v>
      </c>
      <c r="E33" s="21">
        <f t="shared" si="2"/>
        <v>1.8692339527077963E-2</v>
      </c>
    </row>
    <row r="34" spans="1:5" x14ac:dyDescent="0.3">
      <c r="A34" s="21">
        <v>-2.73</v>
      </c>
      <c r="B34" s="21">
        <f t="shared" si="0"/>
        <v>1.0560835058355606E-2</v>
      </c>
      <c r="D34" s="21">
        <f t="shared" si="1"/>
        <v>-2.73</v>
      </c>
      <c r="E34" s="21">
        <f t="shared" si="2"/>
        <v>1.9005139189311709E-2</v>
      </c>
    </row>
    <row r="35" spans="1:5" x14ac:dyDescent="0.3">
      <c r="A35" s="21">
        <v>-2.7199999999999998</v>
      </c>
      <c r="B35" s="21">
        <f t="shared" si="0"/>
        <v>1.0834733981322359E-2</v>
      </c>
      <c r="D35" s="21">
        <f t="shared" si="1"/>
        <v>-2.7199999999999998</v>
      </c>
      <c r="E35" s="21">
        <f t="shared" si="2"/>
        <v>1.9323062835933168E-2</v>
      </c>
    </row>
    <row r="36" spans="1:5" x14ac:dyDescent="0.3">
      <c r="A36" s="21">
        <v>-2.71</v>
      </c>
      <c r="B36" s="21">
        <f t="shared" si="0"/>
        <v>1.1114837166803686E-2</v>
      </c>
      <c r="D36" s="21">
        <f t="shared" si="1"/>
        <v>-2.71</v>
      </c>
      <c r="E36" s="21">
        <f t="shared" si="2"/>
        <v>1.9646187788641464E-2</v>
      </c>
    </row>
    <row r="37" spans="1:5" x14ac:dyDescent="0.3">
      <c r="A37" s="21">
        <v>-2.7</v>
      </c>
      <c r="B37" s="21">
        <f t="shared" si="0"/>
        <v>1.1401257606138906E-2</v>
      </c>
      <c r="D37" s="21">
        <f t="shared" si="1"/>
        <v>-2.7</v>
      </c>
      <c r="E37" s="21">
        <f t="shared" si="2"/>
        <v>1.9974592291515963E-2</v>
      </c>
    </row>
    <row r="38" spans="1:5" x14ac:dyDescent="0.3">
      <c r="A38" s="21">
        <v>-2.69</v>
      </c>
      <c r="B38" s="21">
        <f t="shared" si="0"/>
        <v>1.1694109541912877E-2</v>
      </c>
      <c r="D38" s="21">
        <f t="shared" si="1"/>
        <v>-2.69</v>
      </c>
      <c r="E38" s="21">
        <f t="shared" si="2"/>
        <v>2.0308355513738417E-2</v>
      </c>
    </row>
    <row r="39" spans="1:5" x14ac:dyDescent="0.3">
      <c r="A39" s="21">
        <v>-2.68</v>
      </c>
      <c r="B39" s="21">
        <f t="shared" si="0"/>
        <v>1.1993508457931559E-2</v>
      </c>
      <c r="D39" s="21">
        <f t="shared" si="1"/>
        <v>-2.68</v>
      </c>
      <c r="E39" s="21">
        <f t="shared" si="2"/>
        <v>2.0647557552004085E-2</v>
      </c>
    </row>
    <row r="40" spans="1:5" x14ac:dyDescent="0.3">
      <c r="A40" s="21">
        <v>-2.67</v>
      </c>
      <c r="B40" s="21">
        <f t="shared" si="0"/>
        <v>1.2299571068297776E-2</v>
      </c>
      <c r="D40" s="21">
        <f t="shared" si="1"/>
        <v>-2.67</v>
      </c>
      <c r="E40" s="21">
        <f t="shared" si="2"/>
        <v>2.0992279432609E-2</v>
      </c>
    </row>
    <row r="41" spans="1:5" x14ac:dyDescent="0.3">
      <c r="A41" s="21">
        <v>-2.66</v>
      </c>
      <c r="B41" s="21">
        <f t="shared" si="0"/>
        <v>1.2612415305567707E-2</v>
      </c>
      <c r="D41" s="21">
        <f t="shared" si="1"/>
        <v>-2.66</v>
      </c>
      <c r="E41" s="21">
        <f t="shared" si="2"/>
        <v>2.1342603113199791E-2</v>
      </c>
    </row>
    <row r="42" spans="1:5" x14ac:dyDescent="0.3">
      <c r="A42" s="21">
        <v>-2.65</v>
      </c>
      <c r="B42" s="21">
        <f t="shared" si="0"/>
        <v>1.2932160307969206E-2</v>
      </c>
      <c r="D42" s="21">
        <f t="shared" si="1"/>
        <v>-2.65</v>
      </c>
      <c r="E42" s="21">
        <f t="shared" si="2"/>
        <v>2.1698611484173191E-2</v>
      </c>
    </row>
    <row r="43" spans="1:5" x14ac:dyDescent="0.3">
      <c r="A43" s="21">
        <v>-2.64</v>
      </c>
      <c r="B43" s="21">
        <f t="shared" si="0"/>
        <v>1.325892640566222E-2</v>
      </c>
      <c r="D43" s="21">
        <f t="shared" si="1"/>
        <v>-2.64</v>
      </c>
      <c r="E43" s="21">
        <f t="shared" si="2"/>
        <v>2.20603883697108E-2</v>
      </c>
    </row>
    <row r="44" spans="1:5" x14ac:dyDescent="0.3">
      <c r="A44" s="21">
        <v>-2.63</v>
      </c>
      <c r="B44" s="21">
        <f t="shared" si="0"/>
        <v>1.3592835106022836E-2</v>
      </c>
      <c r="D44" s="21">
        <f t="shared" si="1"/>
        <v>-2.63</v>
      </c>
      <c r="E44" s="21">
        <f t="shared" si="2"/>
        <v>2.242801852843548E-2</v>
      </c>
    </row>
    <row r="45" spans="1:5" x14ac:dyDescent="0.3">
      <c r="A45" s="21">
        <v>-2.62</v>
      </c>
      <c r="B45" s="21">
        <f t="shared" si="0"/>
        <v>1.3934009077931596E-2</v>
      </c>
      <c r="D45" s="21">
        <f t="shared" si="1"/>
        <v>-2.62</v>
      </c>
      <c r="E45" s="21">
        <f t="shared" si="2"/>
        <v>2.2801587653674505E-2</v>
      </c>
    </row>
    <row r="46" spans="1:5" x14ac:dyDescent="0.3">
      <c r="A46" s="21">
        <v>-2.61</v>
      </c>
      <c r="B46" s="21">
        <f t="shared" si="0"/>
        <v>1.4282572135047756E-2</v>
      </c>
      <c r="D46" s="21">
        <f t="shared" si="1"/>
        <v>-2.61</v>
      </c>
      <c r="E46" s="21">
        <f t="shared" si="2"/>
        <v>2.3181182373315377E-2</v>
      </c>
    </row>
    <row r="47" spans="1:5" x14ac:dyDescent="0.3">
      <c r="A47" s="21">
        <v>-2.6</v>
      </c>
      <c r="B47" s="21">
        <f t="shared" si="0"/>
        <v>1.4638649218050371E-2</v>
      </c>
      <c r="D47" s="21">
        <f t="shared" si="1"/>
        <v>-2.6</v>
      </c>
      <c r="E47" s="21">
        <f t="shared" si="2"/>
        <v>2.356689024923864E-2</v>
      </c>
    </row>
    <row r="48" spans="1:5" x14ac:dyDescent="0.3">
      <c r="A48" s="21">
        <v>-2.59</v>
      </c>
      <c r="B48" s="21">
        <f t="shared" si="0"/>
        <v>1.5002366375828512E-2</v>
      </c>
      <c r="D48" s="21">
        <f t="shared" si="1"/>
        <v>-2.59</v>
      </c>
      <c r="E48" s="21">
        <f t="shared" si="2"/>
        <v>2.3958799776312802E-2</v>
      </c>
    </row>
    <row r="49" spans="1:5" x14ac:dyDescent="0.3">
      <c r="A49" s="21">
        <v>-2.58</v>
      </c>
      <c r="B49" s="21">
        <f t="shared" si="0"/>
        <v>1.5373850745601833E-2</v>
      </c>
      <c r="D49" s="21">
        <f t="shared" si="1"/>
        <v>-2.58</v>
      </c>
      <c r="E49" s="21">
        <f t="shared" si="2"/>
        <v>2.4357000380935696E-2</v>
      </c>
    </row>
    <row r="50" spans="1:5" x14ac:dyDescent="0.3">
      <c r="A50" s="21">
        <v>-2.57</v>
      </c>
      <c r="B50" s="21">
        <f t="shared" si="0"/>
        <v>1.5753230531954109E-2</v>
      </c>
      <c r="D50" s="21">
        <f t="shared" si="1"/>
        <v>-2.57</v>
      </c>
      <c r="E50" s="21">
        <f t="shared" si="2"/>
        <v>2.4761582419106098E-2</v>
      </c>
    </row>
    <row r="51" spans="1:5" x14ac:dyDescent="0.3">
      <c r="A51" s="21">
        <v>-2.56</v>
      </c>
      <c r="B51" s="21">
        <f t="shared" si="0"/>
        <v>1.6140634984761697E-2</v>
      </c>
      <c r="D51" s="21">
        <f t="shared" si="1"/>
        <v>-2.56</v>
      </c>
      <c r="E51" s="21">
        <f t="shared" si="2"/>
        <v>2.5172637174009672E-2</v>
      </c>
    </row>
    <row r="52" spans="1:5" x14ac:dyDescent="0.3">
      <c r="A52" s="21">
        <v>-2.5499999999999998</v>
      </c>
      <c r="B52" s="21">
        <f t="shared" si="0"/>
        <v>1.6536194375999916E-2</v>
      </c>
      <c r="D52" s="21">
        <f t="shared" si="1"/>
        <v>-2.5499999999999998</v>
      </c>
      <c r="E52" s="21">
        <f t="shared" si="2"/>
        <v>2.5590256853102681E-2</v>
      </c>
    </row>
    <row r="53" spans="1:5" x14ac:dyDescent="0.3">
      <c r="A53" s="21">
        <v>-2.54</v>
      </c>
      <c r="B53" s="21">
        <f t="shared" si="0"/>
        <v>1.6940039975410041E-2</v>
      </c>
      <c r="D53" s="21">
        <f t="shared" si="1"/>
        <v>-2.54</v>
      </c>
      <c r="E53" s="21">
        <f t="shared" si="2"/>
        <v>2.601453458467631E-2</v>
      </c>
    </row>
    <row r="54" spans="1:5" x14ac:dyDescent="0.3">
      <c r="A54" s="21">
        <v>-2.5299999999999998</v>
      </c>
      <c r="B54" s="21">
        <f t="shared" si="0"/>
        <v>1.7352304025010354E-2</v>
      </c>
      <c r="D54" s="21">
        <f t="shared" si="1"/>
        <v>-2.5299999999999998</v>
      </c>
      <c r="E54" s="21">
        <f t="shared" si="2"/>
        <v>2.6445564413884966E-2</v>
      </c>
    </row>
    <row r="55" spans="1:5" x14ac:dyDescent="0.3">
      <c r="A55" s="21">
        <v>-2.52</v>
      </c>
      <c r="B55" s="21">
        <f t="shared" si="0"/>
        <v>1.7773119712434834E-2</v>
      </c>
      <c r="D55" s="21">
        <f t="shared" si="1"/>
        <v>-2.52</v>
      </c>
      <c r="E55" s="21">
        <f t="shared" si="2"/>
        <v>2.6883441298220637E-2</v>
      </c>
    </row>
    <row r="56" spans="1:5" x14ac:dyDescent="0.3">
      <c r="A56" s="21">
        <v>-2.5099999999999998</v>
      </c>
      <c r="B56" s="21">
        <f t="shared" si="0"/>
        <v>1.8202621143083669E-2</v>
      </c>
      <c r="D56" s="21">
        <f t="shared" si="1"/>
        <v>-2.5099999999999998</v>
      </c>
      <c r="E56" s="21">
        <f t="shared" si="2"/>
        <v>2.7328261102416283E-2</v>
      </c>
    </row>
    <row r="57" spans="1:5" x14ac:dyDescent="0.3">
      <c r="A57" s="21">
        <v>-2.5</v>
      </c>
      <c r="B57" s="21">
        <f t="shared" si="0"/>
        <v>1.8640943311069597E-2</v>
      </c>
      <c r="D57" s="21">
        <f t="shared" si="1"/>
        <v>-2.5</v>
      </c>
      <c r="E57" s="21">
        <f t="shared" si="2"/>
        <v>2.7780120592759115E-2</v>
      </c>
    </row>
    <row r="58" spans="1:5" x14ac:dyDescent="0.3">
      <c r="A58" s="21">
        <v>-2.4900000000000002</v>
      </c>
      <c r="B58" s="21">
        <f t="shared" si="0"/>
        <v>1.9088222068945646E-2</v>
      </c>
      <c r="D58" s="21">
        <f t="shared" si="1"/>
        <v>-2.4900000000000002</v>
      </c>
      <c r="E58" s="21">
        <f t="shared" si="2"/>
        <v>2.8239117430796868E-2</v>
      </c>
    </row>
    <row r="59" spans="1:5" x14ac:dyDescent="0.3">
      <c r="A59" s="21">
        <v>-2.48</v>
      </c>
      <c r="B59" s="21">
        <f t="shared" si="0"/>
        <v>1.954459409619878E-2</v>
      </c>
      <c r="D59" s="21">
        <f t="shared" si="1"/>
        <v>-2.48</v>
      </c>
      <c r="E59" s="21">
        <f t="shared" si="2"/>
        <v>2.8705350166417346E-2</v>
      </c>
    </row>
    <row r="60" spans="1:5" x14ac:dyDescent="0.3">
      <c r="A60" s="21">
        <v>-2.4699999999999998</v>
      </c>
      <c r="B60" s="21">
        <f t="shared" si="0"/>
        <v>2.0010196866495904E-2</v>
      </c>
      <c r="D60" s="21">
        <f t="shared" si="1"/>
        <v>-2.4699999999999998</v>
      </c>
      <c r="E60" s="21">
        <f t="shared" si="2"/>
        <v>2.9178918230282905E-2</v>
      </c>
    </row>
    <row r="61" spans="1:5" x14ac:dyDescent="0.3">
      <c r="A61" s="21">
        <v>-2.46</v>
      </c>
      <c r="B61" s="21">
        <f t="shared" si="0"/>
        <v>2.0485168613668028E-2</v>
      </c>
      <c r="D61" s="21">
        <f t="shared" si="1"/>
        <v>-2.46</v>
      </c>
      <c r="E61" s="21">
        <f t="shared" si="2"/>
        <v>2.9659921925600727E-2</v>
      </c>
    </row>
    <row r="62" spans="1:5" x14ac:dyDescent="0.3">
      <c r="A62" s="21">
        <v>-2.4500000000000002</v>
      </c>
      <c r="B62" s="21">
        <f t="shared" si="0"/>
        <v>2.0969648296419809E-2</v>
      </c>
      <c r="D62" s="21">
        <f t="shared" si="1"/>
        <v>-2.4500000000000002</v>
      </c>
      <c r="E62" s="21">
        <f t="shared" si="2"/>
        <v>3.0148462419209474E-2</v>
      </c>
    </row>
    <row r="63" spans="1:5" x14ac:dyDescent="0.3">
      <c r="A63" s="21">
        <v>-2.44</v>
      </c>
      <c r="B63" s="21">
        <f t="shared" si="0"/>
        <v>2.1463775561751622E-2</v>
      </c>
      <c r="D63" s="21">
        <f t="shared" si="1"/>
        <v>-2.44</v>
      </c>
      <c r="E63" s="21">
        <f t="shared" si="2"/>
        <v>3.0644641731962585E-2</v>
      </c>
    </row>
    <row r="64" spans="1:5" x14ac:dyDescent="0.3">
      <c r="A64" s="21">
        <v>-2.4299999999999997</v>
      </c>
      <c r="B64" s="21">
        <f t="shared" si="0"/>
        <v>2.1967690707081895E-2</v>
      </c>
      <c r="D64" s="21">
        <f t="shared" si="1"/>
        <v>-2.4299999999999997</v>
      </c>
      <c r="E64" s="21">
        <f t="shared" si="2"/>
        <v>3.1148562728388E-2</v>
      </c>
    </row>
    <row r="65" spans="1:5" x14ac:dyDescent="0.3">
      <c r="A65" s="21">
        <v>-2.42</v>
      </c>
      <c r="B65" s="21">
        <f t="shared" si="0"/>
        <v>2.2481534641058711E-2</v>
      </c>
      <c r="D65" s="21">
        <f t="shared" si="1"/>
        <v>-2.42</v>
      </c>
      <c r="E65" s="21">
        <f t="shared" si="2"/>
        <v>3.166032910560504E-2</v>
      </c>
    </row>
    <row r="66" spans="1:5" x14ac:dyDescent="0.3">
      <c r="A66" s="21">
        <v>-2.41</v>
      </c>
      <c r="B66" s="21">
        <f t="shared" si="0"/>
        <v>2.300544884304984E-2</v>
      </c>
      <c r="D66" s="21">
        <f t="shared" si="1"/>
        <v>-2.41</v>
      </c>
      <c r="E66" s="21">
        <f t="shared" si="2"/>
        <v>3.2180045381477139E-2</v>
      </c>
    </row>
    <row r="67" spans="1:5" x14ac:dyDescent="0.3">
      <c r="A67" s="21">
        <v>-2.4</v>
      </c>
      <c r="B67" s="21">
        <f t="shared" si="0"/>
        <v>2.3539575321300292E-2</v>
      </c>
      <c r="D67" s="21">
        <f t="shared" si="1"/>
        <v>-2.4</v>
      </c>
      <c r="E67" s="21">
        <f t="shared" si="2"/>
        <v>3.270781688198017E-2</v>
      </c>
    </row>
    <row r="68" spans="1:5" x14ac:dyDescent="0.3">
      <c r="A68" s="21">
        <v>-2.39</v>
      </c>
      <c r="B68" s="21">
        <f t="shared" si="0"/>
        <v>2.4084056569748949E-2</v>
      </c>
      <c r="D68" s="21">
        <f t="shared" si="1"/>
        <v>-2.39</v>
      </c>
      <c r="E68" s="21">
        <f t="shared" si="2"/>
        <v>3.3243749727765566E-2</v>
      </c>
    </row>
    <row r="69" spans="1:5" x14ac:dyDescent="0.3">
      <c r="A69" s="21">
        <v>-2.38</v>
      </c>
      <c r="B69" s="21">
        <f t="shared" si="0"/>
        <v>2.4639035523494737E-2</v>
      </c>
      <c r="D69" s="21">
        <f t="shared" si="1"/>
        <v>-2.38</v>
      </c>
      <c r="E69" s="21">
        <f t="shared" si="2"/>
        <v>3.3787950819896981E-2</v>
      </c>
    </row>
    <row r="70" spans="1:5" x14ac:dyDescent="0.3">
      <c r="A70" s="21">
        <v>-2.37</v>
      </c>
      <c r="B70" s="21">
        <f t="shared" si="0"/>
        <v>2.5204655512904746E-2</v>
      </c>
      <c r="D70" s="21">
        <f t="shared" si="1"/>
        <v>-2.37</v>
      </c>
      <c r="E70" s="21">
        <f t="shared" si="2"/>
        <v>3.4340527824739418E-2</v>
      </c>
    </row>
    <row r="71" spans="1:5" x14ac:dyDescent="0.3">
      <c r="A71" s="21">
        <v>-2.36</v>
      </c>
      <c r="B71" s="21">
        <f t="shared" si="0"/>
        <v>2.5781060216356771E-2</v>
      </c>
      <c r="D71" s="21">
        <f t="shared" si="1"/>
        <v>-2.36</v>
      </c>
      <c r="E71" s="21">
        <f t="shared" si="2"/>
        <v>3.4901589157979231E-2</v>
      </c>
    </row>
    <row r="72" spans="1:5" x14ac:dyDescent="0.3">
      <c r="A72" s="21">
        <v>-2.35</v>
      </c>
      <c r="B72" s="21">
        <f t="shared" ref="B72:B135" si="5">_xlfn.T.DIST(A72,B$2,0)</f>
        <v>2.6368393611609767E-2</v>
      </c>
      <c r="D72" s="21">
        <f t="shared" ref="D72:D135" si="6">A72</f>
        <v>-2.35</v>
      </c>
      <c r="E72" s="21">
        <f t="shared" ref="E72:E135" si="7">_xlfn.T.DIST(D72,E$2,0)</f>
        <v>3.5471243967753412E-2</v>
      </c>
    </row>
    <row r="73" spans="1:5" x14ac:dyDescent="0.3">
      <c r="A73" s="21">
        <v>-2.34</v>
      </c>
      <c r="B73" s="21">
        <f t="shared" si="5"/>
        <v>2.6966799925796987E-2</v>
      </c>
      <c r="D73" s="21">
        <f t="shared" si="6"/>
        <v>-2.34</v>
      </c>
      <c r="E73" s="21">
        <f t="shared" si="7"/>
        <v>3.604960211686635E-2</v>
      </c>
    </row>
    <row r="74" spans="1:5" x14ac:dyDescent="0.3">
      <c r="A74" s="21">
        <v>-2.33</v>
      </c>
      <c r="B74" s="21">
        <f t="shared" si="5"/>
        <v>2.7576423584036069E-2</v>
      </c>
      <c r="D74" s="21">
        <f t="shared" si="6"/>
        <v>-2.33</v>
      </c>
      <c r="E74" s="21">
        <f t="shared" si="7"/>
        <v>3.663677416407201E-2</v>
      </c>
    </row>
    <row r="75" spans="1:5" x14ac:dyDescent="0.3">
      <c r="A75" s="21">
        <v>-2.3199999999999998</v>
      </c>
      <c r="B75" s="21">
        <f t="shared" si="5"/>
        <v>2.8197409156653416E-2</v>
      </c>
      <c r="D75" s="21">
        <f t="shared" si="6"/>
        <v>-2.3199999999999998</v>
      </c>
      <c r="E75" s="21">
        <f t="shared" si="7"/>
        <v>3.7232871344399829E-2</v>
      </c>
    </row>
    <row r="76" spans="1:5" x14ac:dyDescent="0.3">
      <c r="A76" s="21">
        <v>-2.31</v>
      </c>
      <c r="B76" s="21">
        <f t="shared" si="5"/>
        <v>2.8829901305018276E-2</v>
      </c>
      <c r="D76" s="21">
        <f t="shared" si="6"/>
        <v>-2.31</v>
      </c>
      <c r="E76" s="21">
        <f t="shared" si="7"/>
        <v>3.7838005548501349E-2</v>
      </c>
    </row>
    <row r="77" spans="1:5" x14ac:dyDescent="0.3">
      <c r="A77" s="21">
        <v>-2.2999999999999998</v>
      </c>
      <c r="B77" s="21">
        <f t="shared" si="5"/>
        <v>2.9474044725985849E-2</v>
      </c>
      <c r="D77" s="21">
        <f t="shared" si="6"/>
        <v>-2.2999999999999998</v>
      </c>
      <c r="E77" s="21">
        <f t="shared" si="7"/>
        <v>3.8452289300996333E-2</v>
      </c>
    </row>
    <row r="78" spans="1:5" x14ac:dyDescent="0.3">
      <c r="A78" s="21">
        <v>-2.29</v>
      </c>
      <c r="B78" s="21">
        <f t="shared" si="5"/>
        <v>3.0129984094947045E-2</v>
      </c>
      <c r="D78" s="21">
        <f t="shared" si="6"/>
        <v>-2.29</v>
      </c>
      <c r="E78" s="21">
        <f t="shared" si="7"/>
        <v>3.9075835737794738E-2</v>
      </c>
    </row>
    <row r="79" spans="1:5" x14ac:dyDescent="0.3">
      <c r="A79" s="21">
        <v>-2.2800000000000002</v>
      </c>
      <c r="B79" s="21">
        <f t="shared" si="5"/>
        <v>3.0797864007485378E-2</v>
      </c>
      <c r="D79" s="21">
        <f t="shared" si="6"/>
        <v>-2.2800000000000002</v>
      </c>
      <c r="E79" s="21">
        <f t="shared" si="7"/>
        <v>3.9708758582373126E-2</v>
      </c>
    </row>
    <row r="80" spans="1:5" x14ac:dyDescent="0.3">
      <c r="A80" s="21">
        <v>-2.27</v>
      </c>
      <c r="B80" s="21">
        <f t="shared" si="5"/>
        <v>3.1477828919641557E-2</v>
      </c>
      <c r="D80" s="21">
        <f t="shared" si="6"/>
        <v>-2.27</v>
      </c>
      <c r="E80" s="21">
        <f t="shared" si="7"/>
        <v>4.0351172120982368E-2</v>
      </c>
    </row>
    <row r="81" spans="1:5" x14ac:dyDescent="0.3">
      <c r="A81" s="21">
        <v>-2.2599999999999998</v>
      </c>
      <c r="B81" s="21">
        <f t="shared" si="5"/>
        <v>3.2170023086787215E-2</v>
      </c>
      <c r="D81" s="21">
        <f t="shared" si="6"/>
        <v>-2.2599999999999998</v>
      </c>
      <c r="E81" s="21">
        <f t="shared" si="7"/>
        <v>4.100319117676416E-2</v>
      </c>
    </row>
    <row r="82" spans="1:5" x14ac:dyDescent="0.3">
      <c r="A82" s="21">
        <v>-2.25</v>
      </c>
      <c r="B82" s="21">
        <f t="shared" si="5"/>
        <v>3.287459050111146E-2</v>
      </c>
      <c r="D82" s="21">
        <f t="shared" si="6"/>
        <v>-2.25</v>
      </c>
      <c r="E82" s="21">
        <f t="shared" si="7"/>
        <v>4.166493108275391E-2</v>
      </c>
    </row>
    <row r="83" spans="1:5" x14ac:dyDescent="0.3">
      <c r="A83" s="21">
        <v>-2.2400000000000002</v>
      </c>
      <c r="B83" s="21">
        <f t="shared" si="5"/>
        <v>3.3591674827723253E-2</v>
      </c>
      <c r="D83" s="21">
        <f t="shared" si="6"/>
        <v>-2.2400000000000002</v>
      </c>
      <c r="E83" s="21">
        <f t="shared" si="7"/>
        <v>4.2336507653747434E-2</v>
      </c>
    </row>
    <row r="84" spans="1:5" x14ac:dyDescent="0.3">
      <c r="A84" s="21">
        <v>-2.23</v>
      </c>
      <c r="B84" s="21">
        <f t="shared" si="5"/>
        <v>3.4321419339375075E-2</v>
      </c>
      <c r="D84" s="21">
        <f t="shared" si="6"/>
        <v>-2.23</v>
      </c>
      <c r="E84" s="21">
        <f t="shared" si="7"/>
        <v>4.3018037157008596E-2</v>
      </c>
    </row>
    <row r="85" spans="1:5" x14ac:dyDescent="0.3">
      <c r="A85" s="21">
        <v>-2.2199999999999998</v>
      </c>
      <c r="B85" s="21">
        <f t="shared" si="5"/>
        <v>3.506396684981386E-2</v>
      </c>
      <c r="D85" s="21">
        <f t="shared" si="6"/>
        <v>-2.2199999999999998</v>
      </c>
      <c r="E85" s="21">
        <f t="shared" si="7"/>
        <v>4.3709636281795874E-2</v>
      </c>
    </row>
    <row r="86" spans="1:5" x14ac:dyDescent="0.3">
      <c r="A86" s="21">
        <v>-2.21</v>
      </c>
      <c r="B86" s="21">
        <f t="shared" si="5"/>
        <v>3.5819459645766813E-2</v>
      </c>
      <c r="D86" s="21">
        <f t="shared" si="6"/>
        <v>-2.21</v>
      </c>
      <c r="E86" s="21">
        <f t="shared" si="7"/>
        <v>4.4411422107684936E-2</v>
      </c>
    </row>
    <row r="87" spans="1:5" x14ac:dyDescent="0.3">
      <c r="A87" s="21">
        <v>-2.2000000000000002</v>
      </c>
      <c r="B87" s="21">
        <f t="shared" si="5"/>
        <v>3.6588039417569954E-2</v>
      </c>
      <c r="D87" s="21">
        <f t="shared" si="6"/>
        <v>-2.2000000000000002</v>
      </c>
      <c r="E87" s="21">
        <f t="shared" si="7"/>
        <v>4.5123512071665449E-2</v>
      </c>
    </row>
    <row r="88" spans="1:5" x14ac:dyDescent="0.3">
      <c r="A88" s="21">
        <v>-2.19</v>
      </c>
      <c r="B88" s="21">
        <f t="shared" si="5"/>
        <v>3.7369847188449594E-2</v>
      </c>
      <c r="D88" s="21">
        <f t="shared" si="6"/>
        <v>-2.19</v>
      </c>
      <c r="E88" s="21">
        <f t="shared" si="7"/>
        <v>4.5846023933989545E-2</v>
      </c>
    </row>
    <row r="89" spans="1:5" x14ac:dyDescent="0.3">
      <c r="A89" s="21">
        <v>-2.1799999999999997</v>
      </c>
      <c r="B89" s="21">
        <f t="shared" si="5"/>
        <v>3.8165023242466997E-2</v>
      </c>
      <c r="D89" s="21">
        <f t="shared" si="6"/>
        <v>-2.1799999999999997</v>
      </c>
      <c r="E89" s="21">
        <f t="shared" si="7"/>
        <v>4.6579075742749797E-2</v>
      </c>
    </row>
    <row r="90" spans="1:5" x14ac:dyDescent="0.3">
      <c r="A90" s="21">
        <v>-2.17</v>
      </c>
      <c r="B90" s="21">
        <f t="shared" si="5"/>
        <v>3.8973707051138902E-2</v>
      </c>
      <c r="D90" s="21">
        <f t="shared" si="6"/>
        <v>-2.17</v>
      </c>
      <c r="E90" s="21">
        <f t="shared" si="7"/>
        <v>4.7322785797165701E-2</v>
      </c>
    </row>
    <row r="91" spans="1:5" x14ac:dyDescent="0.3">
      <c r="A91" s="21">
        <v>-2.16</v>
      </c>
      <c r="B91" s="21">
        <f t="shared" si="5"/>
        <v>3.9796037198746928E-2</v>
      </c>
      <c r="D91" s="21">
        <f t="shared" si="6"/>
        <v>-2.16</v>
      </c>
      <c r="E91" s="21">
        <f t="shared" si="7"/>
        <v>4.8077272609555889E-2</v>
      </c>
    </row>
    <row r="92" spans="1:5" x14ac:dyDescent="0.3">
      <c r="A92" s="21">
        <v>-2.15</v>
      </c>
      <c r="B92" s="21">
        <f t="shared" si="5"/>
        <v>4.0632151306350166E-2</v>
      </c>
      <c r="D92" s="21">
        <f t="shared" si="6"/>
        <v>-2.15</v>
      </c>
      <c r="E92" s="21">
        <f t="shared" si="7"/>
        <v>4.8842654865975554E-2</v>
      </c>
    </row>
    <row r="93" spans="1:5" x14ac:dyDescent="0.3">
      <c r="A93" s="21">
        <v>-2.14</v>
      </c>
      <c r="B93" s="21">
        <f t="shared" si="5"/>
        <v>4.1482185954517511E-2</v>
      </c>
      <c r="D93" s="21">
        <f t="shared" si="6"/>
        <v>-2.14</v>
      </c>
      <c r="E93" s="21">
        <f t="shared" si="7"/>
        <v>4.9619051385497825E-2</v>
      </c>
    </row>
    <row r="94" spans="1:5" x14ac:dyDescent="0.3">
      <c r="A94" s="21">
        <v>-2.13</v>
      </c>
      <c r="B94" s="21">
        <f t="shared" si="5"/>
        <v>4.234627660479641E-2</v>
      </c>
      <c r="D94" s="21">
        <f t="shared" si="6"/>
        <v>-2.13</v>
      </c>
      <c r="E94" s="21">
        <f t="shared" si="7"/>
        <v>5.0406581078117838E-2</v>
      </c>
    </row>
    <row r="95" spans="1:5" x14ac:dyDescent="0.3">
      <c r="A95" s="21">
        <v>-2.12</v>
      </c>
      <c r="B95" s="21">
        <f t="shared" si="5"/>
        <v>4.3224557519936431E-2</v>
      </c>
      <c r="D95" s="21">
        <f t="shared" si="6"/>
        <v>-2.12</v>
      </c>
      <c r="E95" s="21">
        <f t="shared" si="7"/>
        <v>5.1205362901259967E-2</v>
      </c>
    </row>
    <row r="96" spans="1:5" x14ac:dyDescent="0.3">
      <c r="A96" s="21">
        <v>-2.11</v>
      </c>
      <c r="B96" s="21">
        <f t="shared" si="5"/>
        <v>4.4117161682888512E-2</v>
      </c>
      <c r="D96" s="21">
        <f t="shared" si="6"/>
        <v>-2.11</v>
      </c>
      <c r="E96" s="21">
        <f t="shared" si="7"/>
        <v>5.2015515814867325E-2</v>
      </c>
    </row>
    <row r="97" spans="1:5" x14ac:dyDescent="0.3">
      <c r="A97" s="21">
        <v>-2.1</v>
      </c>
      <c r="B97" s="21">
        <f t="shared" si="5"/>
        <v>4.5024220714599432E-2</v>
      </c>
      <c r="D97" s="21">
        <f t="shared" si="6"/>
        <v>-2.1</v>
      </c>
      <c r="E97" s="21">
        <f t="shared" si="7"/>
        <v>5.2837158735054048E-2</v>
      </c>
    </row>
    <row r="98" spans="1:5" x14ac:dyDescent="0.3">
      <c r="A98" s="21">
        <v>-2.09</v>
      </c>
      <c r="B98" s="21">
        <f t="shared" si="5"/>
        <v>4.5945864790626061E-2</v>
      </c>
      <c r="D98" s="21">
        <f t="shared" si="6"/>
        <v>-2.09</v>
      </c>
      <c r="E98" s="21">
        <f t="shared" si="7"/>
        <v>5.3670410486302021E-2</v>
      </c>
    </row>
    <row r="99" spans="1:5" x14ac:dyDescent="0.3">
      <c r="A99" s="21">
        <v>-2.08</v>
      </c>
      <c r="B99" s="21">
        <f t="shared" si="5"/>
        <v>4.6882222556591469E-2</v>
      </c>
      <c r="D99" s="21">
        <f t="shared" si="6"/>
        <v>-2.08</v>
      </c>
      <c r="E99" s="21">
        <f t="shared" si="7"/>
        <v>5.4515389752181953E-2</v>
      </c>
    </row>
    <row r="100" spans="1:5" x14ac:dyDescent="0.3">
      <c r="A100" s="21">
        <v>-2.0699999999999998</v>
      </c>
      <c r="B100" s="21">
        <f t="shared" si="5"/>
        <v>4.7833421042510267E-2</v>
      </c>
      <c r="D100" s="21">
        <f t="shared" si="6"/>
        <v>-2.0699999999999998</v>
      </c>
      <c r="E100" s="21">
        <f t="shared" si="7"/>
        <v>5.5372215024582151E-2</v>
      </c>
    </row>
    <row r="101" spans="1:5" x14ac:dyDescent="0.3">
      <c r="A101" s="21">
        <v>-2.06</v>
      </c>
      <c r="B101" s="21">
        <f t="shared" si="5"/>
        <v>4.879958557600788E-2</v>
      </c>
      <c r="D101" s="21">
        <f t="shared" si="6"/>
        <v>-2.06</v>
      </c>
      <c r="E101" s="21">
        <f t="shared" si="7"/>
        <v>5.6241004551425992E-2</v>
      </c>
    </row>
    <row r="102" spans="1:5" x14ac:dyDescent="0.3">
      <c r="A102" s="21">
        <v>-2.0499999999999998</v>
      </c>
      <c r="B102" s="21">
        <f t="shared" si="5"/>
        <v>4.9780839694463994E-2</v>
      </c>
      <c r="D102" s="21">
        <f t="shared" si="6"/>
        <v>-2.0499999999999998</v>
      </c>
      <c r="E102" s="21">
        <f t="shared" si="7"/>
        <v>5.7121876282862513E-2</v>
      </c>
    </row>
    <row r="103" spans="1:5" x14ac:dyDescent="0.3">
      <c r="A103" s="21">
        <v>-2.04</v>
      </c>
      <c r="B103" s="21">
        <f t="shared" si="5"/>
        <v>5.0777305056108314E-2</v>
      </c>
      <c r="D103" s="21">
        <f t="shared" si="6"/>
        <v>-2.04</v>
      </c>
      <c r="E103" s="21">
        <f t="shared" si="7"/>
        <v>5.8014947815912668E-2</v>
      </c>
    </row>
    <row r="104" spans="1:5" x14ac:dyDescent="0.3">
      <c r="A104" s="21">
        <v>-2.0300000000000002</v>
      </c>
      <c r="B104" s="21">
        <f t="shared" si="5"/>
        <v>5.1789101350100876E-2</v>
      </c>
      <c r="D104" s="21">
        <f t="shared" si="6"/>
        <v>-2.0300000000000002</v>
      </c>
      <c r="E104" s="21">
        <f t="shared" si="7"/>
        <v>5.8920336337556535E-2</v>
      </c>
    </row>
    <row r="105" spans="1:5" x14ac:dyDescent="0.3">
      <c r="A105" s="21">
        <v>-2.02</v>
      </c>
      <c r="B105" s="21">
        <f t="shared" si="5"/>
        <v>5.2816346205628716E-2</v>
      </c>
      <c r="D105" s="21">
        <f t="shared" si="6"/>
        <v>-2.02</v>
      </c>
      <c r="E105" s="21">
        <f t="shared" si="7"/>
        <v>5.9838158566245976E-2</v>
      </c>
    </row>
    <row r="106" spans="1:5" x14ac:dyDescent="0.3">
      <c r="A106" s="21">
        <v>-2.0099999999999998</v>
      </c>
      <c r="B106" s="21">
        <f t="shared" si="5"/>
        <v>5.385915510005343E-2</v>
      </c>
      <c r="D106" s="21">
        <f t="shared" si="6"/>
        <v>-2.0099999999999998</v>
      </c>
      <c r="E106" s="21">
        <f t="shared" si="7"/>
        <v>6.0768530691829213E-2</v>
      </c>
    </row>
    <row r="107" spans="1:5" x14ac:dyDescent="0.3">
      <c r="A107" s="21">
        <v>-2</v>
      </c>
      <c r="B107" s="21">
        <f t="shared" si="5"/>
        <v>5.4917641266144644E-2</v>
      </c>
      <c r="D107" s="21">
        <f t="shared" si="6"/>
        <v>-2</v>
      </c>
      <c r="E107" s="21">
        <f t="shared" si="7"/>
        <v>6.1711568313873859E-2</v>
      </c>
    </row>
    <row r="108" spans="1:5" x14ac:dyDescent="0.3">
      <c r="A108" s="21">
        <v>-1.99</v>
      </c>
      <c r="B108" s="21">
        <f t="shared" si="5"/>
        <v>5.5991915598437407E-2</v>
      </c>
      <c r="D108" s="21">
        <f t="shared" si="6"/>
        <v>-1.99</v>
      </c>
      <c r="E108" s="21">
        <f t="shared" si="7"/>
        <v>6.266738637837628E-2</v>
      </c>
    </row>
    <row r="109" spans="1:5" x14ac:dyDescent="0.3">
      <c r="A109" s="21">
        <v>-1.98</v>
      </c>
      <c r="B109" s="21">
        <f t="shared" si="5"/>
        <v>5.7082086558750425E-2</v>
      </c>
      <c r="D109" s="21">
        <f t="shared" si="6"/>
        <v>-1.98</v>
      </c>
      <c r="E109" s="21">
        <f t="shared" si="7"/>
        <v>6.3636099112845679E-2</v>
      </c>
    </row>
    <row r="110" spans="1:5" x14ac:dyDescent="0.3">
      <c r="A110" s="21">
        <v>-1.97</v>
      </c>
      <c r="B110" s="21">
        <f t="shared" si="5"/>
        <v>5.8188260080906322E-2</v>
      </c>
      <c r="D110" s="21">
        <f t="shared" si="6"/>
        <v>-1.97</v>
      </c>
      <c r="E110" s="21">
        <f t="shared" si="7"/>
        <v>6.4617819959752729E-2</v>
      </c>
    </row>
    <row r="111" spans="1:5" x14ac:dyDescent="0.3">
      <c r="A111" s="21">
        <v>-1.96</v>
      </c>
      <c r="B111" s="21">
        <f t="shared" si="5"/>
        <v>5.9310539474694939E-2</v>
      </c>
      <c r="D111" s="21">
        <f t="shared" si="6"/>
        <v>-1.96</v>
      </c>
      <c r="E111" s="21">
        <f t="shared" si="7"/>
        <v>6.5612661508333683E-2</v>
      </c>
    </row>
    <row r="112" spans="1:5" x14ac:dyDescent="0.3">
      <c r="A112" s="21">
        <v>-1.95</v>
      </c>
      <c r="B112" s="21">
        <f t="shared" si="5"/>
        <v>6.0449025329122434E-2</v>
      </c>
      <c r="D112" s="21">
        <f t="shared" si="6"/>
        <v>-1.95</v>
      </c>
      <c r="E112" s="21">
        <f t="shared" si="7"/>
        <v>6.6620735424740909E-2</v>
      </c>
    </row>
    <row r="113" spans="1:5" x14ac:dyDescent="0.3">
      <c r="A113" s="21">
        <v>-1.94</v>
      </c>
      <c r="B113" s="21">
        <f t="shared" si="5"/>
        <v>6.1603815414990597E-2</v>
      </c>
      <c r="D113" s="21">
        <f t="shared" si="6"/>
        <v>-1.94</v>
      </c>
      <c r="E113" s="21">
        <f t="shared" si="7"/>
        <v>6.7642152380534157E-2</v>
      </c>
    </row>
    <row r="114" spans="1:5" x14ac:dyDescent="0.3">
      <c r="A114" s="21">
        <v>-1.93</v>
      </c>
      <c r="B114" s="21">
        <f t="shared" si="5"/>
        <v>6.2775004586852298E-2</v>
      </c>
      <c r="D114" s="21">
        <f t="shared" si="6"/>
        <v>-1.93</v>
      </c>
      <c r="E114" s="21">
        <f t="shared" si="7"/>
        <v>6.8677021979504968E-2</v>
      </c>
    </row>
    <row r="115" spans="1:5" x14ac:dyDescent="0.3">
      <c r="A115" s="21">
        <v>-1.92</v>
      </c>
      <c r="B115" s="21">
        <f t="shared" si="5"/>
        <v>6.3962684684390259E-2</v>
      </c>
      <c r="D115" s="21">
        <f t="shared" si="6"/>
        <v>-1.92</v>
      </c>
      <c r="E115" s="21">
        <f t="shared" si="7"/>
        <v>6.9725452682831479E-2</v>
      </c>
    </row>
    <row r="116" spans="1:5" x14ac:dyDescent="0.3">
      <c r="A116" s="21">
        <v>-1.91</v>
      </c>
      <c r="B116" s="21">
        <f t="shared" si="5"/>
        <v>6.5166944433267968E-2</v>
      </c>
      <c r="D116" s="21">
        <f t="shared" si="6"/>
        <v>-1.91</v>
      </c>
      <c r="E116" s="21">
        <f t="shared" si="7"/>
        <v>7.0787551732558657E-2</v>
      </c>
    </row>
    <row r="117" spans="1:5" x14ac:dyDescent="0.3">
      <c r="A117" s="21">
        <v>-1.9</v>
      </c>
      <c r="B117" s="21">
        <f t="shared" si="5"/>
        <v>6.6387869345502712E-2</v>
      </c>
      <c r="D117" s="21">
        <f t="shared" si="6"/>
        <v>-1.9</v>
      </c>
      <c r="E117" s="21">
        <f t="shared" si="7"/>
        <v>7.1863425073403195E-2</v>
      </c>
    </row>
    <row r="118" spans="1:5" x14ac:dyDescent="0.3">
      <c r="A118" s="21">
        <v>-1.89</v>
      </c>
      <c r="B118" s="21">
        <f t="shared" si="5"/>
        <v>6.7625541619412671E-2</v>
      </c>
      <c r="D118" s="21">
        <f t="shared" si="6"/>
        <v>-1.89</v>
      </c>
      <c r="E118" s="21">
        <f t="shared" si="7"/>
        <v>7.2953177272882433E-2</v>
      </c>
    </row>
    <row r="119" spans="1:5" x14ac:dyDescent="0.3">
      <c r="A119" s="21">
        <v>-1.88</v>
      </c>
      <c r="B119" s="21">
        <f t="shared" si="5"/>
        <v>6.8880040039190821E-2</v>
      </c>
      <c r="D119" s="21">
        <f t="shared" si="6"/>
        <v>-1.88</v>
      </c>
      <c r="E119" s="21">
        <f t="shared" si="7"/>
        <v>7.4056911439767587E-2</v>
      </c>
    </row>
    <row r="120" spans="1:5" x14ac:dyDescent="0.3">
      <c r="A120" s="21">
        <v>-1.8699999999999999</v>
      </c>
      <c r="B120" s="21">
        <f t="shared" si="5"/>
        <v>7.0151439874160212E-2</v>
      </c>
      <c r="D120" s="21">
        <f t="shared" si="6"/>
        <v>-1.8699999999999999</v>
      </c>
      <c r="E120" s="21">
        <f t="shared" si="7"/>
        <v>7.5174729140864732E-2</v>
      </c>
    </row>
    <row r="121" spans="1:5" x14ac:dyDescent="0.3">
      <c r="A121" s="21">
        <v>-1.8599999999999999</v>
      </c>
      <c r="B121" s="21">
        <f t="shared" si="5"/>
        <v>7.1439812777766579E-2</v>
      </c>
      <c r="D121" s="21">
        <f t="shared" si="6"/>
        <v>-1.8599999999999999</v>
      </c>
      <c r="E121" s="21">
        <f t="shared" si="7"/>
        <v>7.6306730316127253E-2</v>
      </c>
    </row>
    <row r="122" spans="1:5" x14ac:dyDescent="0.3">
      <c r="A122" s="21">
        <v>-1.8499999999999999</v>
      </c>
      <c r="B122" s="21">
        <f t="shared" si="5"/>
        <v>7.2745226686365322E-2</v>
      </c>
      <c r="D122" s="21">
        <f t="shared" si="6"/>
        <v>-1.8499999999999999</v>
      </c>
      <c r="E122" s="21">
        <f t="shared" si="7"/>
        <v>7.7453013192105707E-2</v>
      </c>
    </row>
    <row r="123" spans="1:5" x14ac:dyDescent="0.3">
      <c r="A123" s="21">
        <v>-1.84</v>
      </c>
      <c r="B123" s="21">
        <f t="shared" si="5"/>
        <v>7.4067745717861261E-2</v>
      </c>
      <c r="D123" s="21">
        <f t="shared" si="6"/>
        <v>-1.84</v>
      </c>
      <c r="E123" s="21">
        <f t="shared" si="7"/>
        <v>7.8613674193742655E-2</v>
      </c>
    </row>
    <row r="124" spans="1:5" x14ac:dyDescent="0.3">
      <c r="A124" s="21">
        <v>-1.83</v>
      </c>
      <c r="B124" s="21">
        <f t="shared" si="5"/>
        <v>7.5407430070261905E-2</v>
      </c>
      <c r="D124" s="21">
        <f t="shared" si="6"/>
        <v>-1.83</v>
      </c>
      <c r="E124" s="21">
        <f t="shared" si="7"/>
        <v>7.9788807854521887E-2</v>
      </c>
    </row>
    <row r="125" spans="1:5" x14ac:dyDescent="0.3">
      <c r="A125" s="21">
        <v>-1.82</v>
      </c>
      <c r="B125" s="21">
        <f t="shared" si="5"/>
        <v>7.6764335920204291E-2</v>
      </c>
      <c r="D125" s="21">
        <f t="shared" si="6"/>
        <v>-1.82</v>
      </c>
      <c r="E125" s="21">
        <f t="shared" si="7"/>
        <v>8.0978506724982802E-2</v>
      </c>
    </row>
    <row r="126" spans="1:5" x14ac:dyDescent="0.3">
      <c r="A126" s="21">
        <v>-1.81</v>
      </c>
      <c r="B126" s="21">
        <f t="shared" si="5"/>
        <v>7.8138515321518706E-2</v>
      </c>
      <c r="D126" s="21">
        <f t="shared" si="6"/>
        <v>-1.81</v>
      </c>
      <c r="E126" s="21">
        <f t="shared" si="7"/>
        <v>8.2182861279614008E-2</v>
      </c>
    </row>
    <row r="127" spans="1:5" x14ac:dyDescent="0.3">
      <c r="A127" s="21">
        <v>-1.8</v>
      </c>
      <c r="B127" s="21">
        <f t="shared" si="5"/>
        <v>7.9530016103893306E-2</v>
      </c>
      <c r="D127" s="21">
        <f t="shared" si="6"/>
        <v>-1.8</v>
      </c>
      <c r="E127" s="21">
        <f t="shared" si="7"/>
        <v>8.340195982213984E-2</v>
      </c>
    </row>
    <row r="128" spans="1:5" x14ac:dyDescent="0.3">
      <c r="A128" s="21">
        <v>-1.79</v>
      </c>
      <c r="B128" s="21">
        <f t="shared" si="5"/>
        <v>8.0938881771703497E-2</v>
      </c>
      <c r="D128" s="21">
        <f t="shared" si="6"/>
        <v>-1.79</v>
      </c>
      <c r="E128" s="21">
        <f t="shared" si="7"/>
        <v>8.4635888389218608E-2</v>
      </c>
    </row>
    <row r="129" spans="1:5" x14ac:dyDescent="0.3">
      <c r="A129" s="21">
        <v>-1.78</v>
      </c>
      <c r="B129" s="21">
        <f t="shared" si="5"/>
        <v>8.2365151403073947E-2</v>
      </c>
      <c r="D129" s="21">
        <f t="shared" si="6"/>
        <v>-1.78</v>
      </c>
      <c r="E129" s="21">
        <f t="shared" si="7"/>
        <v>8.5884730652569838E-2</v>
      </c>
    </row>
    <row r="130" spans="1:5" x14ac:dyDescent="0.3">
      <c r="A130" s="21">
        <v>-1.77</v>
      </c>
      <c r="B130" s="21">
        <f t="shared" si="5"/>
        <v>8.3808859549238987E-2</v>
      </c>
      <c r="D130" s="21">
        <f t="shared" si="6"/>
        <v>-1.77</v>
      </c>
      <c r="E130" s="21">
        <f t="shared" si="7"/>
        <v>8.7148567819553449E-2</v>
      </c>
    </row>
    <row r="131" spans="1:5" x14ac:dyDescent="0.3">
      <c r="A131" s="21">
        <v>-1.76</v>
      </c>
      <c r="B131" s="21">
        <f t="shared" si="5"/>
        <v>8.5270036134271407E-2</v>
      </c>
      <c r="D131" s="21">
        <f t="shared" si="6"/>
        <v>-1.76</v>
      </c>
      <c r="E131" s="21">
        <f t="shared" si="7"/>
        <v>8.8427478532223741E-2</v>
      </c>
    </row>
    <row r="132" spans="1:5" x14ac:dyDescent="0.3">
      <c r="A132" s="21">
        <v>-1.75</v>
      </c>
      <c r="B132" s="21">
        <f t="shared" si="5"/>
        <v>8.6748706355248395E-2</v>
      </c>
      <c r="D132" s="21">
        <f t="shared" si="6"/>
        <v>-1.75</v>
      </c>
      <c r="E132" s="21">
        <f t="shared" si="7"/>
        <v>8.9721538764883646E-2</v>
      </c>
    </row>
    <row r="133" spans="1:5" x14ac:dyDescent="0.3">
      <c r="A133" s="21">
        <v>-1.74</v>
      </c>
      <c r="B133" s="21">
        <f t="shared" si="5"/>
        <v>8.824489058292577E-2</v>
      </c>
      <c r="D133" s="21">
        <f t="shared" si="6"/>
        <v>-1.74</v>
      </c>
      <c r="E133" s="21">
        <f t="shared" si="7"/>
        <v>9.103082172016834E-2</v>
      </c>
    </row>
    <row r="134" spans="1:5" x14ac:dyDescent="0.3">
      <c r="A134" s="21">
        <v>-1.73</v>
      </c>
      <c r="B134" s="21">
        <f t="shared" si="5"/>
        <v>8.9758604262992203E-2</v>
      </c>
      <c r="D134" s="21">
        <f t="shared" si="6"/>
        <v>-1.73</v>
      </c>
      <c r="E134" s="21">
        <f t="shared" si="7"/>
        <v>9.2355397723687824E-2</v>
      </c>
    </row>
    <row r="135" spans="1:5" x14ac:dyDescent="0.3">
      <c r="A135" s="21">
        <v>-1.72</v>
      </c>
      <c r="B135" s="21">
        <f t="shared" si="5"/>
        <v>9.128985781797648E-2</v>
      </c>
      <c r="D135" s="21">
        <f t="shared" si="6"/>
        <v>-1.72</v>
      </c>
      <c r="E135" s="21">
        <f t="shared" si="7"/>
        <v>9.369533411726183E-2</v>
      </c>
    </row>
    <row r="136" spans="1:5" x14ac:dyDescent="0.3">
      <c r="A136" s="21">
        <v>-1.71</v>
      </c>
      <c r="B136" s="21">
        <f t="shared" ref="B136:B199" si="8">_xlfn.T.DIST(A136,B$2,0)</f>
        <v>9.2838656549881007E-2</v>
      </c>
      <c r="D136" s="21">
        <f t="shared" ref="D136:D199" si="9">A136</f>
        <v>-1.71</v>
      </c>
      <c r="E136" s="21">
        <f t="shared" ref="E136:E199" si="10">_xlfn.T.DIST(D136,E$2,0)</f>
        <v>9.5050695150782627E-2</v>
      </c>
    </row>
    <row r="137" spans="1:5" x14ac:dyDescent="0.3">
      <c r="A137" s="21">
        <v>-1.7</v>
      </c>
      <c r="B137" s="21">
        <f t="shared" si="8"/>
        <v>9.4405000543616863E-2</v>
      </c>
      <c r="D137" s="21">
        <f t="shared" si="9"/>
        <v>-1.7</v>
      </c>
      <c r="E137" s="21">
        <f t="shared" si="10"/>
        <v>9.6421541872743696E-2</v>
      </c>
    </row>
    <row r="138" spans="1:5" x14ac:dyDescent="0.3">
      <c r="A138" s="21">
        <v>-1.69</v>
      </c>
      <c r="B138" s="21">
        <f t="shared" si="8"/>
        <v>9.5988884571315519E-2</v>
      </c>
      <c r="D138" s="21">
        <f t="shared" si="9"/>
        <v>-1.69</v>
      </c>
      <c r="E138" s="21">
        <f t="shared" si="10"/>
        <v>9.7807932019474492E-2</v>
      </c>
    </row>
    <row r="139" spans="1:5" x14ac:dyDescent="0.3">
      <c r="A139" s="21">
        <v>-1.68</v>
      </c>
      <c r="B139" s="21">
        <f t="shared" si="8"/>
        <v>9.7590297997593792E-2</v>
      </c>
      <c r="D139" s="21">
        <f t="shared" si="9"/>
        <v>-1.68</v>
      </c>
      <c r="E139" s="21">
        <f t="shared" si="10"/>
        <v>9.9209919903125179E-2</v>
      </c>
    </row>
    <row r="140" spans="1:5" x14ac:dyDescent="0.3">
      <c r="A140" s="21">
        <v>-1.67</v>
      </c>
      <c r="B140" s="21">
        <f t="shared" si="8"/>
        <v>9.9209224685848918E-2</v>
      </c>
      <c r="D140" s="21">
        <f t="shared" si="9"/>
        <v>-1.67</v>
      </c>
      <c r="E140" s="21">
        <f t="shared" si="10"/>
        <v>0.10062755629844691</v>
      </c>
    </row>
    <row r="141" spans="1:5" x14ac:dyDescent="0.3">
      <c r="A141" s="21">
        <v>-1.66</v>
      </c>
      <c r="B141" s="21">
        <f t="shared" si="8"/>
        <v>0.10084564290566235</v>
      </c>
      <c r="D141" s="21">
        <f t="shared" si="9"/>
        <v>-1.66</v>
      </c>
      <c r="E141" s="21">
        <f t="shared" si="10"/>
        <v>0.10206088832841677</v>
      </c>
    </row>
    <row r="142" spans="1:5" x14ac:dyDescent="0.3">
      <c r="A142" s="21">
        <v>-1.65</v>
      </c>
      <c r="B142" s="21">
        <f t="shared" si="8"/>
        <v>0.10249952524138954</v>
      </c>
      <c r="D142" s="21">
        <f t="shared" si="9"/>
        <v>-1.65</v>
      </c>
      <c r="E142" s="21">
        <f t="shared" si="10"/>
        <v>0.10350995934875833</v>
      </c>
    </row>
    <row r="143" spans="1:5" x14ac:dyDescent="0.3">
      <c r="A143" s="21">
        <v>-1.64</v>
      </c>
      <c r="B143" s="21">
        <f t="shared" si="8"/>
        <v>0.10417083850201606</v>
      </c>
      <c r="D143" s="21">
        <f t="shared" si="9"/>
        <v>-1.64</v>
      </c>
      <c r="E143" s="21">
        <f t="shared" si="10"/>
        <v>0.10497480883141286</v>
      </c>
    </row>
    <row r="144" spans="1:5" x14ac:dyDescent="0.3">
      <c r="A144" s="21">
        <v>-1.63</v>
      </c>
      <c r="B144" s="21">
        <f t="shared" si="8"/>
        <v>0.10585954363235914</v>
      </c>
      <c r="D144" s="21">
        <f t="shared" si="9"/>
        <v>-1.63</v>
      </c>
      <c r="E144" s="21">
        <f t="shared" si="10"/>
        <v>0.10645547224701861</v>
      </c>
    </row>
    <row r="145" spans="1:5" x14ac:dyDescent="0.3">
      <c r="A145" s="21">
        <v>-1.6199999999999999</v>
      </c>
      <c r="B145" s="21">
        <f t="shared" si="8"/>
        <v>0.1075655956256952</v>
      </c>
      <c r="D145" s="21">
        <f t="shared" si="9"/>
        <v>-1.6199999999999999</v>
      </c>
      <c r="E145" s="21">
        <f t="shared" si="10"/>
        <v>0.10795198094645705</v>
      </c>
    </row>
    <row r="146" spans="1:5" x14ac:dyDescent="0.3">
      <c r="A146" s="21">
        <v>-1.6099999999999999</v>
      </c>
      <c r="B146" s="21">
        <f t="shared" si="8"/>
        <v>0.10928894343789351</v>
      </c>
      <c r="D146" s="21">
        <f t="shared" si="9"/>
        <v>-1.6099999999999999</v>
      </c>
      <c r="E146" s="21">
        <f t="shared" si="10"/>
        <v>0.10946436204153143</v>
      </c>
    </row>
    <row r="147" spans="1:5" x14ac:dyDescent="0.3">
      <c r="A147" s="21">
        <v>-1.5999999999999999</v>
      </c>
      <c r="B147" s="21">
        <f t="shared" si="8"/>
        <v>0.11102952990313769</v>
      </c>
      <c r="D147" s="21">
        <f t="shared" si="9"/>
        <v>-1.5999999999999999</v>
      </c>
      <c r="E147" s="21">
        <f t="shared" si="10"/>
        <v>0.1109926382848422</v>
      </c>
    </row>
    <row r="148" spans="1:5" x14ac:dyDescent="0.3">
      <c r="A148" s="21">
        <v>-1.59</v>
      </c>
      <c r="B148" s="21">
        <f t="shared" si="8"/>
        <v>0.11278729165131607</v>
      </c>
      <c r="D148" s="21">
        <f t="shared" si="9"/>
        <v>-1.59</v>
      </c>
      <c r="E148" s="21">
        <f t="shared" si="10"/>
        <v>0.11253682794892887</v>
      </c>
    </row>
    <row r="149" spans="1:5" x14ac:dyDescent="0.3">
      <c r="A149" s="21">
        <v>-1.58</v>
      </c>
      <c r="B149" s="21">
        <f t="shared" si="8"/>
        <v>0.11456215902716252</v>
      </c>
      <c r="D149" s="21">
        <f t="shared" si="9"/>
        <v>-1.58</v>
      </c>
      <c r="E149" s="21">
        <f t="shared" si="10"/>
        <v>0.11409694470475161</v>
      </c>
    </row>
    <row r="150" spans="1:5" x14ac:dyDescent="0.3">
      <c r="A150" s="21">
        <v>-1.57</v>
      </c>
      <c r="B150" s="21">
        <f t="shared" si="8"/>
        <v>0.11635405601122976</v>
      </c>
      <c r="D150" s="21">
        <f t="shared" si="9"/>
        <v>-1.57</v>
      </c>
      <c r="E150" s="21">
        <f t="shared" si="10"/>
        <v>0.11567299749958664</v>
      </c>
    </row>
    <row r="151" spans="1:5" x14ac:dyDescent="0.3">
      <c r="A151" s="21">
        <v>-1.56</v>
      </c>
      <c r="B151" s="21">
        <f t="shared" si="8"/>
        <v>0.11816290014277703</v>
      </c>
      <c r="D151" s="21">
        <f t="shared" si="9"/>
        <v>-1.56</v>
      </c>
      <c r="E151" s="21">
        <f t="shared" si="10"/>
        <v>0.11726499043441509</v>
      </c>
    </row>
    <row r="152" spans="1:5" x14ac:dyDescent="0.3">
      <c r="A152" s="21">
        <v>-1.55</v>
      </c>
      <c r="B152" s="21">
        <f t="shared" si="8"/>
        <v>0.11998860244465424</v>
      </c>
      <c r="D152" s="21">
        <f t="shared" si="9"/>
        <v>-1.55</v>
      </c>
      <c r="E152" s="21">
        <f t="shared" si="10"/>
        <v>0.11887292264088674</v>
      </c>
    </row>
    <row r="153" spans="1:5" x14ac:dyDescent="0.3">
      <c r="A153" s="21">
        <v>-1.54</v>
      </c>
      <c r="B153" s="21">
        <f t="shared" si="8"/>
        <v>0.12183106735026455</v>
      </c>
      <c r="D153" s="21">
        <f t="shared" si="9"/>
        <v>-1.54</v>
      </c>
      <c r="E153" s="21">
        <f t="shared" si="10"/>
        <v>0.12049678815794287</v>
      </c>
    </row>
    <row r="154" spans="1:5" x14ac:dyDescent="0.3">
      <c r="A154" s="21">
        <v>-1.53</v>
      </c>
      <c r="B154" s="21">
        <f t="shared" si="8"/>
        <v>0.1236901926326873</v>
      </c>
      <c r="D154" s="21">
        <f t="shared" si="9"/>
        <v>-1.53</v>
      </c>
      <c r="E154" s="21">
        <f t="shared" si="10"/>
        <v>0.12213657580818736</v>
      </c>
    </row>
    <row r="155" spans="1:5" x14ac:dyDescent="0.3">
      <c r="A155" s="21">
        <v>-1.52</v>
      </c>
      <c r="B155" s="21">
        <f t="shared" si="8"/>
        <v>0.12556586933604344</v>
      </c>
      <c r="D155" s="21">
        <f t="shared" si="9"/>
        <v>-1.52</v>
      </c>
      <c r="E155" s="21">
        <f t="shared" si="10"/>
        <v>0.12379226907409663</v>
      </c>
    </row>
    <row r="156" spans="1:5" x14ac:dyDescent="0.3">
      <c r="A156" s="21">
        <v>-1.51</v>
      </c>
      <c r="B156" s="21">
        <f t="shared" si="8"/>
        <v>0.1274579817091846</v>
      </c>
      <c r="D156" s="21">
        <f t="shared" si="9"/>
        <v>-1.51</v>
      </c>
      <c r="E156" s="21">
        <f t="shared" si="10"/>
        <v>0.12546384597416296</v>
      </c>
    </row>
    <row r="157" spans="1:5" x14ac:dyDescent="0.3">
      <c r="A157" s="21">
        <v>-1.5</v>
      </c>
      <c r="B157" s="21">
        <f t="shared" si="8"/>
        <v>0.12936640714178749</v>
      </c>
      <c r="D157" s="21">
        <f t="shared" si="9"/>
        <v>-1.5</v>
      </c>
      <c r="E157" s="21">
        <f t="shared" si="10"/>
        <v>0.12715127893906839</v>
      </c>
    </row>
    <row r="158" spans="1:5" x14ac:dyDescent="0.3">
      <c r="A158" s="21">
        <v>-1.49</v>
      </c>
      <c r="B158" s="21">
        <f t="shared" si="8"/>
        <v>0.13129101610293425</v>
      </c>
      <c r="D158" s="21">
        <f t="shared" si="9"/>
        <v>-1.49</v>
      </c>
      <c r="E158" s="21">
        <f t="shared" si="10"/>
        <v>0.12885453468799113</v>
      </c>
    </row>
    <row r="159" spans="1:5" x14ac:dyDescent="0.3">
      <c r="A159" s="21">
        <v>-1.48</v>
      </c>
      <c r="B159" s="21">
        <f t="shared" si="8"/>
        <v>0.13323167208225947</v>
      </c>
      <c r="D159" s="21">
        <f t="shared" si="9"/>
        <v>-1.48</v>
      </c>
      <c r="E159" s="21">
        <f t="shared" si="10"/>
        <v>0.13057357410514714</v>
      </c>
    </row>
    <row r="160" spans="1:5" x14ac:dyDescent="0.3">
      <c r="A160" s="21">
        <v>-1.47</v>
      </c>
      <c r="B160" s="21">
        <f t="shared" si="8"/>
        <v>0.13518823153374429</v>
      </c>
      <c r="D160" s="21">
        <f t="shared" si="9"/>
        <v>-1.47</v>
      </c>
      <c r="E160" s="21">
        <f t="shared" si="10"/>
        <v>0.13230835211667472</v>
      </c>
    </row>
    <row r="161" spans="1:5" x14ac:dyDescent="0.3">
      <c r="A161" s="21">
        <v>-1.46</v>
      </c>
      <c r="B161" s="21">
        <f t="shared" si="8"/>
        <v>0.13716054382223561</v>
      </c>
      <c r="D161" s="21">
        <f t="shared" si="9"/>
        <v>-1.46</v>
      </c>
      <c r="E161" s="21">
        <f t="shared" si="10"/>
        <v>0.13405881756797222</v>
      </c>
    </row>
    <row r="162" spans="1:5" x14ac:dyDescent="0.3">
      <c r="A162" s="21">
        <v>-1.45</v>
      </c>
      <c r="B162" s="21">
        <f t="shared" si="8"/>
        <v>0.13914845117277105</v>
      </c>
      <c r="D162" s="21">
        <f t="shared" si="9"/>
        <v>-1.45</v>
      </c>
      <c r="E162" s="21">
        <f t="shared" si="10"/>
        <v>0.13582491310160225</v>
      </c>
    </row>
    <row r="163" spans="1:5" x14ac:dyDescent="0.3">
      <c r="A163" s="21">
        <v>-1.44</v>
      </c>
      <c r="B163" s="21">
        <f t="shared" si="8"/>
        <v>0.14115178862278613</v>
      </c>
      <c r="D163" s="21">
        <f t="shared" si="9"/>
        <v>-1.44</v>
      </c>
      <c r="E163" s="21">
        <f t="shared" si="10"/>
        <v>0.13760657503587875</v>
      </c>
    </row>
    <row r="164" spans="1:5" x14ac:dyDescent="0.3">
      <c r="A164" s="21">
        <v>-1.43</v>
      </c>
      <c r="B164" s="21">
        <f t="shared" si="8"/>
        <v>0.14317038397728099</v>
      </c>
      <c r="D164" s="21">
        <f t="shared" si="9"/>
        <v>-1.43</v>
      </c>
      <c r="E164" s="21">
        <f t="shared" si="10"/>
        <v>0.13940373324425631</v>
      </c>
    </row>
    <row r="165" spans="1:5" x14ac:dyDescent="0.3">
      <c r="A165" s="21">
        <v>-1.42</v>
      </c>
      <c r="B165" s="21">
        <f t="shared" si="8"/>
        <v>0.1452040577670245</v>
      </c>
      <c r="D165" s="21">
        <f t="shared" si="9"/>
        <v>-1.42</v>
      </c>
      <c r="E165" s="21">
        <f t="shared" si="10"/>
        <v>0.14121631103564461</v>
      </c>
    </row>
    <row r="166" spans="1:5" x14ac:dyDescent="0.3">
      <c r="A166" s="21">
        <v>-1.41</v>
      </c>
      <c r="B166" s="21">
        <f t="shared" si="8"/>
        <v>0.14725262320986815</v>
      </c>
      <c r="D166" s="21">
        <f t="shared" si="9"/>
        <v>-1.41</v>
      </c>
      <c r="E166" s="21">
        <f t="shared" si="10"/>
        <v>0.14304422503577305</v>
      </c>
    </row>
    <row r="167" spans="1:5" x14ac:dyDescent="0.3">
      <c r="A167" s="21">
        <v>-1.4</v>
      </c>
      <c r="B167" s="21">
        <f t="shared" si="8"/>
        <v>0.14931588617524655</v>
      </c>
      <c r="D167" s="21">
        <f t="shared" si="9"/>
        <v>-1.4</v>
      </c>
      <c r="E167" s="21">
        <f t="shared" si="10"/>
        <v>0.14488738506973386</v>
      </c>
    </row>
    <row r="168" spans="1:5" x14ac:dyDescent="0.3">
      <c r="A168" s="21">
        <v>-1.39</v>
      </c>
      <c r="B168" s="21">
        <f t="shared" si="8"/>
        <v>0.15139364515193648</v>
      </c>
      <c r="D168" s="21">
        <f t="shared" si="9"/>
        <v>-1.39</v>
      </c>
      <c r="E168" s="21">
        <f t="shared" si="10"/>
        <v>0.14674569404583535</v>
      </c>
    </row>
    <row r="169" spans="1:5" x14ac:dyDescent="0.3">
      <c r="A169" s="21">
        <v>-1.38</v>
      </c>
      <c r="B169" s="21">
        <f t="shared" si="8"/>
        <v>0.15348569121914582</v>
      </c>
      <c r="D169" s="21">
        <f t="shared" si="9"/>
        <v>-1.38</v>
      </c>
      <c r="E169" s="21">
        <f t="shared" si="10"/>
        <v>0.14861904784089849</v>
      </c>
    </row>
    <row r="170" spans="1:5" x14ac:dyDescent="0.3">
      <c r="A170" s="21">
        <v>-1.3699999999999999</v>
      </c>
      <c r="B170" s="21">
        <f t="shared" si="8"/>
        <v>0.15559180802100375</v>
      </c>
      <c r="D170" s="21">
        <f t="shared" si="9"/>
        <v>-1.3699999999999999</v>
      </c>
      <c r="E170" s="21">
        <f t="shared" si="10"/>
        <v>0.15050733518713438</v>
      </c>
    </row>
    <row r="171" spans="1:5" x14ac:dyDescent="0.3">
      <c r="A171" s="21">
        <v>-1.3599999999999999</v>
      </c>
      <c r="B171" s="21">
        <f t="shared" si="8"/>
        <v>0.15771177174452075</v>
      </c>
      <c r="D171" s="21">
        <f t="shared" si="9"/>
        <v>-1.3599999999999999</v>
      </c>
      <c r="E171" s="21">
        <f t="shared" si="10"/>
        <v>0.1524104375607408</v>
      </c>
    </row>
    <row r="172" spans="1:5" x14ac:dyDescent="0.3">
      <c r="A172" s="21">
        <v>-1.3499999999999999</v>
      </c>
      <c r="B172" s="21">
        <f t="shared" si="8"/>
        <v>0.15984535110108627</v>
      </c>
      <c r="D172" s="21">
        <f t="shared" si="9"/>
        <v>-1.3499999999999999</v>
      </c>
      <c r="E172" s="21">
        <f t="shared" si="10"/>
        <v>0.15432822907236052</v>
      </c>
    </row>
    <row r="173" spans="1:5" x14ac:dyDescent="0.3">
      <c r="A173" s="21">
        <v>-1.3399999999999999</v>
      </c>
      <c r="B173" s="21">
        <f t="shared" si="8"/>
        <v>0.16199230731156983</v>
      </c>
      <c r="D173" s="21">
        <f t="shared" si="9"/>
        <v>-1.3399999999999999</v>
      </c>
      <c r="E173" s="21">
        <f t="shared" si="10"/>
        <v>0.15626057635954485</v>
      </c>
    </row>
    <row r="174" spans="1:5" x14ac:dyDescent="0.3">
      <c r="A174" s="21">
        <v>-1.33</v>
      </c>
      <c r="B174" s="21">
        <f t="shared" si="8"/>
        <v>0.16415239409509047</v>
      </c>
      <c r="D174" s="21">
        <f t="shared" si="9"/>
        <v>-1.33</v>
      </c>
      <c r="E174" s="21">
        <f t="shared" si="10"/>
        <v>0.15820733848136997</v>
      </c>
    </row>
    <row r="175" spans="1:5" x14ac:dyDescent="0.3">
      <c r="A175" s="21">
        <v>-1.32</v>
      </c>
      <c r="B175" s="21">
        <f t="shared" si="8"/>
        <v>0.16632535766151668</v>
      </c>
      <c r="D175" s="21">
        <f t="shared" si="9"/>
        <v>-1.32</v>
      </c>
      <c r="E175" s="21">
        <f t="shared" si="10"/>
        <v>0.16016836681535337</v>
      </c>
    </row>
    <row r="176" spans="1:5" x14ac:dyDescent="0.3">
      <c r="A176" s="21">
        <v>-1.31</v>
      </c>
      <c r="B176" s="21">
        <f t="shared" si="8"/>
        <v>0.16851093670775782</v>
      </c>
      <c r="D176" s="21">
        <f t="shared" si="9"/>
        <v>-1.31</v>
      </c>
      <c r="E176" s="21">
        <f t="shared" si="10"/>
        <v>0.16214350495682237</v>
      </c>
    </row>
    <row r="177" spans="1:5" x14ac:dyDescent="0.3">
      <c r="A177" s="21">
        <v>-1.3</v>
      </c>
      <c r="B177" s="21">
        <f t="shared" si="8"/>
        <v>0.17070886241790634</v>
      </c>
      <c r="D177" s="21">
        <f t="shared" si="9"/>
        <v>-1.3</v>
      </c>
      <c r="E177" s="21">
        <f t="shared" si="10"/>
        <v>0.164132588620887</v>
      </c>
    </row>
    <row r="178" spans="1:5" x14ac:dyDescent="0.3">
      <c r="A178" s="21">
        <v>-1.29</v>
      </c>
      <c r="B178" s="21">
        <f t="shared" si="8"/>
        <v>0.17291885846728752</v>
      </c>
      <c r="D178" s="21">
        <f t="shared" si="9"/>
        <v>-1.29</v>
      </c>
      <c r="E178" s="21">
        <f t="shared" si="10"/>
        <v>0.16613544554717266</v>
      </c>
    </row>
    <row r="179" spans="1:5" x14ac:dyDescent="0.3">
      <c r="A179" s="21">
        <v>-1.28</v>
      </c>
      <c r="B179" s="21">
        <f t="shared" si="8"/>
        <v>0.17514064103047222</v>
      </c>
      <c r="D179" s="21">
        <f t="shared" si="9"/>
        <v>-1.28</v>
      </c>
      <c r="E179" s="21">
        <f t="shared" si="10"/>
        <v>0.16815189540746758</v>
      </c>
    </row>
    <row r="180" spans="1:5" x14ac:dyDescent="0.3">
      <c r="A180" s="21">
        <v>-1.27</v>
      </c>
      <c r="B180" s="21">
        <f t="shared" si="8"/>
        <v>0.17737391879330439</v>
      </c>
      <c r="D180" s="21">
        <f t="shared" si="9"/>
        <v>-1.27</v>
      </c>
      <c r="E180" s="21">
        <f t="shared" si="10"/>
        <v>0.17018174971644459</v>
      </c>
    </row>
    <row r="181" spans="1:5" x14ac:dyDescent="0.3">
      <c r="A181" s="21">
        <v>-1.26</v>
      </c>
      <c r="B181" s="21">
        <f t="shared" si="8"/>
        <v>0.1796183929689957</v>
      </c>
      <c r="D181" s="21">
        <f t="shared" si="9"/>
        <v>-1.26</v>
      </c>
      <c r="E181" s="21">
        <f t="shared" si="10"/>
        <v>0.17222481174561521</v>
      </c>
    </row>
    <row r="182" spans="1:5" x14ac:dyDescent="0.3">
      <c r="A182" s="21">
        <v>-1.25</v>
      </c>
      <c r="B182" s="21">
        <f t="shared" si="8"/>
        <v>0.18187375731833397</v>
      </c>
      <c r="D182" s="21">
        <f t="shared" si="9"/>
        <v>-1.25</v>
      </c>
      <c r="E182" s="21">
        <f t="shared" si="10"/>
        <v>0.17428087644067783</v>
      </c>
    </row>
    <row r="183" spans="1:5" x14ac:dyDescent="0.3">
      <c r="A183" s="21">
        <v>-1.24</v>
      </c>
      <c r="B183" s="21">
        <f t="shared" si="8"/>
        <v>0.18413969817405285</v>
      </c>
      <c r="D183" s="21">
        <f t="shared" si="9"/>
        <v>-1.24</v>
      </c>
      <c r="E183" s="21">
        <f t="shared" si="10"/>
        <v>0.17634973034242057</v>
      </c>
    </row>
    <row r="184" spans="1:5" x14ac:dyDescent="0.3">
      <c r="A184" s="21">
        <v>-1.23</v>
      </c>
      <c r="B184" s="21">
        <f t="shared" si="8"/>
        <v>0.18641589446940568</v>
      </c>
      <c r="D184" s="21">
        <f t="shared" si="9"/>
        <v>-1.23</v>
      </c>
      <c r="E184" s="21">
        <f t="shared" si="10"/>
        <v>0.17843115151134278</v>
      </c>
    </row>
    <row r="185" spans="1:5" x14ac:dyDescent="0.3">
      <c r="A185" s="21">
        <v>-1.22</v>
      </c>
      <c r="B185" s="21">
        <f t="shared" si="8"/>
        <v>0.18870201777098433</v>
      </c>
      <c r="D185" s="21">
        <f t="shared" si="9"/>
        <v>-1.22</v>
      </c>
      <c r="E185" s="21">
        <f t="shared" si="10"/>
        <v>0.18052490945615651</v>
      </c>
    </row>
    <row r="186" spans="1:5" x14ac:dyDescent="0.3">
      <c r="A186" s="21">
        <v>-1.21</v>
      </c>
      <c r="B186" s="21">
        <f t="shared" si="8"/>
        <v>0.19099773231582298</v>
      </c>
      <c r="D186" s="21">
        <f t="shared" si="9"/>
        <v>-1.21</v>
      </c>
      <c r="E186" s="21">
        <f t="shared" si="10"/>
        <v>0.18263076506633433</v>
      </c>
    </row>
    <row r="187" spans="1:5" x14ac:dyDescent="0.3">
      <c r="A187" s="21">
        <v>-1.2</v>
      </c>
      <c r="B187" s="21">
        <f t="shared" si="8"/>
        <v>0.19330269505282141</v>
      </c>
      <c r="D187" s="21">
        <f t="shared" si="9"/>
        <v>-1.2</v>
      </c>
      <c r="E187" s="21">
        <f t="shared" si="10"/>
        <v>0.18474847054886537</v>
      </c>
    </row>
    <row r="188" spans="1:5" x14ac:dyDescent="0.3">
      <c r="A188" s="21">
        <v>-1.19</v>
      </c>
      <c r="B188" s="21">
        <f t="shared" si="8"/>
        <v>0.19561655568852099</v>
      </c>
      <c r="D188" s="21">
        <f t="shared" si="9"/>
        <v>-1.19</v>
      </c>
      <c r="E188" s="21">
        <f t="shared" si="10"/>
        <v>0.18687776936938505</v>
      </c>
    </row>
    <row r="189" spans="1:5" x14ac:dyDescent="0.3">
      <c r="A189" s="21">
        <v>-1.18</v>
      </c>
      <c r="B189" s="21">
        <f t="shared" si="8"/>
        <v>0.19793895673726544</v>
      </c>
      <c r="D189" s="21">
        <f t="shared" si="9"/>
        <v>-1.18</v>
      </c>
      <c r="E189" s="21">
        <f t="shared" si="10"/>
        <v>0.189018396197843</v>
      </c>
    </row>
    <row r="190" spans="1:5" x14ac:dyDescent="0.3">
      <c r="A190" s="21">
        <v>-1.17</v>
      </c>
      <c r="B190" s="21">
        <f t="shared" si="8"/>
        <v>0.20026953357577201</v>
      </c>
      <c r="D190" s="21">
        <f t="shared" si="9"/>
        <v>-1.17</v>
      </c>
      <c r="E190" s="21">
        <f t="shared" si="10"/>
        <v>0.19117007685887202</v>
      </c>
    </row>
    <row r="191" spans="1:5" x14ac:dyDescent="0.3">
      <c r="A191" s="21">
        <v>-1.1599999999999999</v>
      </c>
      <c r="B191" s="21">
        <f t="shared" si="8"/>
        <v>0.20260791450213902</v>
      </c>
      <c r="D191" s="21">
        <f t="shared" si="9"/>
        <v>-1.1599999999999999</v>
      </c>
      <c r="E191" s="21">
        <f t="shared" si="10"/>
        <v>0.19333252828702238</v>
      </c>
    </row>
    <row r="192" spans="1:5" x14ac:dyDescent="0.3">
      <c r="A192" s="21">
        <v>-1.1499999999999999</v>
      </c>
      <c r="B192" s="21">
        <f t="shared" si="8"/>
        <v>0.20495372079931126</v>
      </c>
      <c r="D192" s="21">
        <f t="shared" si="9"/>
        <v>-1.1499999999999999</v>
      </c>
      <c r="E192" s="21">
        <f t="shared" si="10"/>
        <v>0.19550545848702419</v>
      </c>
    </row>
    <row r="193" spans="1:5" x14ac:dyDescent="0.3">
      <c r="A193" s="21">
        <v>-1.1399999999999999</v>
      </c>
      <c r="B193" s="21">
        <f t="shared" si="8"/>
        <v>0.20730656680302159</v>
      </c>
      <c r="D193" s="21">
        <f t="shared" si="9"/>
        <v>-1.1399999999999999</v>
      </c>
      <c r="E193" s="21">
        <f t="shared" si="10"/>
        <v>0.1976885664992378</v>
      </c>
    </row>
    <row r="194" spans="1:5" x14ac:dyDescent="0.3">
      <c r="A194" s="21">
        <v>-1.1299999999999999</v>
      </c>
      <c r="B194" s="21">
        <f t="shared" si="8"/>
        <v>0.20966605997422511</v>
      </c>
      <c r="D194" s="21">
        <f t="shared" si="9"/>
        <v>-1.1299999999999999</v>
      </c>
      <c r="E194" s="21">
        <f t="shared" si="10"/>
        <v>0.1998815423704558</v>
      </c>
    </row>
    <row r="195" spans="1:5" x14ac:dyDescent="0.3">
      <c r="A195" s="21">
        <v>-1.1199999999999999</v>
      </c>
      <c r="B195" s="21">
        <f t="shared" si="8"/>
        <v>0.21203180097603772</v>
      </c>
      <c r="D195" s="21">
        <f t="shared" si="9"/>
        <v>-1.1199999999999999</v>
      </c>
      <c r="E195" s="21">
        <f t="shared" si="10"/>
        <v>0.20208406713021168</v>
      </c>
    </row>
    <row r="196" spans="1:5" x14ac:dyDescent="0.3">
      <c r="A196" s="21">
        <v>-1.1099999999999999</v>
      </c>
      <c r="B196" s="21">
        <f t="shared" si="8"/>
        <v>0.21440338375518869</v>
      </c>
      <c r="D196" s="21">
        <f t="shared" si="9"/>
        <v>-1.1099999999999999</v>
      </c>
      <c r="E196" s="21">
        <f t="shared" si="10"/>
        <v>0.20429581277275577</v>
      </c>
    </row>
    <row r="197" spans="1:5" x14ac:dyDescent="0.3">
      <c r="A197" s="21">
        <v>-1.0999999999999999</v>
      </c>
      <c r="B197" s="21">
        <f t="shared" si="8"/>
        <v>0.21678039562799356</v>
      </c>
      <c r="D197" s="21">
        <f t="shared" si="9"/>
        <v>-1.0999999999999999</v>
      </c>
      <c r="E197" s="21">
        <f t="shared" si="10"/>
        <v>0.20651644224485116</v>
      </c>
    </row>
    <row r="198" spans="1:5" x14ac:dyDescent="0.3">
      <c r="A198" s="21">
        <v>-1.0899999999999999</v>
      </c>
      <c r="B198" s="21">
        <f t="shared" si="8"/>
        <v>0.21916241737084974</v>
      </c>
      <c r="D198" s="21">
        <f t="shared" si="9"/>
        <v>-1.0899999999999999</v>
      </c>
      <c r="E198" s="21">
        <f t="shared" si="10"/>
        <v>0.20874560943954348</v>
      </c>
    </row>
    <row r="199" spans="1:5" x14ac:dyDescent="0.3">
      <c r="A199" s="21">
        <v>-1.08</v>
      </c>
      <c r="B199" s="21">
        <f t="shared" si="8"/>
        <v>0.22154902331525433</v>
      </c>
      <c r="D199" s="21">
        <f t="shared" si="9"/>
        <v>-1.08</v>
      </c>
      <c r="E199" s="21">
        <f t="shared" si="10"/>
        <v>0.21098295919605509</v>
      </c>
    </row>
    <row r="200" spans="1:5" x14ac:dyDescent="0.3">
      <c r="A200" s="21">
        <v>-1.07</v>
      </c>
      <c r="B200" s="21">
        <f t="shared" ref="B200:B263" si="11">_xlfn.T.DIST(A200,B$2,0)</f>
        <v>0.22393978144734142</v>
      </c>
      <c r="D200" s="21">
        <f t="shared" ref="D200:D263" si="12">A200</f>
        <v>-1.07</v>
      </c>
      <c r="E200" s="21">
        <f t="shared" ref="E200:E263" si="13">_xlfn.T.DIST(D200,E$2,0)</f>
        <v>0.21322812730595025</v>
      </c>
    </row>
    <row r="201" spans="1:5" x14ac:dyDescent="0.3">
      <c r="A201" s="21">
        <v>-1.06</v>
      </c>
      <c r="B201" s="21">
        <f t="shared" si="11"/>
        <v>0.22633425351192843</v>
      </c>
      <c r="D201" s="21">
        <f t="shared" si="12"/>
        <v>-1.06</v>
      </c>
      <c r="E201" s="21">
        <f t="shared" si="13"/>
        <v>0.21548074052571656</v>
      </c>
    </row>
    <row r="202" spans="1:5" x14ac:dyDescent="0.3">
      <c r="A202" s="21">
        <v>-1.05</v>
      </c>
      <c r="B202" s="21">
        <f t="shared" si="11"/>
        <v>0.22873199512106562</v>
      </c>
      <c r="D202" s="21">
        <f t="shared" si="12"/>
        <v>-1.05</v>
      </c>
      <c r="E202" s="21">
        <f t="shared" si="13"/>
        <v>0.2177404165959031</v>
      </c>
    </row>
    <row r="203" spans="1:5" x14ac:dyDescent="0.3">
      <c r="A203" s="21">
        <v>-1.04</v>
      </c>
      <c r="B203" s="21">
        <f t="shared" si="11"/>
        <v>0.23113255586706918</v>
      </c>
      <c r="D203" s="21">
        <f t="shared" si="12"/>
        <v>-1.04</v>
      </c>
      <c r="E203" s="21">
        <f t="shared" si="13"/>
        <v>0.22000676426695234</v>
      </c>
    </row>
    <row r="204" spans="1:5" x14ac:dyDescent="0.3">
      <c r="A204" s="21">
        <v>-1.03</v>
      </c>
      <c r="B204" s="21">
        <f t="shared" si="11"/>
        <v>0.23353547944002431</v>
      </c>
      <c r="D204" s="21">
        <f t="shared" si="12"/>
        <v>-1.03</v>
      </c>
      <c r="E204" s="21">
        <f t="shared" si="13"/>
        <v>0.22227938333186048</v>
      </c>
    </row>
    <row r="205" spans="1:5" x14ac:dyDescent="0.3">
      <c r="A205" s="21">
        <v>-1.02</v>
      </c>
      <c r="B205" s="21">
        <f t="shared" si="11"/>
        <v>0.23594030374973424</v>
      </c>
      <c r="D205" s="21">
        <f t="shared" si="12"/>
        <v>-1.02</v>
      </c>
      <c r="E205" s="21">
        <f t="shared" si="13"/>
        <v>0.22455786466579339</v>
      </c>
    </row>
    <row r="206" spans="1:5" x14ac:dyDescent="0.3">
      <c r="A206" s="21">
        <v>-1.01</v>
      </c>
      <c r="B206" s="21">
        <f t="shared" si="11"/>
        <v>0.2383465610520927</v>
      </c>
      <c r="D206" s="21">
        <f t="shared" si="12"/>
        <v>-1.01</v>
      </c>
      <c r="E206" s="21">
        <f t="shared" si="13"/>
        <v>0.22684179027278414</v>
      </c>
    </row>
    <row r="207" spans="1:5" x14ac:dyDescent="0.3">
      <c r="A207" s="21">
        <v>-1</v>
      </c>
      <c r="B207" s="21">
        <f t="shared" si="11"/>
        <v>0.24075377807984838</v>
      </c>
      <c r="D207" s="21">
        <f t="shared" si="12"/>
        <v>-1</v>
      </c>
      <c r="E207" s="21">
        <f t="shared" si="13"/>
        <v>0.2291307333396316</v>
      </c>
    </row>
    <row r="208" spans="1:5" x14ac:dyDescent="0.3">
      <c r="A208" s="21">
        <v>-0.98999999999999977</v>
      </c>
      <c r="B208" s="21">
        <f t="shared" si="11"/>
        <v>0.24316147617773215</v>
      </c>
      <c r="D208" s="21">
        <f t="shared" si="12"/>
        <v>-0.98999999999999977</v>
      </c>
      <c r="E208" s="21">
        <f t="shared" si="13"/>
        <v>0.23142425829711369</v>
      </c>
    </row>
    <row r="209" spans="1:5" x14ac:dyDescent="0.3">
      <c r="A209" s="21">
        <v>-0.98</v>
      </c>
      <c r="B209" s="21">
        <f t="shared" si="11"/>
        <v>0.24556917144190948</v>
      </c>
      <c r="D209" s="21">
        <f t="shared" si="12"/>
        <v>-0.98</v>
      </c>
      <c r="E209" s="21">
        <f t="shared" si="13"/>
        <v>0.23372192088862564</v>
      </c>
    </row>
    <row r="210" spans="1:5" x14ac:dyDescent="0.3">
      <c r="A210" s="21">
        <v>-0.96999999999999975</v>
      </c>
      <c r="B210" s="21">
        <f t="shared" si="11"/>
        <v>0.2479763748637199</v>
      </c>
      <c r="D210" s="21">
        <f t="shared" si="12"/>
        <v>-0.96999999999999975</v>
      </c>
      <c r="E210" s="21">
        <f t="shared" si="13"/>
        <v>0.23602326824634656</v>
      </c>
    </row>
    <row r="211" spans="1:5" x14ac:dyDescent="0.3">
      <c r="A211" s="21">
        <v>-0.96</v>
      </c>
      <c r="B211" s="21">
        <f t="shared" si="11"/>
        <v>0.25038259247765843</v>
      </c>
      <c r="D211" s="21">
        <f t="shared" si="12"/>
        <v>-0.96</v>
      </c>
      <c r="E211" s="21">
        <f t="shared" si="13"/>
        <v>0.23832783897503002</v>
      </c>
    </row>
    <row r="212" spans="1:5" x14ac:dyDescent="0.3">
      <c r="A212" s="21">
        <v>-0.95000000000000018</v>
      </c>
      <c r="B212" s="21">
        <f t="shared" si="11"/>
        <v>0.25278732551355593</v>
      </c>
      <c r="D212" s="21">
        <f t="shared" si="12"/>
        <v>-0.95000000000000018</v>
      </c>
      <c r="E212" s="21">
        <f t="shared" si="13"/>
        <v>0.24063516324351261</v>
      </c>
    </row>
    <row r="213" spans="1:5" x14ac:dyDescent="0.3">
      <c r="A213" s="21">
        <v>-0.94</v>
      </c>
      <c r="B213" s="21">
        <f t="shared" si="11"/>
        <v>0.25519007055290388</v>
      </c>
      <c r="D213" s="21">
        <f t="shared" si="12"/>
        <v>-0.94</v>
      </c>
      <c r="E213" s="21">
        <f t="shared" si="13"/>
        <v>0.24294476288402223</v>
      </c>
    </row>
    <row r="214" spans="1:5" x14ac:dyDescent="0.3">
      <c r="A214" s="21">
        <v>-0.93000000000000016</v>
      </c>
      <c r="B214" s="21">
        <f t="shared" si="11"/>
        <v>0.25759031968927221</v>
      </c>
      <c r="D214" s="21">
        <f t="shared" si="12"/>
        <v>-0.93000000000000016</v>
      </c>
      <c r="E214" s="21">
        <f t="shared" si="13"/>
        <v>0.24525615149936475</v>
      </c>
    </row>
    <row r="215" spans="1:5" x14ac:dyDescent="0.3">
      <c r="A215" s="21">
        <v>-0.91999999999999993</v>
      </c>
      <c r="B215" s="21">
        <f t="shared" si="11"/>
        <v>0.25998756069276219</v>
      </c>
      <c r="D215" s="21">
        <f t="shared" si="12"/>
        <v>-0.91999999999999993</v>
      </c>
      <c r="E215" s="21">
        <f t="shared" si="13"/>
        <v>0.2475688345780605</v>
      </c>
    </row>
    <row r="216" spans="1:5" x14ac:dyDescent="0.3">
      <c r="A216" s="21">
        <v>-0.91000000000000014</v>
      </c>
      <c r="B216" s="21">
        <f t="shared" si="11"/>
        <v>0.26238127717843246</v>
      </c>
      <c r="D216" s="21">
        <f t="shared" si="12"/>
        <v>-0.91000000000000014</v>
      </c>
      <c r="E216" s="21">
        <f t="shared" si="13"/>
        <v>0.24988230961749142</v>
      </c>
    </row>
    <row r="217" spans="1:5" x14ac:dyDescent="0.3">
      <c r="A217" s="21">
        <v>-0.89999999999999991</v>
      </c>
      <c r="B217" s="21">
        <f t="shared" si="11"/>
        <v>0.264770948778634</v>
      </c>
      <c r="D217" s="21">
        <f t="shared" si="12"/>
        <v>-0.89999999999999991</v>
      </c>
      <c r="E217" s="21">
        <f t="shared" si="13"/>
        <v>0.25219606625511576</v>
      </c>
    </row>
    <row r="218" spans="1:5" x14ac:dyDescent="0.3">
      <c r="A218" s="21">
        <v>-0.89000000000000012</v>
      </c>
      <c r="B218" s="21">
        <f t="shared" si="11"/>
        <v>0.26715605131918413</v>
      </c>
      <c r="D218" s="21">
        <f t="shared" si="12"/>
        <v>-0.89000000000000012</v>
      </c>
      <c r="E218" s="21">
        <f t="shared" si="13"/>
        <v>0.25450958640779714</v>
      </c>
    </row>
    <row r="219" spans="1:5" x14ac:dyDescent="0.3">
      <c r="A219" s="21">
        <v>-0.87999999999999989</v>
      </c>
      <c r="B219" s="21">
        <f t="shared" si="11"/>
        <v>0.26953605699930999</v>
      </c>
      <c r="D219" s="21">
        <f t="shared" si="12"/>
        <v>-0.87999999999999989</v>
      </c>
      <c r="E219" s="21">
        <f t="shared" si="13"/>
        <v>0.25682234441928647</v>
      </c>
    </row>
    <row r="220" spans="1:5" x14ac:dyDescent="0.3">
      <c r="A220" s="21">
        <v>-0.87000000000000011</v>
      </c>
      <c r="B220" s="21">
        <f t="shared" si="11"/>
        <v>0.27191043457528258</v>
      </c>
      <c r="D220" s="21">
        <f t="shared" si="12"/>
        <v>-0.87000000000000011</v>
      </c>
      <c r="E220" s="21">
        <f t="shared" si="13"/>
        <v>0.25913380721588741</v>
      </c>
    </row>
    <row r="221" spans="1:5" x14ac:dyDescent="0.3">
      <c r="A221" s="21">
        <v>-0.85999999999999988</v>
      </c>
      <c r="B221" s="21">
        <f t="shared" si="11"/>
        <v>0.27427864954766562</v>
      </c>
      <c r="D221" s="21">
        <f t="shared" si="12"/>
        <v>-0.85999999999999988</v>
      </c>
      <c r="E221" s="21">
        <f t="shared" si="13"/>
        <v>0.26144343447032792</v>
      </c>
    </row>
    <row r="222" spans="1:5" x14ac:dyDescent="0.3">
      <c r="A222" s="21">
        <v>-0.85000000000000009</v>
      </c>
      <c r="B222" s="21">
        <f t="shared" si="11"/>
        <v>0.27664016435209249</v>
      </c>
      <c r="D222" s="21">
        <f t="shared" si="12"/>
        <v>-0.85000000000000009</v>
      </c>
      <c r="E222" s="21">
        <f t="shared" si="13"/>
        <v>0.26375067877384845</v>
      </c>
    </row>
    <row r="223" spans="1:5" x14ac:dyDescent="0.3">
      <c r="A223" s="21">
        <v>-0.83999999999999986</v>
      </c>
      <c r="B223" s="21">
        <f t="shared" si="11"/>
        <v>0.27899443855348977</v>
      </c>
      <c r="D223" s="21">
        <f t="shared" si="12"/>
        <v>-0.83999999999999986</v>
      </c>
      <c r="E223" s="21">
        <f t="shared" si="13"/>
        <v>0.26605498581651355</v>
      </c>
    </row>
    <row r="224" spans="1:5" x14ac:dyDescent="0.3">
      <c r="A224" s="21">
        <v>-0.83000000000000007</v>
      </c>
      <c r="B224" s="21">
        <f t="shared" si="11"/>
        <v>0.2813409290436531</v>
      </c>
      <c r="D224" s="21">
        <f t="shared" si="12"/>
        <v>-0.83000000000000007</v>
      </c>
      <c r="E224" s="21">
        <f t="shared" si="13"/>
        <v>0.26835579457573638</v>
      </c>
    </row>
    <row r="225" spans="1:5" x14ac:dyDescent="0.3">
      <c r="A225" s="21">
        <v>-0.81999999999999984</v>
      </c>
      <c r="B225" s="21">
        <f t="shared" si="11"/>
        <v>0.28367909024208571</v>
      </c>
      <c r="D225" s="21">
        <f t="shared" si="12"/>
        <v>-0.81999999999999984</v>
      </c>
      <c r="E225" s="21">
        <f t="shared" si="13"/>
        <v>0.27065253751300583</v>
      </c>
    </row>
    <row r="226" spans="1:5" x14ac:dyDescent="0.3">
      <c r="A226" s="21">
        <v>-0.81</v>
      </c>
      <c r="B226" s="21">
        <f t="shared" si="11"/>
        <v>0.28600837430000126</v>
      </c>
      <c r="D226" s="21">
        <f t="shared" si="12"/>
        <v>-0.81</v>
      </c>
      <c r="E226" s="21">
        <f t="shared" si="13"/>
        <v>0.27294464077878439</v>
      </c>
    </row>
    <row r="227" spans="1:5" x14ac:dyDescent="0.3">
      <c r="A227" s="21">
        <v>-0.79999999999999982</v>
      </c>
      <c r="B227" s="21">
        <f t="shared" si="11"/>
        <v>0.28832823130739282</v>
      </c>
      <c r="D227" s="21">
        <f t="shared" si="12"/>
        <v>-0.79999999999999982</v>
      </c>
      <c r="E227" s="21">
        <f t="shared" si="13"/>
        <v>0.27523152442554838</v>
      </c>
    </row>
    <row r="228" spans="1:5" x14ac:dyDescent="0.3">
      <c r="A228" s="21">
        <v>-0.79</v>
      </c>
      <c r="B228" s="21">
        <f t="shared" si="11"/>
        <v>0.29063810950306329</v>
      </c>
      <c r="D228" s="21">
        <f t="shared" si="12"/>
        <v>-0.79</v>
      </c>
      <c r="E228" s="21">
        <f t="shared" si="13"/>
        <v>0.27751260262891669</v>
      </c>
    </row>
    <row r="229" spans="1:5" x14ac:dyDescent="0.3">
      <c r="A229" s="21">
        <v>-0.7799999999999998</v>
      </c>
      <c r="B229" s="21">
        <f t="shared" si="11"/>
        <v>0.29293745548751321</v>
      </c>
      <c r="D229" s="21">
        <f t="shared" si="12"/>
        <v>-0.7799999999999998</v>
      </c>
      <c r="E229" s="21">
        <f t="shared" si="13"/>
        <v>0.27978728391681967</v>
      </c>
    </row>
    <row r="230" spans="1:5" x14ac:dyDescent="0.3">
      <c r="A230" s="21">
        <v>-0.77</v>
      </c>
      <c r="B230" s="21">
        <f t="shared" si="11"/>
        <v>0.29522571443857459</v>
      </c>
      <c r="D230" s="21">
        <f t="shared" si="12"/>
        <v>-0.77</v>
      </c>
      <c r="E230" s="21">
        <f t="shared" si="13"/>
        <v>0.28205497140663427</v>
      </c>
    </row>
    <row r="231" spans="1:5" x14ac:dyDescent="0.3">
      <c r="A231" s="21">
        <v>-0.75999999999999979</v>
      </c>
      <c r="B231" s="21">
        <f t="shared" si="11"/>
        <v>0.29750233032968043</v>
      </c>
      <c r="D231" s="21">
        <f t="shared" si="12"/>
        <v>-0.75999999999999979</v>
      </c>
      <c r="E231" s="21">
        <f t="shared" si="13"/>
        <v>0.28431506305021337</v>
      </c>
    </row>
    <row r="232" spans="1:5" x14ac:dyDescent="0.3">
      <c r="A232" s="21">
        <v>-0.75</v>
      </c>
      <c r="B232" s="21">
        <f t="shared" si="11"/>
        <v>0.29976674615065341</v>
      </c>
      <c r="D232" s="21">
        <f t="shared" si="12"/>
        <v>-0.75</v>
      </c>
      <c r="E232" s="21">
        <f t="shared" si="13"/>
        <v>0.28656695188671732</v>
      </c>
    </row>
    <row r="233" spans="1:5" x14ac:dyDescent="0.3">
      <c r="A233" s="21">
        <v>-0.73999999999999977</v>
      </c>
      <c r="B233" s="21">
        <f t="shared" si="11"/>
        <v>0.30201840413089631</v>
      </c>
      <c r="D233" s="21">
        <f t="shared" si="12"/>
        <v>-0.73999999999999977</v>
      </c>
      <c r="E233" s="21">
        <f t="shared" si="13"/>
        <v>0.28881002630315034</v>
      </c>
    </row>
    <row r="234" spans="1:5" x14ac:dyDescent="0.3">
      <c r="A234" s="21">
        <v>-0.73</v>
      </c>
      <c r="B234" s="21">
        <f t="shared" si="11"/>
        <v>0.30425674596486141</v>
      </c>
      <c r="D234" s="21">
        <f t="shared" si="12"/>
        <v>-0.73</v>
      </c>
      <c r="E234" s="21">
        <f t="shared" si="13"/>
        <v>0.29104367030249056</v>
      </c>
    </row>
    <row r="235" spans="1:5" x14ac:dyDescent="0.3">
      <c r="A235" s="21">
        <v>-0.71999999999999975</v>
      </c>
      <c r="B235" s="21">
        <f t="shared" si="11"/>
        <v>0.30648121303967851</v>
      </c>
      <c r="D235" s="21">
        <f t="shared" si="12"/>
        <v>-0.71999999999999975</v>
      </c>
      <c r="E235" s="21">
        <f t="shared" si="13"/>
        <v>0.29326726377929291</v>
      </c>
    </row>
    <row r="236" spans="1:5" x14ac:dyDescent="0.3">
      <c r="A236" s="21">
        <v>-0.71</v>
      </c>
      <c r="B236" s="21">
        <f t="shared" si="11"/>
        <v>0.30869124666481107</v>
      </c>
      <c r="D236" s="21">
        <f t="shared" si="12"/>
        <v>-0.71</v>
      </c>
      <c r="E236" s="21">
        <f t="shared" si="13"/>
        <v>0.295480182802632</v>
      </c>
    </row>
    <row r="237" spans="1:5" x14ac:dyDescent="0.3">
      <c r="A237" s="21">
        <v>-0.69999999999999973</v>
      </c>
      <c r="B237" s="21">
        <f t="shared" si="11"/>
        <v>0.31088628830361448</v>
      </c>
      <c r="D237" s="21">
        <f t="shared" si="12"/>
        <v>-0.69999999999999973</v>
      </c>
      <c r="E237" s="21">
        <f t="shared" si="13"/>
        <v>0.29768179990624116</v>
      </c>
    </row>
    <row r="238" spans="1:5" x14ac:dyDescent="0.3">
      <c r="A238" s="21">
        <v>-0.69</v>
      </c>
      <c r="B238" s="21">
        <f t="shared" si="11"/>
        <v>0.31306577980666267</v>
      </c>
      <c r="D238" s="21">
        <f t="shared" si="12"/>
        <v>-0.69</v>
      </c>
      <c r="E238" s="21">
        <f t="shared" si="13"/>
        <v>0.29987148438569328</v>
      </c>
    </row>
    <row r="239" spans="1:5" x14ac:dyDescent="0.3">
      <c r="A239" s="21">
        <v>-0.68000000000000016</v>
      </c>
      <c r="B239" s="21">
        <f t="shared" si="11"/>
        <v>0.31522916364671122</v>
      </c>
      <c r="D239" s="21">
        <f t="shared" si="12"/>
        <v>-0.68000000000000016</v>
      </c>
      <c r="E239" s="21">
        <f t="shared" si="13"/>
        <v>0.30204860260245681</v>
      </c>
    </row>
    <row r="240" spans="1:5" x14ac:dyDescent="0.3">
      <c r="A240" s="21">
        <v>-0.66999999999999993</v>
      </c>
      <c r="B240" s="21">
        <f t="shared" si="11"/>
        <v>0.31737588315515874</v>
      </c>
      <c r="D240" s="21">
        <f t="shared" si="12"/>
        <v>-0.66999999999999993</v>
      </c>
      <c r="E240" s="21">
        <f t="shared" si="13"/>
        <v>0.3042125182946504</v>
      </c>
    </row>
    <row r="241" spans="1:5" x14ac:dyDescent="0.3">
      <c r="A241" s="21">
        <v>-0.66000000000000014</v>
      </c>
      <c r="B241" s="21">
        <f t="shared" si="11"/>
        <v>0.31950538275986856</v>
      </c>
      <c r="D241" s="21">
        <f t="shared" si="12"/>
        <v>-0.66000000000000014</v>
      </c>
      <c r="E241" s="21">
        <f t="shared" si="13"/>
        <v>0.30636259289430612</v>
      </c>
    </row>
    <row r="242" spans="1:5" x14ac:dyDescent="0.3">
      <c r="A242" s="21">
        <v>-0.64999999999999991</v>
      </c>
      <c r="B242" s="21">
        <f t="shared" si="11"/>
        <v>0.32161710822421091</v>
      </c>
      <c r="D242" s="21">
        <f t="shared" si="12"/>
        <v>-0.64999999999999991</v>
      </c>
      <c r="E242" s="21">
        <f t="shared" si="13"/>
        <v>0.30849818585094463</v>
      </c>
    </row>
    <row r="243" spans="1:5" x14ac:dyDescent="0.3">
      <c r="A243" s="21">
        <v>-0.64000000000000012</v>
      </c>
      <c r="B243" s="21">
        <f t="shared" si="11"/>
        <v>0.32371050688718189</v>
      </c>
      <c r="D243" s="21">
        <f t="shared" si="12"/>
        <v>-0.64000000000000012</v>
      </c>
      <c r="E243" s="21">
        <f t="shared" si="13"/>
        <v>0.31061865496124819</v>
      </c>
    </row>
    <row r="244" spans="1:5" x14ac:dyDescent="0.3">
      <c r="A244" s="21">
        <v>-0.62999999999999989</v>
      </c>
      <c r="B244" s="21">
        <f t="shared" si="11"/>
        <v>0.32578502790445485</v>
      </c>
      <c r="D244" s="21">
        <f t="shared" si="12"/>
        <v>-0.62999999999999989</v>
      </c>
      <c r="E244" s="21">
        <f t="shared" si="13"/>
        <v>0.31272335670461415</v>
      </c>
    </row>
    <row r="245" spans="1:5" x14ac:dyDescent="0.3">
      <c r="A245" s="21">
        <v>-0.62000000000000011</v>
      </c>
      <c r="B245" s="21">
        <f t="shared" si="11"/>
        <v>0.32784012249021821</v>
      </c>
      <c r="D245" s="21">
        <f t="shared" si="12"/>
        <v>-0.62000000000000011</v>
      </c>
      <c r="E245" s="21">
        <f t="shared" si="13"/>
        <v>0.3148116465843529</v>
      </c>
    </row>
    <row r="246" spans="1:5" x14ac:dyDescent="0.3">
      <c r="A246" s="21">
        <v>-0.60999999999999988</v>
      </c>
      <c r="B246" s="21">
        <f t="shared" si="11"/>
        <v>0.3298752441596518</v>
      </c>
      <c r="D246" s="21">
        <f t="shared" si="12"/>
        <v>-0.60999999999999988</v>
      </c>
      <c r="E246" s="21">
        <f t="shared" si="13"/>
        <v>0.31688287947429022</v>
      </c>
    </row>
    <row r="247" spans="1:5" x14ac:dyDescent="0.3">
      <c r="A247" s="21">
        <v>-0.60000000000000009</v>
      </c>
      <c r="B247" s="21">
        <f t="shared" si="11"/>
        <v>0.33188984897189044</v>
      </c>
      <c r="D247" s="21">
        <f t="shared" si="12"/>
        <v>-0.60000000000000009</v>
      </c>
      <c r="E247" s="21">
        <f t="shared" si="13"/>
        <v>0.31893640997051925</v>
      </c>
    </row>
    <row r="248" spans="1:5" x14ac:dyDescent="0.3">
      <c r="A248" s="21">
        <v>-0.58999999999999986</v>
      </c>
      <c r="B248" s="21">
        <f t="shared" si="11"/>
        <v>0.33388339577332665</v>
      </c>
      <c r="D248" s="21">
        <f t="shared" si="12"/>
        <v>-0.58999999999999986</v>
      </c>
      <c r="E248" s="21">
        <f t="shared" si="13"/>
        <v>0.32097159274803999</v>
      </c>
    </row>
    <row r="249" spans="1:5" x14ac:dyDescent="0.3">
      <c r="A249" s="21">
        <v>-0.58000000000000007</v>
      </c>
      <c r="B249" s="21">
        <f t="shared" si="11"/>
        <v>0.33585534644109677</v>
      </c>
      <c r="D249" s="21">
        <f t="shared" si="12"/>
        <v>-0.58000000000000007</v>
      </c>
      <c r="E249" s="21">
        <f t="shared" si="13"/>
        <v>0.32298778292200991</v>
      </c>
    </row>
    <row r="250" spans="1:5" x14ac:dyDescent="0.3">
      <c r="A250" s="21">
        <v>-0.56999999999999984</v>
      </c>
      <c r="B250" s="21">
        <f t="shared" si="11"/>
        <v>0.33780516612659983</v>
      </c>
      <c r="D250" s="21">
        <f t="shared" si="12"/>
        <v>-0.56999999999999984</v>
      </c>
      <c r="E250" s="21">
        <f t="shared" si="13"/>
        <v>0.32498433641332608</v>
      </c>
    </row>
    <row r="251" spans="1:5" x14ac:dyDescent="0.3">
      <c r="A251" s="21">
        <v>-0.56000000000000005</v>
      </c>
      <c r="B251" s="21">
        <f t="shared" si="11"/>
        <v>0.33973232349889226</v>
      </c>
      <c r="D251" s="21">
        <f t="shared" si="12"/>
        <v>-0.56000000000000005</v>
      </c>
      <c r="E251" s="21">
        <f t="shared" si="13"/>
        <v>0.32696061031824197</v>
      </c>
    </row>
    <row r="252" spans="1:5" x14ac:dyDescent="0.3">
      <c r="A252" s="21">
        <v>-0.54999999999999982</v>
      </c>
      <c r="B252" s="21">
        <f t="shared" si="11"/>
        <v>0.34163629098780396</v>
      </c>
      <c r="D252" s="21">
        <f t="shared" si="12"/>
        <v>-0.54999999999999982</v>
      </c>
      <c r="E252" s="21">
        <f t="shared" si="13"/>
        <v>0.3289159632817184</v>
      </c>
    </row>
    <row r="253" spans="1:5" x14ac:dyDescent="0.3">
      <c r="A253" s="21">
        <v>-0.54</v>
      </c>
      <c r="B253" s="21">
        <f t="shared" si="11"/>
        <v>0.34351654502661877</v>
      </c>
      <c r="D253" s="21">
        <f t="shared" si="12"/>
        <v>-0.54</v>
      </c>
      <c r="E253" s="21">
        <f t="shared" si="13"/>
        <v>0.33084975587419707</v>
      </c>
    </row>
    <row r="254" spans="1:5" x14ac:dyDescent="0.3">
      <c r="A254" s="21">
        <v>-0.5299999999999998</v>
      </c>
      <c r="B254" s="21">
        <f t="shared" si="11"/>
        <v>0.34537256629416241</v>
      </c>
      <c r="D254" s="21">
        <f t="shared" si="12"/>
        <v>-0.5299999999999998</v>
      </c>
      <c r="E254" s="21">
        <f t="shared" si="13"/>
        <v>0.33276135097147586</v>
      </c>
    </row>
    <row r="255" spans="1:5" x14ac:dyDescent="0.3">
      <c r="A255" s="21">
        <v>-0.52</v>
      </c>
      <c r="B255" s="21">
        <f t="shared" si="11"/>
        <v>0.34720383995614007</v>
      </c>
      <c r="D255" s="21">
        <f t="shared" si="12"/>
        <v>-0.52</v>
      </c>
      <c r="E255" s="21">
        <f t="shared" si="13"/>
        <v>0.33465011413735651</v>
      </c>
    </row>
    <row r="256" spans="1:5" x14ac:dyDescent="0.3">
      <c r="A256" s="21">
        <v>-0.50999999999999979</v>
      </c>
      <c r="B256" s="21">
        <f t="shared" si="11"/>
        <v>0.34900985590556521</v>
      </c>
      <c r="D256" s="21">
        <f t="shared" si="12"/>
        <v>-0.50999999999999979</v>
      </c>
      <c r="E256" s="21">
        <f t="shared" si="13"/>
        <v>0.33651541400873092</v>
      </c>
    </row>
    <row r="257" spans="1:5" x14ac:dyDescent="0.3">
      <c r="A257" s="21">
        <v>-0.5</v>
      </c>
      <c r="B257" s="21">
        <f t="shared" si="11"/>
        <v>0.35079010900212154</v>
      </c>
      <c r="D257" s="21">
        <f t="shared" si="12"/>
        <v>-0.5</v>
      </c>
      <c r="E257" s="21">
        <f t="shared" si="13"/>
        <v>0.33835662268275635</v>
      </c>
    </row>
    <row r="258" spans="1:5" x14ac:dyDescent="0.3">
      <c r="A258" s="21">
        <v>-0.48999999999999977</v>
      </c>
      <c r="B258" s="21">
        <f t="shared" si="11"/>
        <v>0.35254409931029868</v>
      </c>
      <c r="D258" s="21">
        <f t="shared" si="12"/>
        <v>-0.48999999999999977</v>
      </c>
      <c r="E258" s="21">
        <f t="shared" si="13"/>
        <v>0.34017311610577411</v>
      </c>
    </row>
    <row r="259" spans="1:5" x14ac:dyDescent="0.3">
      <c r="A259" s="21">
        <v>-0.48</v>
      </c>
      <c r="B259" s="21">
        <f t="shared" si="11"/>
        <v>0.354271332336144</v>
      </c>
      <c r="D259" s="21">
        <f t="shared" si="12"/>
        <v>-0.48</v>
      </c>
      <c r="E259" s="21">
        <f t="shared" si="13"/>
        <v>0.34196427446360794</v>
      </c>
    </row>
    <row r="260" spans="1:5" x14ac:dyDescent="0.3">
      <c r="A260" s="21">
        <v>-0.46999999999999975</v>
      </c>
      <c r="B260" s="21">
        <f t="shared" si="11"/>
        <v>0.35597131926247105</v>
      </c>
      <c r="D260" s="21">
        <f t="shared" si="12"/>
        <v>-0.46999999999999975</v>
      </c>
      <c r="E260" s="21">
        <f t="shared" si="13"/>
        <v>0.34372948257287966</v>
      </c>
    </row>
    <row r="261" spans="1:5" x14ac:dyDescent="0.3">
      <c r="A261" s="21">
        <v>-0.45999999999999996</v>
      </c>
      <c r="B261" s="21">
        <f t="shared" si="11"/>
        <v>0.35764357718236611</v>
      </c>
      <c r="D261" s="21">
        <f t="shared" si="12"/>
        <v>-0.45999999999999996</v>
      </c>
      <c r="E261" s="21">
        <f t="shared" si="13"/>
        <v>0.34546813027297041</v>
      </c>
    </row>
    <row r="262" spans="1:5" x14ac:dyDescent="0.3">
      <c r="A262" s="21">
        <v>-0.44999999999999973</v>
      </c>
      <c r="B262" s="21">
        <f t="shared" si="11"/>
        <v>0.35928762933083663</v>
      </c>
      <c r="D262" s="21">
        <f t="shared" si="12"/>
        <v>-0.44999999999999973</v>
      </c>
      <c r="E262" s="21">
        <f t="shared" si="13"/>
        <v>0.34717961281825049</v>
      </c>
    </row>
    <row r="263" spans="1:5" x14ac:dyDescent="0.3">
      <c r="A263" s="21">
        <v>-0.43999999999999995</v>
      </c>
      <c r="B263" s="21">
        <f t="shared" si="11"/>
        <v>0.36090300531444131</v>
      </c>
      <c r="D263" s="21">
        <f t="shared" si="12"/>
        <v>-0.43999999999999995</v>
      </c>
      <c r="E263" s="21">
        <f t="shared" si="13"/>
        <v>0.34886333127019747</v>
      </c>
    </row>
    <row r="264" spans="1:5" x14ac:dyDescent="0.3">
      <c r="A264" s="21">
        <v>-0.43000000000000016</v>
      </c>
      <c r="B264" s="21">
        <f t="shared" ref="B264:B327" si="14">_xlfn.T.DIST(A264,B$2,0)</f>
        <v>0.36248924133874749</v>
      </c>
      <c r="D264" s="21">
        <f t="shared" ref="D264:D327" si="15">A264</f>
        <v>-0.43000000000000016</v>
      </c>
      <c r="E264" s="21">
        <f t="shared" ref="E264:E327" si="16">_xlfn.T.DIST(D264,E$2,0)</f>
        <v>0.35051869288901416</v>
      </c>
    </row>
    <row r="265" spans="1:5" x14ac:dyDescent="0.3">
      <c r="A265" s="21">
        <v>-0.41999999999999993</v>
      </c>
      <c r="B265" s="21">
        <f t="shared" si="14"/>
        <v>0.36404588043345909</v>
      </c>
      <c r="D265" s="21">
        <f t="shared" si="15"/>
        <v>-0.41999999999999993</v>
      </c>
      <c r="E265" s="21">
        <f t="shared" si="16"/>
        <v>0.35214511152435807</v>
      </c>
    </row>
    <row r="266" spans="1:5" x14ac:dyDescent="0.3">
      <c r="A266" s="21">
        <v>-0.41000000000000014</v>
      </c>
      <c r="B266" s="21">
        <f t="shared" si="14"/>
        <v>0.36557247267505832</v>
      </c>
      <c r="D266" s="21">
        <f t="shared" si="15"/>
        <v>-0.41000000000000014</v>
      </c>
      <c r="E266" s="21">
        <f t="shared" si="16"/>
        <v>0.35374200800478789</v>
      </c>
    </row>
    <row r="267" spans="1:5" x14ac:dyDescent="0.3">
      <c r="A267" s="21">
        <v>-0.39999999999999991</v>
      </c>
      <c r="B267" s="21">
        <f t="shared" si="14"/>
        <v>0.36706857540681109</v>
      </c>
      <c r="D267" s="21">
        <f t="shared" si="15"/>
        <v>-0.39999999999999991</v>
      </c>
      <c r="E267" s="21">
        <f t="shared" si="16"/>
        <v>0.35530881052552987</v>
      </c>
    </row>
    <row r="268" spans="1:5" x14ac:dyDescent="0.3">
      <c r="A268" s="21">
        <v>-0.39000000000000012</v>
      </c>
      <c r="B268" s="21">
        <f t="shared" si="14"/>
        <v>0.36853375345597894</v>
      </c>
      <c r="D268" s="21">
        <f t="shared" si="15"/>
        <v>-0.39000000000000012</v>
      </c>
      <c r="E268" s="21">
        <f t="shared" si="16"/>
        <v>0.35684495503416558</v>
      </c>
    </row>
    <row r="269" spans="1:5" x14ac:dyDescent="0.3">
      <c r="A269" s="21">
        <v>-0.37999999999999989</v>
      </c>
      <c r="B269" s="21">
        <f t="shared" si="14"/>
        <v>0.36996757934808944</v>
      </c>
      <c r="D269" s="21">
        <f t="shared" si="15"/>
        <v>-0.37999999999999989</v>
      </c>
      <c r="E269" s="21">
        <f t="shared" si="16"/>
        <v>0.35834988561383996</v>
      </c>
    </row>
    <row r="270" spans="1:5" x14ac:dyDescent="0.3">
      <c r="A270" s="21">
        <v>-0.37000000000000011</v>
      </c>
      <c r="B270" s="21">
        <f t="shared" si="14"/>
        <v>0.37136963351811292</v>
      </c>
      <c r="D270" s="21">
        <f t="shared" si="15"/>
        <v>-0.37000000000000011</v>
      </c>
      <c r="E270" s="21">
        <f t="shared" si="16"/>
        <v>0.35982305486358607</v>
      </c>
    </row>
    <row r="271" spans="1:5" x14ac:dyDescent="0.3">
      <c r="A271" s="21">
        <v>-0.35999999999999988</v>
      </c>
      <c r="B271" s="21">
        <f t="shared" si="14"/>
        <v>0.37273950451839916</v>
      </c>
      <c r="D271" s="21">
        <f t="shared" si="15"/>
        <v>-0.35999999999999988</v>
      </c>
      <c r="E271" s="21">
        <f t="shared" si="16"/>
        <v>0.36126392427536574</v>
      </c>
    </row>
    <row r="272" spans="1:5" x14ac:dyDescent="0.3">
      <c r="A272" s="21">
        <v>-0.35000000000000009</v>
      </c>
      <c r="B272" s="21">
        <f t="shared" si="14"/>
        <v>0.37407678922322568</v>
      </c>
      <c r="D272" s="21">
        <f t="shared" si="15"/>
        <v>-0.35000000000000009</v>
      </c>
      <c r="E272" s="21">
        <f t="shared" si="16"/>
        <v>0.36267196460742102</v>
      </c>
    </row>
    <row r="273" spans="1:5" x14ac:dyDescent="0.3">
      <c r="A273" s="21">
        <v>-0.33999999999999986</v>
      </c>
      <c r="B273" s="21">
        <f t="shared" si="14"/>
        <v>0.37538109302981415</v>
      </c>
      <c r="D273" s="21">
        <f t="shared" si="15"/>
        <v>-0.33999999999999986</v>
      </c>
      <c r="E273" s="21">
        <f t="shared" si="16"/>
        <v>0.36404665625353477</v>
      </c>
    </row>
    <row r="274" spans="1:5" x14ac:dyDescent="0.3">
      <c r="A274" s="21">
        <v>-0.33000000000000007</v>
      </c>
      <c r="B274" s="21">
        <f t="shared" si="14"/>
        <v>0.3766520300556721</v>
      </c>
      <c r="D274" s="21">
        <f t="shared" si="15"/>
        <v>-0.33000000000000007</v>
      </c>
      <c r="E274" s="21">
        <f t="shared" si="16"/>
        <v>0.36538748960779843</v>
      </c>
    </row>
    <row r="275" spans="1:5" x14ac:dyDescent="0.3">
      <c r="A275" s="21">
        <v>-0.31999999999999984</v>
      </c>
      <c r="B275" s="21">
        <f t="shared" si="14"/>
        <v>0.37788922333211988</v>
      </c>
      <c r="D275" s="21">
        <f t="shared" si="15"/>
        <v>-0.31999999999999984</v>
      </c>
      <c r="E275" s="21">
        <f t="shared" si="16"/>
        <v>0.36669396542448851</v>
      </c>
    </row>
    <row r="276" spans="1:5" x14ac:dyDescent="0.3">
      <c r="A276" s="21">
        <v>-0.31000000000000005</v>
      </c>
      <c r="B276" s="21">
        <f t="shared" si="14"/>
        <v>0.37909230499386293</v>
      </c>
      <c r="D276" s="21">
        <f t="shared" si="15"/>
        <v>-0.31000000000000005</v>
      </c>
      <c r="E276" s="21">
        <f t="shared" si="16"/>
        <v>0.36796559517265104</v>
      </c>
    </row>
    <row r="277" spans="1:5" x14ac:dyDescent="0.3">
      <c r="A277" s="21">
        <v>-0.29999999999999982</v>
      </c>
      <c r="B277" s="21">
        <f t="shared" si="14"/>
        <v>0.38026091646447663</v>
      </c>
      <c r="D277" s="21">
        <f t="shared" si="15"/>
        <v>-0.29999999999999982</v>
      </c>
      <c r="E277" s="21">
        <f t="shared" si="16"/>
        <v>0.36920190138500431</v>
      </c>
    </row>
    <row r="278" spans="1:5" x14ac:dyDescent="0.3">
      <c r="A278" s="21">
        <v>-0.29000000000000004</v>
      </c>
      <c r="B278" s="21">
        <f t="shared" si="14"/>
        <v>0.38139470863766817</v>
      </c>
      <c r="D278" s="21">
        <f t="shared" si="15"/>
        <v>-0.29000000000000004</v>
      </c>
      <c r="E278" s="21">
        <f t="shared" si="16"/>
        <v>0.37040241800076418</v>
      </c>
    </row>
    <row r="279" spans="1:5" x14ac:dyDescent="0.3">
      <c r="A279" s="21">
        <v>-0.2799999999999998</v>
      </c>
      <c r="B279" s="21">
        <f t="shared" si="14"/>
        <v>0.38249334205418567</v>
      </c>
      <c r="D279" s="21">
        <f t="shared" si="15"/>
        <v>-0.2799999999999998</v>
      </c>
      <c r="E279" s="21">
        <f t="shared" si="16"/>
        <v>0.37156669070200854</v>
      </c>
    </row>
    <row r="280" spans="1:5" x14ac:dyDescent="0.3">
      <c r="A280" s="21">
        <v>-0.27</v>
      </c>
      <c r="B280" s="21">
        <f t="shared" si="14"/>
        <v>0.383556487074247</v>
      </c>
      <c r="D280" s="21">
        <f t="shared" si="15"/>
        <v>-0.27</v>
      </c>
      <c r="E280" s="21">
        <f t="shared" si="16"/>
        <v>0.37269427724319759</v>
      </c>
    </row>
    <row r="281" spans="1:5" x14ac:dyDescent="0.3">
      <c r="A281" s="21">
        <v>-0.25999999999999979</v>
      </c>
      <c r="B281" s="21">
        <f t="shared" si="14"/>
        <v>0.38458382404536401</v>
      </c>
      <c r="D281" s="21">
        <f t="shared" si="15"/>
        <v>-0.25999999999999979</v>
      </c>
      <c r="E281" s="21">
        <f t="shared" si="16"/>
        <v>0.37378474777347331</v>
      </c>
    </row>
    <row r="282" spans="1:5" x14ac:dyDescent="0.3">
      <c r="A282" s="21">
        <v>-0.25</v>
      </c>
      <c r="B282" s="21">
        <f t="shared" si="14"/>
        <v>0.38557504346543886</v>
      </c>
      <c r="D282" s="21">
        <f t="shared" si="15"/>
        <v>-0.25</v>
      </c>
      <c r="E282" s="21">
        <f t="shared" si="16"/>
        <v>0.37483768515136828</v>
      </c>
    </row>
    <row r="283" spans="1:5" x14ac:dyDescent="0.3">
      <c r="A283" s="21">
        <v>-0.23999999999999977</v>
      </c>
      <c r="B283" s="21">
        <f t="shared" si="14"/>
        <v>0.38652984614101682</v>
      </c>
      <c r="D283" s="21">
        <f t="shared" si="15"/>
        <v>-0.23999999999999977</v>
      </c>
      <c r="E283" s="21">
        <f t="shared" si="16"/>
        <v>0.37585268525155996</v>
      </c>
    </row>
    <row r="284" spans="1:5" x14ac:dyDescent="0.3">
      <c r="A284" s="21">
        <v>-0.22999999999999998</v>
      </c>
      <c r="B284" s="21">
        <f t="shared" si="14"/>
        <v>0.38744794334057531</v>
      </c>
      <c r="D284" s="21">
        <f t="shared" si="15"/>
        <v>-0.22999999999999998</v>
      </c>
      <c r="E284" s="21">
        <f t="shared" si="16"/>
        <v>0.37682935726331312</v>
      </c>
    </row>
    <row r="285" spans="1:5" x14ac:dyDescent="0.3">
      <c r="A285" s="21">
        <v>-0.21999999999999975</v>
      </c>
      <c r="B285" s="21">
        <f t="shared" si="14"/>
        <v>0.38832905694274378</v>
      </c>
      <c r="D285" s="21">
        <f t="shared" si="15"/>
        <v>-0.21999999999999975</v>
      </c>
      <c r="E285" s="21">
        <f t="shared" si="16"/>
        <v>0.37776732398026297</v>
      </c>
    </row>
    <row r="286" spans="1:5" x14ac:dyDescent="0.3">
      <c r="A286" s="21">
        <v>-0.20999999999999996</v>
      </c>
      <c r="B286" s="21">
        <f t="shared" si="14"/>
        <v>0.38917291957933986</v>
      </c>
      <c r="D286" s="21">
        <f t="shared" si="15"/>
        <v>-0.20999999999999996</v>
      </c>
      <c r="E286" s="21">
        <f t="shared" si="16"/>
        <v>0.37866622208119666</v>
      </c>
    </row>
    <row r="287" spans="1:5" x14ac:dyDescent="0.3">
      <c r="A287" s="21">
        <v>-0.19999999999999973</v>
      </c>
      <c r="B287" s="21">
        <f t="shared" si="14"/>
        <v>0.38997927477312039</v>
      </c>
      <c r="D287" s="21">
        <f t="shared" si="15"/>
        <v>-0.19999999999999973</v>
      </c>
      <c r="E287" s="21">
        <f t="shared" si="16"/>
        <v>0.37952570240150479</v>
      </c>
    </row>
    <row r="288" spans="1:5" x14ac:dyDescent="0.3">
      <c r="A288" s="21">
        <v>-0.18999999999999995</v>
      </c>
      <c r="B288" s="21">
        <f t="shared" si="14"/>
        <v>0.39074787707014574</v>
      </c>
      <c r="D288" s="21">
        <f t="shared" si="15"/>
        <v>-0.18999999999999995</v>
      </c>
      <c r="E288" s="21">
        <f t="shared" si="16"/>
        <v>0.38034543019497802</v>
      </c>
    </row>
    <row r="289" spans="1:5" x14ac:dyDescent="0.3">
      <c r="A289" s="21">
        <v>-0.18000000000000016</v>
      </c>
      <c r="B289" s="21">
        <f t="shared" si="14"/>
        <v>0.39147849216665903</v>
      </c>
      <c r="D289" s="21">
        <f t="shared" si="15"/>
        <v>-0.18000000000000016</v>
      </c>
      <c r="E289" s="21">
        <f t="shared" si="16"/>
        <v>0.381125085385639</v>
      </c>
    </row>
    <row r="290" spans="1:5" x14ac:dyDescent="0.3">
      <c r="A290" s="21">
        <v>-0.16999999999999993</v>
      </c>
      <c r="B290" s="21">
        <f t="shared" si="14"/>
        <v>0.39217089703038721</v>
      </c>
      <c r="D290" s="21">
        <f t="shared" si="15"/>
        <v>-0.16999999999999993</v>
      </c>
      <c r="E290" s="21">
        <f t="shared" si="16"/>
        <v>0.38186436280930819</v>
      </c>
    </row>
    <row r="291" spans="1:5" x14ac:dyDescent="0.3">
      <c r="A291" s="21">
        <v>-0.16000000000000014</v>
      </c>
      <c r="B291" s="21">
        <f t="shared" si="14"/>
        <v>0.39282488001617488</v>
      </c>
      <c r="D291" s="21">
        <f t="shared" si="15"/>
        <v>-0.16000000000000014</v>
      </c>
      <c r="E291" s="21">
        <f t="shared" si="16"/>
        <v>0.38256297244461385</v>
      </c>
    </row>
    <row r="292" spans="1:5" x14ac:dyDescent="0.3">
      <c r="A292" s="21">
        <v>-0.14999999999999991</v>
      </c>
      <c r="B292" s="21">
        <f t="shared" si="14"/>
        <v>0.393440240975865</v>
      </c>
      <c r="D292" s="21">
        <f t="shared" si="15"/>
        <v>-0.14999999999999991</v>
      </c>
      <c r="E292" s="21">
        <f t="shared" si="16"/>
        <v>0.38322063963316677</v>
      </c>
    </row>
    <row r="293" spans="1:5" x14ac:dyDescent="0.3">
      <c r="A293" s="21">
        <v>-0.14000000000000012</v>
      </c>
      <c r="B293" s="21">
        <f t="shared" si="14"/>
        <v>0.3940167913623443</v>
      </c>
      <c r="D293" s="21">
        <f t="shared" si="15"/>
        <v>-0.14000000000000012</v>
      </c>
      <c r="E293" s="21">
        <f t="shared" si="16"/>
        <v>0.38383710528863552</v>
      </c>
    </row>
    <row r="294" spans="1:5" x14ac:dyDescent="0.3">
      <c r="A294" s="21">
        <v>-0.12999999999999989</v>
      </c>
      <c r="B294" s="21">
        <f t="shared" si="14"/>
        <v>0.39455435432767838</v>
      </c>
      <c r="D294" s="21">
        <f t="shared" si="15"/>
        <v>-0.12999999999999989</v>
      </c>
      <c r="E294" s="21">
        <f t="shared" si="16"/>
        <v>0.38441212609446668</v>
      </c>
    </row>
    <row r="295" spans="1:5" x14ac:dyDescent="0.3">
      <c r="A295" s="21">
        <v>-0.12000000000000011</v>
      </c>
      <c r="B295" s="21">
        <f t="shared" si="14"/>
        <v>0.39505276481526114</v>
      </c>
      <c r="D295" s="21">
        <f t="shared" si="15"/>
        <v>-0.12000000000000011</v>
      </c>
      <c r="E295" s="21">
        <f t="shared" si="16"/>
        <v>0.38494547469001189</v>
      </c>
    </row>
    <row r="296" spans="1:5" x14ac:dyDescent="0.3">
      <c r="A296" s="21">
        <v>-0.10999999999999988</v>
      </c>
      <c r="B296" s="21">
        <f t="shared" si="14"/>
        <v>0.39551186964591178</v>
      </c>
      <c r="D296" s="21">
        <f t="shared" si="15"/>
        <v>-0.10999999999999988</v>
      </c>
      <c r="E296" s="21">
        <f t="shared" si="16"/>
        <v>0.38543693984483174</v>
      </c>
    </row>
    <row r="297" spans="1:5" x14ac:dyDescent="0.3">
      <c r="A297" s="21">
        <v>-0.10000000000000009</v>
      </c>
      <c r="B297" s="21">
        <f t="shared" si="14"/>
        <v>0.39593152759785488</v>
      </c>
      <c r="D297" s="21">
        <f t="shared" si="15"/>
        <v>-0.10000000000000009</v>
      </c>
      <c r="E297" s="21">
        <f t="shared" si="16"/>
        <v>0.38588632662096622</v>
      </c>
    </row>
    <row r="298" spans="1:5" x14ac:dyDescent="0.3">
      <c r="A298" s="21">
        <v>-8.9999999999999858E-2</v>
      </c>
      <c r="B298" s="21">
        <f t="shared" si="14"/>
        <v>0.39631160948052357</v>
      </c>
      <c r="D298" s="21">
        <f t="shared" si="15"/>
        <v>-8.9999999999999858E-2</v>
      </c>
      <c r="E298" s="21">
        <f t="shared" si="16"/>
        <v>0.3862934565229707</v>
      </c>
    </row>
    <row r="299" spans="1:5" x14ac:dyDescent="0.3">
      <c r="A299" s="21">
        <v>-8.0000000000000071E-2</v>
      </c>
      <c r="B299" s="21">
        <f t="shared" si="14"/>
        <v>0.39665199820213093</v>
      </c>
      <c r="D299" s="21">
        <f t="shared" si="15"/>
        <v>-8.0000000000000071E-2</v>
      </c>
      <c r="E299" s="21">
        <f t="shared" si="16"/>
        <v>0.38665816763553401</v>
      </c>
    </row>
    <row r="300" spans="1:5" x14ac:dyDescent="0.3">
      <c r="A300" s="21">
        <v>-6.999999999999984E-2</v>
      </c>
      <c r="B300" s="21">
        <f t="shared" si="14"/>
        <v>0.39695258883096018</v>
      </c>
      <c r="D300" s="21">
        <f t="shared" si="15"/>
        <v>-6.999999999999984E-2</v>
      </c>
      <c r="E300" s="21">
        <f t="shared" si="16"/>
        <v>0.38698031474850947</v>
      </c>
    </row>
    <row r="301" spans="1:5" x14ac:dyDescent="0.3">
      <c r="A301" s="21">
        <v>-6.0000000000000053E-2</v>
      </c>
      <c r="B301" s="21">
        <f t="shared" si="14"/>
        <v>0.39721328865032551</v>
      </c>
      <c r="D301" s="21">
        <f t="shared" si="15"/>
        <v>-6.0000000000000053E-2</v>
      </c>
      <c r="E301" s="21">
        <f t="shared" si="16"/>
        <v>0.38725976946920326</v>
      </c>
    </row>
    <row r="302" spans="1:5" x14ac:dyDescent="0.3">
      <c r="A302" s="21">
        <v>-4.9999999999999822E-2</v>
      </c>
      <c r="B302" s="21">
        <f t="shared" si="14"/>
        <v>0.39743401720716576</v>
      </c>
      <c r="D302" s="21">
        <f t="shared" si="15"/>
        <v>-4.9999999999999822E-2</v>
      </c>
      <c r="E302" s="21">
        <f t="shared" si="16"/>
        <v>0.3874964203217825</v>
      </c>
    </row>
    <row r="303" spans="1:5" x14ac:dyDescent="0.3">
      <c r="A303" s="21">
        <v>-4.0000000000000036E-2</v>
      </c>
      <c r="B303" s="21">
        <f t="shared" si="14"/>
        <v>0.39761470635423157</v>
      </c>
      <c r="D303" s="21">
        <f t="shared" si="15"/>
        <v>-4.0000000000000036E-2</v>
      </c>
      <c r="E303" s="21">
        <f t="shared" si="16"/>
        <v>0.38769017283368062</v>
      </c>
    </row>
    <row r="304" spans="1:5" x14ac:dyDescent="0.3">
      <c r="A304" s="21">
        <v>-2.9999999999999805E-2</v>
      </c>
      <c r="B304" s="21">
        <f t="shared" si="14"/>
        <v>0.39775530028583633</v>
      </c>
      <c r="D304" s="21">
        <f t="shared" si="15"/>
        <v>-2.9999999999999805E-2</v>
      </c>
      <c r="E304" s="21">
        <f t="shared" si="16"/>
        <v>0.38784094960889065</v>
      </c>
    </row>
    <row r="305" spans="1:5" x14ac:dyDescent="0.3">
      <c r="A305" s="21">
        <v>-2.0000000000000018E-2</v>
      </c>
      <c r="B305" s="21">
        <f t="shared" si="14"/>
        <v>0.39785575556714348</v>
      </c>
      <c r="D305" s="21">
        <f t="shared" si="15"/>
        <v>-2.0000000000000018E-2</v>
      </c>
      <c r="E305" s="21">
        <f t="shared" si="16"/>
        <v>0.38794869038805779</v>
      </c>
    </row>
    <row r="306" spans="1:5" x14ac:dyDescent="0.3">
      <c r="A306" s="21">
        <v>-9.9999999999997868E-3</v>
      </c>
      <c r="B306" s="21">
        <f t="shared" si="14"/>
        <v>0.39791604115696783</v>
      </c>
      <c r="D306" s="21">
        <f t="shared" si="15"/>
        <v>-9.9999999999997868E-3</v>
      </c>
      <c r="E306" s="21">
        <f t="shared" si="16"/>
        <v>0.38801335209529586</v>
      </c>
    </row>
    <row r="307" spans="1:5" x14ac:dyDescent="0.3">
      <c r="A307" s="21">
        <v>0</v>
      </c>
      <c r="B307" s="21">
        <f t="shared" si="14"/>
        <v>0.3979361384240756</v>
      </c>
      <c r="D307" s="21">
        <f t="shared" si="15"/>
        <v>0</v>
      </c>
      <c r="E307" s="21">
        <f t="shared" si="16"/>
        <v>0.38803490887166864</v>
      </c>
    </row>
    <row r="308" spans="1:5" x14ac:dyDescent="0.3">
      <c r="A308" s="21">
        <v>1.0000000000000231E-2</v>
      </c>
      <c r="B308" s="21">
        <f t="shared" si="14"/>
        <v>0.39791604115696783</v>
      </c>
      <c r="D308" s="21">
        <f t="shared" si="15"/>
        <v>1.0000000000000231E-2</v>
      </c>
      <c r="E308" s="21">
        <f t="shared" si="16"/>
        <v>0.38801335209529586</v>
      </c>
    </row>
    <row r="309" spans="1:5" x14ac:dyDescent="0.3">
      <c r="A309" s="21">
        <v>2.0000000000000018E-2</v>
      </c>
      <c r="B309" s="21">
        <f t="shared" si="14"/>
        <v>0.39785575556714348</v>
      </c>
      <c r="D309" s="21">
        <f t="shared" si="15"/>
        <v>2.0000000000000018E-2</v>
      </c>
      <c r="E309" s="21">
        <f t="shared" si="16"/>
        <v>0.38794869038805779</v>
      </c>
    </row>
    <row r="310" spans="1:5" x14ac:dyDescent="0.3">
      <c r="A310" s="21">
        <v>3.0000000000000249E-2</v>
      </c>
      <c r="B310" s="21">
        <f t="shared" si="14"/>
        <v>0.39775530028583633</v>
      </c>
      <c r="D310" s="21">
        <f t="shared" si="15"/>
        <v>3.0000000000000249E-2</v>
      </c>
      <c r="E310" s="21">
        <f t="shared" si="16"/>
        <v>0.38784094960889065</v>
      </c>
    </row>
    <row r="311" spans="1:5" x14ac:dyDescent="0.3">
      <c r="A311" s="21">
        <v>4.0000000000000036E-2</v>
      </c>
      <c r="B311" s="21">
        <f t="shared" si="14"/>
        <v>0.39761470635423157</v>
      </c>
      <c r="D311" s="21">
        <f t="shared" si="15"/>
        <v>4.0000000000000036E-2</v>
      </c>
      <c r="E311" s="21">
        <f t="shared" si="16"/>
        <v>0.38769017283368062</v>
      </c>
    </row>
    <row r="312" spans="1:5" x14ac:dyDescent="0.3">
      <c r="A312" s="21">
        <v>5.0000000000000266E-2</v>
      </c>
      <c r="B312" s="21">
        <f t="shared" si="14"/>
        <v>0.39743401720716576</v>
      </c>
      <c r="D312" s="21">
        <f t="shared" si="15"/>
        <v>5.0000000000000266E-2</v>
      </c>
      <c r="E312" s="21">
        <f t="shared" si="16"/>
        <v>0.3874964203217825</v>
      </c>
    </row>
    <row r="313" spans="1:5" x14ac:dyDescent="0.3">
      <c r="A313" s="21">
        <v>6.0000000000000053E-2</v>
      </c>
      <c r="B313" s="21">
        <f t="shared" si="14"/>
        <v>0.39721328865032551</v>
      </c>
      <c r="D313" s="21">
        <f t="shared" si="15"/>
        <v>6.0000000000000053E-2</v>
      </c>
      <c r="E313" s="21">
        <f t="shared" si="16"/>
        <v>0.38725976946920326</v>
      </c>
    </row>
    <row r="314" spans="1:5" x14ac:dyDescent="0.3">
      <c r="A314" s="21">
        <v>7.0000000000000284E-2</v>
      </c>
      <c r="B314" s="21">
        <f t="shared" si="14"/>
        <v>0.39695258883096013</v>
      </c>
      <c r="D314" s="21">
        <f t="shared" si="15"/>
        <v>7.0000000000000284E-2</v>
      </c>
      <c r="E314" s="21">
        <f t="shared" si="16"/>
        <v>0.38698031474850947</v>
      </c>
    </row>
    <row r="315" spans="1:5" x14ac:dyDescent="0.3">
      <c r="A315" s="21">
        <v>8.0000000000000071E-2</v>
      </c>
      <c r="B315" s="21">
        <f t="shared" si="14"/>
        <v>0.39665199820213093</v>
      </c>
      <c r="D315" s="21">
        <f t="shared" si="15"/>
        <v>8.0000000000000071E-2</v>
      </c>
      <c r="E315" s="21">
        <f t="shared" si="16"/>
        <v>0.38665816763553401</v>
      </c>
    </row>
    <row r="316" spans="1:5" x14ac:dyDescent="0.3">
      <c r="A316" s="21">
        <v>8.9999999999999858E-2</v>
      </c>
      <c r="B316" s="21">
        <f t="shared" si="14"/>
        <v>0.39631160948052357</v>
      </c>
      <c r="D316" s="21">
        <f t="shared" si="15"/>
        <v>8.9999999999999858E-2</v>
      </c>
      <c r="E316" s="21">
        <f t="shared" si="16"/>
        <v>0.3862934565229707</v>
      </c>
    </row>
    <row r="317" spans="1:5" x14ac:dyDescent="0.3">
      <c r="A317" s="21">
        <v>0.10000000000000009</v>
      </c>
      <c r="B317" s="21">
        <f t="shared" si="14"/>
        <v>0.39593152759785488</v>
      </c>
      <c r="D317" s="21">
        <f t="shared" si="15"/>
        <v>0.10000000000000009</v>
      </c>
      <c r="E317" s="21">
        <f t="shared" si="16"/>
        <v>0.38588632662096622</v>
      </c>
    </row>
    <row r="318" spans="1:5" x14ac:dyDescent="0.3">
      <c r="A318" s="21">
        <v>0.10999999999999988</v>
      </c>
      <c r="B318" s="21">
        <f t="shared" si="14"/>
        <v>0.39551186964591178</v>
      </c>
      <c r="D318" s="21">
        <f t="shared" si="15"/>
        <v>0.10999999999999988</v>
      </c>
      <c r="E318" s="21">
        <f t="shared" si="16"/>
        <v>0.38543693984483174</v>
      </c>
    </row>
    <row r="319" spans="1:5" x14ac:dyDescent="0.3">
      <c r="A319" s="21">
        <v>0.12000000000000011</v>
      </c>
      <c r="B319" s="21">
        <f t="shared" si="14"/>
        <v>0.39505276481526114</v>
      </c>
      <c r="D319" s="21">
        <f t="shared" si="15"/>
        <v>0.12000000000000011</v>
      </c>
      <c r="E319" s="21">
        <f t="shared" si="16"/>
        <v>0.38494547469001189</v>
      </c>
    </row>
    <row r="320" spans="1:5" x14ac:dyDescent="0.3">
      <c r="A320" s="21">
        <v>0.12999999999999989</v>
      </c>
      <c r="B320" s="21">
        <f t="shared" si="14"/>
        <v>0.39455435432767838</v>
      </c>
      <c r="D320" s="21">
        <f t="shared" si="15"/>
        <v>0.12999999999999989</v>
      </c>
      <c r="E320" s="21">
        <f t="shared" si="16"/>
        <v>0.38441212609446668</v>
      </c>
    </row>
    <row r="321" spans="1:5" x14ac:dyDescent="0.3">
      <c r="A321" s="21">
        <v>0.14000000000000012</v>
      </c>
      <c r="B321" s="21">
        <f t="shared" si="14"/>
        <v>0.3940167913623443</v>
      </c>
      <c r="D321" s="21">
        <f t="shared" si="15"/>
        <v>0.14000000000000012</v>
      </c>
      <c r="E321" s="21">
        <f t="shared" si="16"/>
        <v>0.38383710528863552</v>
      </c>
    </row>
    <row r="322" spans="1:5" x14ac:dyDescent="0.3">
      <c r="A322" s="21">
        <v>0.14999999999999991</v>
      </c>
      <c r="B322" s="21">
        <f t="shared" si="14"/>
        <v>0.393440240975865</v>
      </c>
      <c r="D322" s="21">
        <f t="shared" si="15"/>
        <v>0.14999999999999991</v>
      </c>
      <c r="E322" s="21">
        <f t="shared" si="16"/>
        <v>0.38322063963316677</v>
      </c>
    </row>
    <row r="323" spans="1:5" x14ac:dyDescent="0.3">
      <c r="A323" s="21">
        <v>0.16000000000000014</v>
      </c>
      <c r="B323" s="21">
        <f t="shared" si="14"/>
        <v>0.39282488001617488</v>
      </c>
      <c r="D323" s="21">
        <f t="shared" si="15"/>
        <v>0.16000000000000014</v>
      </c>
      <c r="E323" s="21">
        <f t="shared" si="16"/>
        <v>0.38256297244461385</v>
      </c>
    </row>
    <row r="324" spans="1:5" x14ac:dyDescent="0.3">
      <c r="A324" s="21">
        <v>0.16999999999999993</v>
      </c>
      <c r="B324" s="21">
        <f t="shared" si="14"/>
        <v>0.39217089703038721</v>
      </c>
      <c r="D324" s="21">
        <f t="shared" si="15"/>
        <v>0.16999999999999993</v>
      </c>
      <c r="E324" s="21">
        <f t="shared" si="16"/>
        <v>0.38186436280930819</v>
      </c>
    </row>
    <row r="325" spans="1:5" x14ac:dyDescent="0.3">
      <c r="A325" s="21">
        <v>0.18000000000000016</v>
      </c>
      <c r="B325" s="21">
        <f t="shared" si="14"/>
        <v>0.39147849216665903</v>
      </c>
      <c r="D325" s="21">
        <f t="shared" si="15"/>
        <v>0.18000000000000016</v>
      </c>
      <c r="E325" s="21">
        <f t="shared" si="16"/>
        <v>0.381125085385639</v>
      </c>
    </row>
    <row r="326" spans="1:5" x14ac:dyDescent="0.3">
      <c r="A326" s="21">
        <v>0.18999999999999995</v>
      </c>
      <c r="B326" s="21">
        <f t="shared" si="14"/>
        <v>0.39074787707014574</v>
      </c>
      <c r="D326" s="21">
        <f t="shared" si="15"/>
        <v>0.18999999999999995</v>
      </c>
      <c r="E326" s="21">
        <f t="shared" si="16"/>
        <v>0.38034543019497802</v>
      </c>
    </row>
    <row r="327" spans="1:5" x14ac:dyDescent="0.3">
      <c r="A327" s="21">
        <v>0.20000000000000018</v>
      </c>
      <c r="B327" s="21">
        <f t="shared" si="14"/>
        <v>0.38997927477312039</v>
      </c>
      <c r="D327" s="21">
        <f t="shared" si="15"/>
        <v>0.20000000000000018</v>
      </c>
      <c r="E327" s="21">
        <f t="shared" si="16"/>
        <v>0.37952570240150474</v>
      </c>
    </row>
    <row r="328" spans="1:5" x14ac:dyDescent="0.3">
      <c r="A328" s="21">
        <v>0.20999999999999996</v>
      </c>
      <c r="B328" s="21">
        <f t="shared" ref="B328:B391" si="17">_xlfn.T.DIST(A328,B$2,0)</f>
        <v>0.38917291957933986</v>
      </c>
      <c r="D328" s="21">
        <f t="shared" ref="D328:D391" si="18">A328</f>
        <v>0.20999999999999996</v>
      </c>
      <c r="E328" s="21">
        <f t="shared" ref="E328:E391" si="19">_xlfn.T.DIST(D328,E$2,0)</f>
        <v>0.37866622208119666</v>
      </c>
    </row>
    <row r="329" spans="1:5" x14ac:dyDescent="0.3">
      <c r="A329" s="21">
        <v>0.2200000000000002</v>
      </c>
      <c r="B329" s="21">
        <f t="shared" si="17"/>
        <v>0.38832905694274378</v>
      </c>
      <c r="D329" s="21">
        <f t="shared" si="18"/>
        <v>0.2200000000000002</v>
      </c>
      <c r="E329" s="21">
        <f t="shared" si="19"/>
        <v>0.37776732398026297</v>
      </c>
    </row>
    <row r="330" spans="1:5" x14ac:dyDescent="0.3">
      <c r="A330" s="21">
        <v>0.22999999999999998</v>
      </c>
      <c r="B330" s="21">
        <f t="shared" si="17"/>
        <v>0.38744794334057531</v>
      </c>
      <c r="D330" s="21">
        <f t="shared" si="18"/>
        <v>0.22999999999999998</v>
      </c>
      <c r="E330" s="21">
        <f t="shared" si="19"/>
        <v>0.37682935726331312</v>
      </c>
    </row>
    <row r="331" spans="1:5" x14ac:dyDescent="0.3">
      <c r="A331" s="21">
        <v>0.24000000000000021</v>
      </c>
      <c r="B331" s="21">
        <f t="shared" si="17"/>
        <v>0.38652984614101676</v>
      </c>
      <c r="D331" s="21">
        <f t="shared" si="18"/>
        <v>0.24000000000000021</v>
      </c>
      <c r="E331" s="21">
        <f t="shared" si="19"/>
        <v>0.3758526852515599</v>
      </c>
    </row>
    <row r="332" spans="1:5" x14ac:dyDescent="0.3">
      <c r="A332" s="21">
        <v>0.25</v>
      </c>
      <c r="B332" s="21">
        <f t="shared" si="17"/>
        <v>0.38557504346543886</v>
      </c>
      <c r="D332" s="21">
        <f t="shared" si="18"/>
        <v>0.25</v>
      </c>
      <c r="E332" s="21">
        <f t="shared" si="19"/>
        <v>0.37483768515136828</v>
      </c>
    </row>
    <row r="333" spans="1:5" x14ac:dyDescent="0.3">
      <c r="A333" s="21">
        <v>0.26000000000000023</v>
      </c>
      <c r="B333" s="21">
        <f t="shared" si="17"/>
        <v>0.38458382404536395</v>
      </c>
      <c r="D333" s="21">
        <f t="shared" si="18"/>
        <v>0.26000000000000023</v>
      </c>
      <c r="E333" s="21">
        <f t="shared" si="19"/>
        <v>0.37378474777347331</v>
      </c>
    </row>
    <row r="334" spans="1:5" x14ac:dyDescent="0.3">
      <c r="A334" s="21">
        <v>0.27</v>
      </c>
      <c r="B334" s="21">
        <f t="shared" si="17"/>
        <v>0.383556487074247</v>
      </c>
      <c r="D334" s="21">
        <f t="shared" si="18"/>
        <v>0.27</v>
      </c>
      <c r="E334" s="21">
        <f t="shared" si="19"/>
        <v>0.37269427724319759</v>
      </c>
    </row>
    <row r="335" spans="1:5" x14ac:dyDescent="0.3">
      <c r="A335" s="21">
        <v>0.28000000000000025</v>
      </c>
      <c r="B335" s="21">
        <f t="shared" si="17"/>
        <v>0.38249334205418561</v>
      </c>
      <c r="D335" s="21">
        <f t="shared" si="18"/>
        <v>0.28000000000000025</v>
      </c>
      <c r="E335" s="21">
        <f t="shared" si="19"/>
        <v>0.37156669070200848</v>
      </c>
    </row>
    <row r="336" spans="1:5" x14ac:dyDescent="0.3">
      <c r="A336" s="21">
        <v>0.29000000000000004</v>
      </c>
      <c r="B336" s="21">
        <f t="shared" si="17"/>
        <v>0.38139470863766817</v>
      </c>
      <c r="D336" s="21">
        <f t="shared" si="18"/>
        <v>0.29000000000000004</v>
      </c>
      <c r="E336" s="21">
        <f t="shared" si="19"/>
        <v>0.37040241800076418</v>
      </c>
    </row>
    <row r="337" spans="1:5" x14ac:dyDescent="0.3">
      <c r="A337" s="21">
        <v>0.30000000000000027</v>
      </c>
      <c r="B337" s="21">
        <f t="shared" si="17"/>
        <v>0.38026091646447657</v>
      </c>
      <c r="D337" s="21">
        <f t="shared" si="18"/>
        <v>0.30000000000000027</v>
      </c>
      <c r="E337" s="21">
        <f t="shared" si="19"/>
        <v>0.36920190138500425</v>
      </c>
    </row>
    <row r="338" spans="1:5" x14ac:dyDescent="0.3">
      <c r="A338" s="21">
        <v>0.31000000000000005</v>
      </c>
      <c r="B338" s="21">
        <f t="shared" si="17"/>
        <v>0.37909230499386293</v>
      </c>
      <c r="D338" s="21">
        <f t="shared" si="18"/>
        <v>0.31000000000000005</v>
      </c>
      <c r="E338" s="21">
        <f t="shared" si="19"/>
        <v>0.36796559517265104</v>
      </c>
    </row>
    <row r="339" spans="1:5" x14ac:dyDescent="0.3">
      <c r="A339" s="21">
        <v>0.32000000000000028</v>
      </c>
      <c r="B339" s="21">
        <f t="shared" si="17"/>
        <v>0.37788922333211983</v>
      </c>
      <c r="D339" s="21">
        <f t="shared" si="18"/>
        <v>0.32000000000000028</v>
      </c>
      <c r="E339" s="21">
        <f t="shared" si="19"/>
        <v>0.3666939654244884</v>
      </c>
    </row>
    <row r="340" spans="1:5" x14ac:dyDescent="0.3">
      <c r="A340" s="21">
        <v>0.33000000000000007</v>
      </c>
      <c r="B340" s="21">
        <f t="shared" si="17"/>
        <v>0.3766520300556721</v>
      </c>
      <c r="D340" s="21">
        <f t="shared" si="18"/>
        <v>0.33000000000000007</v>
      </c>
      <c r="E340" s="21">
        <f t="shared" si="19"/>
        <v>0.36538748960779843</v>
      </c>
    </row>
    <row r="341" spans="1:5" x14ac:dyDescent="0.3">
      <c r="A341" s="21">
        <v>0.33999999999999986</v>
      </c>
      <c r="B341" s="21">
        <f t="shared" si="17"/>
        <v>0.37538109302981415</v>
      </c>
      <c r="D341" s="21">
        <f t="shared" si="18"/>
        <v>0.33999999999999986</v>
      </c>
      <c r="E341" s="21">
        <f t="shared" si="19"/>
        <v>0.36404665625353477</v>
      </c>
    </row>
    <row r="342" spans="1:5" x14ac:dyDescent="0.3">
      <c r="A342" s="21">
        <v>0.35000000000000009</v>
      </c>
      <c r="B342" s="21">
        <f t="shared" si="17"/>
        <v>0.37407678922322568</v>
      </c>
      <c r="D342" s="21">
        <f t="shared" si="18"/>
        <v>0.35000000000000009</v>
      </c>
      <c r="E342" s="21">
        <f t="shared" si="19"/>
        <v>0.36267196460742102</v>
      </c>
    </row>
    <row r="343" spans="1:5" x14ac:dyDescent="0.3">
      <c r="A343" s="21">
        <v>0.35999999999999988</v>
      </c>
      <c r="B343" s="21">
        <f t="shared" si="17"/>
        <v>0.37273950451839916</v>
      </c>
      <c r="D343" s="21">
        <f t="shared" si="18"/>
        <v>0.35999999999999988</v>
      </c>
      <c r="E343" s="21">
        <f t="shared" si="19"/>
        <v>0.36126392427536574</v>
      </c>
    </row>
    <row r="344" spans="1:5" x14ac:dyDescent="0.3">
      <c r="A344" s="21">
        <v>0.37000000000000011</v>
      </c>
      <c r="B344" s="21">
        <f t="shared" si="17"/>
        <v>0.37136963351811292</v>
      </c>
      <c r="D344" s="21">
        <f t="shared" si="18"/>
        <v>0.37000000000000011</v>
      </c>
      <c r="E344" s="21">
        <f t="shared" si="19"/>
        <v>0.35982305486358607</v>
      </c>
    </row>
    <row r="345" spans="1:5" x14ac:dyDescent="0.3">
      <c r="A345" s="21">
        <v>0.37999999999999989</v>
      </c>
      <c r="B345" s="21">
        <f t="shared" si="17"/>
        <v>0.36996757934808944</v>
      </c>
      <c r="D345" s="21">
        <f t="shared" si="18"/>
        <v>0.37999999999999989</v>
      </c>
      <c r="E345" s="21">
        <f t="shared" si="19"/>
        <v>0.35834988561383996</v>
      </c>
    </row>
    <row r="346" spans="1:5" x14ac:dyDescent="0.3">
      <c r="A346" s="21">
        <v>0.39000000000000012</v>
      </c>
      <c r="B346" s="21">
        <f t="shared" si="17"/>
        <v>0.36853375345597894</v>
      </c>
      <c r="D346" s="21">
        <f t="shared" si="18"/>
        <v>0.39000000000000012</v>
      </c>
      <c r="E346" s="21">
        <f t="shared" si="19"/>
        <v>0.35684495503416558</v>
      </c>
    </row>
    <row r="347" spans="1:5" x14ac:dyDescent="0.3">
      <c r="A347" s="21">
        <v>0.39999999999999991</v>
      </c>
      <c r="B347" s="21">
        <f t="shared" si="17"/>
        <v>0.36706857540681109</v>
      </c>
      <c r="D347" s="21">
        <f t="shared" si="18"/>
        <v>0.39999999999999991</v>
      </c>
      <c r="E347" s="21">
        <f t="shared" si="19"/>
        <v>0.35530881052552987</v>
      </c>
    </row>
    <row r="348" spans="1:5" x14ac:dyDescent="0.3">
      <c r="A348" s="21">
        <v>0.41000000000000014</v>
      </c>
      <c r="B348" s="21">
        <f t="shared" si="17"/>
        <v>0.36557247267505832</v>
      </c>
      <c r="D348" s="21">
        <f t="shared" si="18"/>
        <v>0.41000000000000014</v>
      </c>
      <c r="E348" s="21">
        <f t="shared" si="19"/>
        <v>0.35374200800478789</v>
      </c>
    </row>
    <row r="349" spans="1:5" x14ac:dyDescent="0.3">
      <c r="A349" s="21">
        <v>0.41999999999999993</v>
      </c>
      <c r="B349" s="21">
        <f t="shared" si="17"/>
        <v>0.36404588043345909</v>
      </c>
      <c r="D349" s="21">
        <f t="shared" si="18"/>
        <v>0.41999999999999993</v>
      </c>
      <c r="E349" s="21">
        <f t="shared" si="19"/>
        <v>0.35214511152435807</v>
      </c>
    </row>
    <row r="350" spans="1:5" x14ac:dyDescent="0.3">
      <c r="A350" s="21">
        <v>0.43000000000000016</v>
      </c>
      <c r="B350" s="21">
        <f t="shared" si="17"/>
        <v>0.36248924133874749</v>
      </c>
      <c r="D350" s="21">
        <f t="shared" si="18"/>
        <v>0.43000000000000016</v>
      </c>
      <c r="E350" s="21">
        <f t="shared" si="19"/>
        <v>0.35051869288901416</v>
      </c>
    </row>
    <row r="351" spans="1:5" x14ac:dyDescent="0.3">
      <c r="A351" s="21">
        <v>0.43999999999999995</v>
      </c>
      <c r="B351" s="21">
        <f t="shared" si="17"/>
        <v>0.36090300531444131</v>
      </c>
      <c r="D351" s="21">
        <f t="shared" si="18"/>
        <v>0.43999999999999995</v>
      </c>
      <c r="E351" s="21">
        <f t="shared" si="19"/>
        <v>0.34886333127019747</v>
      </c>
    </row>
    <row r="352" spans="1:5" x14ac:dyDescent="0.3">
      <c r="A352" s="21">
        <v>0.45000000000000018</v>
      </c>
      <c r="B352" s="21">
        <f t="shared" si="17"/>
        <v>0.35928762933083652</v>
      </c>
      <c r="D352" s="21">
        <f t="shared" si="18"/>
        <v>0.45000000000000018</v>
      </c>
      <c r="E352" s="21">
        <f t="shared" si="19"/>
        <v>0.34717961281825044</v>
      </c>
    </row>
    <row r="353" spans="1:5" x14ac:dyDescent="0.3">
      <c r="A353" s="21">
        <v>0.45999999999999996</v>
      </c>
      <c r="B353" s="21">
        <f t="shared" si="17"/>
        <v>0.35764357718236611</v>
      </c>
      <c r="D353" s="21">
        <f t="shared" si="18"/>
        <v>0.45999999999999996</v>
      </c>
      <c r="E353" s="21">
        <f t="shared" si="19"/>
        <v>0.34546813027297041</v>
      </c>
    </row>
    <row r="354" spans="1:5" x14ac:dyDescent="0.3">
      <c r="A354" s="21">
        <v>0.4700000000000002</v>
      </c>
      <c r="B354" s="21">
        <f t="shared" si="17"/>
        <v>0.35597131926247094</v>
      </c>
      <c r="D354" s="21">
        <f t="shared" si="18"/>
        <v>0.4700000000000002</v>
      </c>
      <c r="E354" s="21">
        <f t="shared" si="19"/>
        <v>0.34372948257287961</v>
      </c>
    </row>
    <row r="355" spans="1:5" x14ac:dyDescent="0.3">
      <c r="A355" s="21">
        <v>0.48</v>
      </c>
      <c r="B355" s="21">
        <f t="shared" si="17"/>
        <v>0.354271332336144</v>
      </c>
      <c r="D355" s="21">
        <f t="shared" si="18"/>
        <v>0.48</v>
      </c>
      <c r="E355" s="21">
        <f t="shared" si="19"/>
        <v>0.34196427446360794</v>
      </c>
    </row>
    <row r="356" spans="1:5" x14ac:dyDescent="0.3">
      <c r="A356" s="21">
        <v>0.49000000000000021</v>
      </c>
      <c r="B356" s="21">
        <f t="shared" si="17"/>
        <v>0.35254409931029868</v>
      </c>
      <c r="D356" s="21">
        <f t="shared" si="18"/>
        <v>0.49000000000000021</v>
      </c>
      <c r="E356" s="21">
        <f t="shared" si="19"/>
        <v>0.34017311610577405</v>
      </c>
    </row>
    <row r="357" spans="1:5" x14ac:dyDescent="0.3">
      <c r="A357" s="21">
        <v>0.5</v>
      </c>
      <c r="B357" s="21">
        <f t="shared" si="17"/>
        <v>0.35079010900212154</v>
      </c>
      <c r="D357" s="21">
        <f t="shared" si="18"/>
        <v>0.5</v>
      </c>
      <c r="E357" s="21">
        <f t="shared" si="19"/>
        <v>0.33835662268275635</v>
      </c>
    </row>
    <row r="358" spans="1:5" x14ac:dyDescent="0.3">
      <c r="A358" s="21">
        <v>0.51000000000000023</v>
      </c>
      <c r="B358" s="21">
        <f t="shared" si="17"/>
        <v>0.34900985590556516</v>
      </c>
      <c r="D358" s="21">
        <f t="shared" si="18"/>
        <v>0.51000000000000023</v>
      </c>
      <c r="E358" s="21">
        <f t="shared" si="19"/>
        <v>0.33651541400873081</v>
      </c>
    </row>
    <row r="359" spans="1:5" x14ac:dyDescent="0.3">
      <c r="A359" s="21">
        <v>0.52</v>
      </c>
      <c r="B359" s="21">
        <f t="shared" si="17"/>
        <v>0.34720383995614007</v>
      </c>
      <c r="D359" s="21">
        <f t="shared" si="18"/>
        <v>0.52</v>
      </c>
      <c r="E359" s="21">
        <f t="shared" si="19"/>
        <v>0.33465011413735651</v>
      </c>
    </row>
    <row r="360" spans="1:5" x14ac:dyDescent="0.3">
      <c r="A360" s="21">
        <v>0.53000000000000025</v>
      </c>
      <c r="B360" s="21">
        <f t="shared" si="17"/>
        <v>0.3453725662941623</v>
      </c>
      <c r="D360" s="21">
        <f t="shared" si="18"/>
        <v>0.53000000000000025</v>
      </c>
      <c r="E360" s="21">
        <f t="shared" si="19"/>
        <v>0.33276135097147574</v>
      </c>
    </row>
    <row r="361" spans="1:5" x14ac:dyDescent="0.3">
      <c r="A361" s="21">
        <v>0.54</v>
      </c>
      <c r="B361" s="21">
        <f t="shared" si="17"/>
        <v>0.34351654502661877</v>
      </c>
      <c r="D361" s="21">
        <f t="shared" si="18"/>
        <v>0.54</v>
      </c>
      <c r="E361" s="21">
        <f t="shared" si="19"/>
        <v>0.33084975587419707</v>
      </c>
    </row>
    <row r="362" spans="1:5" x14ac:dyDescent="0.3">
      <c r="A362" s="21">
        <v>0.55000000000000027</v>
      </c>
      <c r="B362" s="21">
        <f t="shared" si="17"/>
        <v>0.3416362909878039</v>
      </c>
      <c r="D362" s="21">
        <f t="shared" si="18"/>
        <v>0.55000000000000027</v>
      </c>
      <c r="E362" s="21">
        <f t="shared" si="19"/>
        <v>0.32891596328171835</v>
      </c>
    </row>
    <row r="363" spans="1:5" x14ac:dyDescent="0.3">
      <c r="A363" s="21">
        <v>0.56000000000000005</v>
      </c>
      <c r="B363" s="21">
        <f t="shared" si="17"/>
        <v>0.33973232349889226</v>
      </c>
      <c r="D363" s="21">
        <f t="shared" si="18"/>
        <v>0.56000000000000005</v>
      </c>
      <c r="E363" s="21">
        <f t="shared" si="19"/>
        <v>0.32696061031824197</v>
      </c>
    </row>
    <row r="364" spans="1:5" x14ac:dyDescent="0.3">
      <c r="A364" s="21">
        <v>0.57000000000000028</v>
      </c>
      <c r="B364" s="21">
        <f t="shared" si="17"/>
        <v>0.33780516612659978</v>
      </c>
      <c r="D364" s="21">
        <f t="shared" si="18"/>
        <v>0.57000000000000028</v>
      </c>
      <c r="E364" s="21">
        <f t="shared" si="19"/>
        <v>0.32498433641332602</v>
      </c>
    </row>
    <row r="365" spans="1:5" x14ac:dyDescent="0.3">
      <c r="A365" s="21">
        <v>0.58000000000000007</v>
      </c>
      <c r="B365" s="21">
        <f t="shared" si="17"/>
        <v>0.33585534644109677</v>
      </c>
      <c r="D365" s="21">
        <f t="shared" si="18"/>
        <v>0.58000000000000007</v>
      </c>
      <c r="E365" s="21">
        <f t="shared" si="19"/>
        <v>0.32298778292200991</v>
      </c>
    </row>
    <row r="366" spans="1:5" x14ac:dyDescent="0.3">
      <c r="A366" s="21">
        <v>0.58999999999999986</v>
      </c>
      <c r="B366" s="21">
        <f t="shared" si="17"/>
        <v>0.33388339577332665</v>
      </c>
      <c r="D366" s="21">
        <f t="shared" si="18"/>
        <v>0.58999999999999986</v>
      </c>
      <c r="E366" s="21">
        <f t="shared" si="19"/>
        <v>0.32097159274803999</v>
      </c>
    </row>
    <row r="367" spans="1:5" x14ac:dyDescent="0.3">
      <c r="A367" s="21">
        <v>0.60000000000000009</v>
      </c>
      <c r="B367" s="21">
        <f t="shared" si="17"/>
        <v>0.33188984897189044</v>
      </c>
      <c r="D367" s="21">
        <f t="shared" si="18"/>
        <v>0.60000000000000009</v>
      </c>
      <c r="E367" s="21">
        <f t="shared" si="19"/>
        <v>0.31893640997051925</v>
      </c>
    </row>
    <row r="368" spans="1:5" x14ac:dyDescent="0.3">
      <c r="A368" s="21">
        <v>0.60999999999999988</v>
      </c>
      <c r="B368" s="21">
        <f t="shared" si="17"/>
        <v>0.3298752441596518</v>
      </c>
      <c r="D368" s="21">
        <f t="shared" si="18"/>
        <v>0.60999999999999988</v>
      </c>
      <c r="E368" s="21">
        <f t="shared" si="19"/>
        <v>0.31688287947429022</v>
      </c>
    </row>
    <row r="369" spans="1:5" x14ac:dyDescent="0.3">
      <c r="A369" s="21">
        <v>0.62000000000000011</v>
      </c>
      <c r="B369" s="21">
        <f t="shared" si="17"/>
        <v>0.32784012249021821</v>
      </c>
      <c r="D369" s="21">
        <f t="shared" si="18"/>
        <v>0.62000000000000011</v>
      </c>
      <c r="E369" s="21">
        <f t="shared" si="19"/>
        <v>0.3148116465843529</v>
      </c>
    </row>
    <row r="370" spans="1:5" x14ac:dyDescent="0.3">
      <c r="A370" s="21">
        <v>0.62999999999999989</v>
      </c>
      <c r="B370" s="21">
        <f t="shared" si="17"/>
        <v>0.32578502790445485</v>
      </c>
      <c r="D370" s="21">
        <f t="shared" si="18"/>
        <v>0.62999999999999989</v>
      </c>
      <c r="E370" s="21">
        <f t="shared" si="19"/>
        <v>0.31272335670461415</v>
      </c>
    </row>
    <row r="371" spans="1:5" x14ac:dyDescent="0.3">
      <c r="A371" s="21">
        <v>0.64000000000000012</v>
      </c>
      <c r="B371" s="21">
        <f t="shared" si="17"/>
        <v>0.32371050688718189</v>
      </c>
      <c r="D371" s="21">
        <f t="shared" si="18"/>
        <v>0.64000000000000012</v>
      </c>
      <c r="E371" s="21">
        <f t="shared" si="19"/>
        <v>0.31061865496124819</v>
      </c>
    </row>
    <row r="372" spans="1:5" x14ac:dyDescent="0.3">
      <c r="A372" s="21">
        <v>0.64999999999999991</v>
      </c>
      <c r="B372" s="21">
        <f t="shared" si="17"/>
        <v>0.32161710822421091</v>
      </c>
      <c r="D372" s="21">
        <f t="shared" si="18"/>
        <v>0.64999999999999991</v>
      </c>
      <c r="E372" s="21">
        <f t="shared" si="19"/>
        <v>0.30849818585094463</v>
      </c>
    </row>
    <row r="373" spans="1:5" x14ac:dyDescent="0.3">
      <c r="A373" s="21">
        <v>0.66000000000000014</v>
      </c>
      <c r="B373" s="21">
        <f t="shared" si="17"/>
        <v>0.31950538275986856</v>
      </c>
      <c r="D373" s="21">
        <f t="shared" si="18"/>
        <v>0.66000000000000014</v>
      </c>
      <c r="E373" s="21">
        <f t="shared" si="19"/>
        <v>0.30636259289430612</v>
      </c>
    </row>
    <row r="374" spans="1:5" x14ac:dyDescent="0.3">
      <c r="A374" s="21">
        <v>0.66999999999999993</v>
      </c>
      <c r="B374" s="21">
        <f t="shared" si="17"/>
        <v>0.31737588315515874</v>
      </c>
      <c r="D374" s="21">
        <f t="shared" si="18"/>
        <v>0.66999999999999993</v>
      </c>
      <c r="E374" s="21">
        <f t="shared" si="19"/>
        <v>0.3042125182946504</v>
      </c>
    </row>
    <row r="375" spans="1:5" x14ac:dyDescent="0.3">
      <c r="A375" s="21">
        <v>0.68000000000000016</v>
      </c>
      <c r="B375" s="21">
        <f t="shared" si="17"/>
        <v>0.31522916364671122</v>
      </c>
      <c r="D375" s="21">
        <f t="shared" si="18"/>
        <v>0.68000000000000016</v>
      </c>
      <c r="E375" s="21">
        <f t="shared" si="19"/>
        <v>0.30204860260245681</v>
      </c>
    </row>
    <row r="376" spans="1:5" x14ac:dyDescent="0.3">
      <c r="A376" s="21">
        <v>0.69</v>
      </c>
      <c r="B376" s="21">
        <f t="shared" si="17"/>
        <v>0.31306577980666267</v>
      </c>
      <c r="D376" s="21">
        <f t="shared" si="18"/>
        <v>0.69</v>
      </c>
      <c r="E376" s="21">
        <f t="shared" si="19"/>
        <v>0.29987148438569328</v>
      </c>
    </row>
    <row r="377" spans="1:5" x14ac:dyDescent="0.3">
      <c r="A377" s="21">
        <v>0.70000000000000018</v>
      </c>
      <c r="B377" s="21">
        <f t="shared" si="17"/>
        <v>0.31088628830361437</v>
      </c>
      <c r="D377" s="21">
        <f t="shared" si="18"/>
        <v>0.70000000000000018</v>
      </c>
      <c r="E377" s="21">
        <f t="shared" si="19"/>
        <v>0.29768179990624105</v>
      </c>
    </row>
    <row r="378" spans="1:5" x14ac:dyDescent="0.3">
      <c r="A378" s="21">
        <v>0.71</v>
      </c>
      <c r="B378" s="21">
        <f t="shared" si="17"/>
        <v>0.30869124666481107</v>
      </c>
      <c r="D378" s="21">
        <f t="shared" si="18"/>
        <v>0.71</v>
      </c>
      <c r="E378" s="21">
        <f t="shared" si="19"/>
        <v>0.295480182802632</v>
      </c>
    </row>
    <row r="379" spans="1:5" x14ac:dyDescent="0.3">
      <c r="A379" s="21">
        <v>0.7200000000000002</v>
      </c>
      <c r="B379" s="21">
        <f t="shared" si="17"/>
        <v>0.3064812130396784</v>
      </c>
      <c r="D379" s="21">
        <f t="shared" si="18"/>
        <v>0.7200000000000002</v>
      </c>
      <c r="E379" s="21">
        <f t="shared" si="19"/>
        <v>0.2932672637792928</v>
      </c>
    </row>
    <row r="380" spans="1:5" x14ac:dyDescent="0.3">
      <c r="A380" s="21">
        <v>0.73</v>
      </c>
      <c r="B380" s="21">
        <f t="shared" si="17"/>
        <v>0.30425674596486141</v>
      </c>
      <c r="D380" s="21">
        <f t="shared" si="18"/>
        <v>0.73</v>
      </c>
      <c r="E380" s="21">
        <f t="shared" si="19"/>
        <v>0.29104367030249056</v>
      </c>
    </row>
    <row r="381" spans="1:5" x14ac:dyDescent="0.3">
      <c r="A381" s="21">
        <v>0.74000000000000021</v>
      </c>
      <c r="B381" s="21">
        <f t="shared" si="17"/>
        <v>0.30201840413089626</v>
      </c>
      <c r="D381" s="21">
        <f t="shared" si="18"/>
        <v>0.74000000000000021</v>
      </c>
      <c r="E381" s="21">
        <f t="shared" si="19"/>
        <v>0.28881002630315028</v>
      </c>
    </row>
    <row r="382" spans="1:5" x14ac:dyDescent="0.3">
      <c r="A382" s="21">
        <v>0.75</v>
      </c>
      <c r="B382" s="21">
        <f t="shared" si="17"/>
        <v>0.29976674615065341</v>
      </c>
      <c r="D382" s="21">
        <f t="shared" si="18"/>
        <v>0.75</v>
      </c>
      <c r="E382" s="21">
        <f t="shared" si="19"/>
        <v>0.28656695188671732</v>
      </c>
    </row>
    <row r="383" spans="1:5" x14ac:dyDescent="0.3">
      <c r="A383" s="21">
        <v>0.76000000000000023</v>
      </c>
      <c r="B383" s="21">
        <f t="shared" si="17"/>
        <v>0.29750233032968032</v>
      </c>
      <c r="D383" s="21">
        <f t="shared" si="18"/>
        <v>0.76000000000000023</v>
      </c>
      <c r="E383" s="21">
        <f t="shared" si="19"/>
        <v>0.28431506305021331</v>
      </c>
    </row>
    <row r="384" spans="1:5" x14ac:dyDescent="0.3">
      <c r="A384" s="21">
        <v>0.77</v>
      </c>
      <c r="B384" s="21">
        <f t="shared" si="17"/>
        <v>0.29522571443857459</v>
      </c>
      <c r="D384" s="21">
        <f t="shared" si="18"/>
        <v>0.77</v>
      </c>
      <c r="E384" s="21">
        <f t="shared" si="19"/>
        <v>0.28205497140663427</v>
      </c>
    </row>
    <row r="385" spans="1:5" x14ac:dyDescent="0.3">
      <c r="A385" s="21">
        <v>0.78000000000000025</v>
      </c>
      <c r="B385" s="21">
        <f t="shared" si="17"/>
        <v>0.29293745548751315</v>
      </c>
      <c r="D385" s="21">
        <f t="shared" si="18"/>
        <v>0.78000000000000025</v>
      </c>
      <c r="E385" s="21">
        <f t="shared" si="19"/>
        <v>0.27978728391681962</v>
      </c>
    </row>
    <row r="386" spans="1:5" x14ac:dyDescent="0.3">
      <c r="A386" s="21">
        <v>0.79</v>
      </c>
      <c r="B386" s="21">
        <f t="shared" si="17"/>
        <v>0.29063810950306329</v>
      </c>
      <c r="D386" s="21">
        <f t="shared" si="18"/>
        <v>0.79</v>
      </c>
      <c r="E386" s="21">
        <f t="shared" si="19"/>
        <v>0.27751260262891669</v>
      </c>
    </row>
    <row r="387" spans="1:5" x14ac:dyDescent="0.3">
      <c r="A387" s="21">
        <v>0.80000000000000027</v>
      </c>
      <c r="B387" s="21">
        <f t="shared" si="17"/>
        <v>0.28832823130739277</v>
      </c>
      <c r="D387" s="21">
        <f t="shared" si="18"/>
        <v>0.80000000000000027</v>
      </c>
      <c r="E387" s="21">
        <f t="shared" si="19"/>
        <v>0.27523152442554832</v>
      </c>
    </row>
    <row r="388" spans="1:5" x14ac:dyDescent="0.3">
      <c r="A388" s="21">
        <v>0.81</v>
      </c>
      <c r="B388" s="21">
        <f t="shared" si="17"/>
        <v>0.28600837430000126</v>
      </c>
      <c r="D388" s="21">
        <f t="shared" si="18"/>
        <v>0.81</v>
      </c>
      <c r="E388" s="21">
        <f t="shared" si="19"/>
        <v>0.27294464077878439</v>
      </c>
    </row>
    <row r="389" spans="1:5" x14ac:dyDescent="0.3">
      <c r="A389" s="21">
        <v>0.82000000000000028</v>
      </c>
      <c r="B389" s="21">
        <f t="shared" si="17"/>
        <v>0.28367909024208565</v>
      </c>
      <c r="D389" s="21">
        <f t="shared" si="18"/>
        <v>0.82000000000000028</v>
      </c>
      <c r="E389" s="21">
        <f t="shared" si="19"/>
        <v>0.27065253751300572</v>
      </c>
    </row>
    <row r="390" spans="1:5" x14ac:dyDescent="0.3">
      <c r="A390" s="21">
        <v>0.83000000000000007</v>
      </c>
      <c r="B390" s="21">
        <f t="shared" si="17"/>
        <v>0.2813409290436531</v>
      </c>
      <c r="D390" s="21">
        <f t="shared" si="18"/>
        <v>0.83000000000000007</v>
      </c>
      <c r="E390" s="21">
        <f t="shared" si="19"/>
        <v>0.26835579457573638</v>
      </c>
    </row>
    <row r="391" spans="1:5" x14ac:dyDescent="0.3">
      <c r="A391" s="21">
        <v>0.83999999999999986</v>
      </c>
      <c r="B391" s="21">
        <f t="shared" si="17"/>
        <v>0.27899443855348977</v>
      </c>
      <c r="D391" s="21">
        <f t="shared" si="18"/>
        <v>0.83999999999999986</v>
      </c>
      <c r="E391" s="21">
        <f t="shared" si="19"/>
        <v>0.26605498581651355</v>
      </c>
    </row>
    <row r="392" spans="1:5" x14ac:dyDescent="0.3">
      <c r="A392" s="21">
        <v>0.85000000000000009</v>
      </c>
      <c r="B392" s="21">
        <f t="shared" ref="B392:B455" si="20">_xlfn.T.DIST(A392,B$2,0)</f>
        <v>0.27664016435209249</v>
      </c>
      <c r="D392" s="21">
        <f t="shared" ref="D392:D455" si="21">A392</f>
        <v>0.85000000000000009</v>
      </c>
      <c r="E392" s="21">
        <f t="shared" ref="E392:E455" si="22">_xlfn.T.DIST(D392,E$2,0)</f>
        <v>0.26375067877384845</v>
      </c>
    </row>
    <row r="393" spans="1:5" x14ac:dyDescent="0.3">
      <c r="A393" s="21">
        <v>0.85999999999999988</v>
      </c>
      <c r="B393" s="21">
        <f t="shared" si="20"/>
        <v>0.27427864954766562</v>
      </c>
      <c r="D393" s="21">
        <f t="shared" si="21"/>
        <v>0.85999999999999988</v>
      </c>
      <c r="E393" s="21">
        <f t="shared" si="22"/>
        <v>0.26144343447032792</v>
      </c>
    </row>
    <row r="394" spans="1:5" x14ac:dyDescent="0.3">
      <c r="A394" s="21">
        <v>0.87000000000000011</v>
      </c>
      <c r="B394" s="21">
        <f t="shared" si="20"/>
        <v>0.27191043457528258</v>
      </c>
      <c r="D394" s="21">
        <f t="shared" si="21"/>
        <v>0.87000000000000011</v>
      </c>
      <c r="E394" s="21">
        <f t="shared" si="22"/>
        <v>0.25913380721588741</v>
      </c>
    </row>
    <row r="395" spans="1:5" x14ac:dyDescent="0.3">
      <c r="A395" s="21">
        <v>0.87999999999999989</v>
      </c>
      <c r="B395" s="21">
        <f t="shared" si="20"/>
        <v>0.26953605699930999</v>
      </c>
      <c r="D395" s="21">
        <f t="shared" si="21"/>
        <v>0.87999999999999989</v>
      </c>
      <c r="E395" s="21">
        <f t="shared" si="22"/>
        <v>0.25682234441928647</v>
      </c>
    </row>
    <row r="396" spans="1:5" x14ac:dyDescent="0.3">
      <c r="A396" s="21">
        <v>0.89000000000000012</v>
      </c>
      <c r="B396" s="21">
        <f t="shared" si="20"/>
        <v>0.26715605131918413</v>
      </c>
      <c r="D396" s="21">
        <f t="shared" si="21"/>
        <v>0.89000000000000012</v>
      </c>
      <c r="E396" s="21">
        <f t="shared" si="22"/>
        <v>0.25450958640779714</v>
      </c>
    </row>
    <row r="397" spans="1:5" x14ac:dyDescent="0.3">
      <c r="A397" s="21">
        <v>0.89999999999999991</v>
      </c>
      <c r="B397" s="21">
        <f t="shared" si="20"/>
        <v>0.264770948778634</v>
      </c>
      <c r="D397" s="21">
        <f t="shared" si="21"/>
        <v>0.89999999999999991</v>
      </c>
      <c r="E397" s="21">
        <f t="shared" si="22"/>
        <v>0.25219606625511576</v>
      </c>
    </row>
    <row r="398" spans="1:5" x14ac:dyDescent="0.3">
      <c r="A398" s="21">
        <v>0.91000000000000014</v>
      </c>
      <c r="B398" s="21">
        <f t="shared" si="20"/>
        <v>0.26238127717843246</v>
      </c>
      <c r="D398" s="21">
        <f t="shared" si="21"/>
        <v>0.91000000000000014</v>
      </c>
      <c r="E398" s="21">
        <f t="shared" si="22"/>
        <v>0.24988230961749142</v>
      </c>
    </row>
    <row r="399" spans="1:5" x14ac:dyDescent="0.3">
      <c r="A399" s="21">
        <v>0.91999999999999993</v>
      </c>
      <c r="B399" s="21">
        <f t="shared" si="20"/>
        <v>0.25998756069276219</v>
      </c>
      <c r="D399" s="21">
        <f t="shared" si="21"/>
        <v>0.91999999999999993</v>
      </c>
      <c r="E399" s="21">
        <f t="shared" si="22"/>
        <v>0.2475688345780605</v>
      </c>
    </row>
    <row r="400" spans="1:5" x14ac:dyDescent="0.3">
      <c r="A400" s="21">
        <v>0.93000000000000016</v>
      </c>
      <c r="B400" s="21">
        <f t="shared" si="20"/>
        <v>0.25759031968927221</v>
      </c>
      <c r="D400" s="21">
        <f t="shared" si="21"/>
        <v>0.93000000000000016</v>
      </c>
      <c r="E400" s="21">
        <f t="shared" si="22"/>
        <v>0.24525615149936475</v>
      </c>
    </row>
    <row r="401" spans="1:5" x14ac:dyDescent="0.3">
      <c r="A401" s="21">
        <v>0.94</v>
      </c>
      <c r="B401" s="21">
        <f t="shared" si="20"/>
        <v>0.25519007055290388</v>
      </c>
      <c r="D401" s="21">
        <f t="shared" si="21"/>
        <v>0.94</v>
      </c>
      <c r="E401" s="21">
        <f t="shared" si="22"/>
        <v>0.24294476288402223</v>
      </c>
    </row>
    <row r="402" spans="1:5" x14ac:dyDescent="0.3">
      <c r="A402" s="21">
        <v>0.95000000000000018</v>
      </c>
      <c r="B402" s="21">
        <f t="shared" si="20"/>
        <v>0.25278732551355593</v>
      </c>
      <c r="D402" s="21">
        <f t="shared" si="21"/>
        <v>0.95000000000000018</v>
      </c>
      <c r="E402" s="21">
        <f t="shared" si="22"/>
        <v>0.24063516324351261</v>
      </c>
    </row>
    <row r="403" spans="1:5" x14ac:dyDescent="0.3">
      <c r="A403" s="21">
        <v>0.96</v>
      </c>
      <c r="B403" s="21">
        <f t="shared" si="20"/>
        <v>0.25038259247765843</v>
      </c>
      <c r="D403" s="21">
        <f t="shared" si="21"/>
        <v>0.96</v>
      </c>
      <c r="E403" s="21">
        <f t="shared" si="22"/>
        <v>0.23832783897503002</v>
      </c>
    </row>
    <row r="404" spans="1:5" x14ac:dyDescent="0.3">
      <c r="A404" s="21">
        <v>0.9700000000000002</v>
      </c>
      <c r="B404" s="21">
        <f t="shared" si="20"/>
        <v>0.24797637486371976</v>
      </c>
      <c r="D404" s="21">
        <f t="shared" si="21"/>
        <v>0.9700000000000002</v>
      </c>
      <c r="E404" s="21">
        <f t="shared" si="22"/>
        <v>0.23602326824634642</v>
      </c>
    </row>
    <row r="405" spans="1:5" x14ac:dyDescent="0.3">
      <c r="A405" s="21">
        <v>0.98</v>
      </c>
      <c r="B405" s="21">
        <f t="shared" si="20"/>
        <v>0.24556917144190948</v>
      </c>
      <c r="D405" s="21">
        <f t="shared" si="21"/>
        <v>0.98</v>
      </c>
      <c r="E405" s="21">
        <f t="shared" si="22"/>
        <v>0.23372192088862564</v>
      </c>
    </row>
    <row r="406" spans="1:5" x14ac:dyDescent="0.3">
      <c r="A406" s="21">
        <v>0.99000000000000021</v>
      </c>
      <c r="B406" s="21">
        <f t="shared" si="20"/>
        <v>0.24316147617773207</v>
      </c>
      <c r="D406" s="21">
        <f t="shared" si="21"/>
        <v>0.99000000000000021</v>
      </c>
      <c r="E406" s="21">
        <f t="shared" si="22"/>
        <v>0.23142425829711358</v>
      </c>
    </row>
    <row r="407" spans="1:5" x14ac:dyDescent="0.3">
      <c r="A407" s="21">
        <v>1</v>
      </c>
      <c r="B407" s="21">
        <f t="shared" si="20"/>
        <v>0.24075377807984838</v>
      </c>
      <c r="D407" s="21">
        <f t="shared" si="21"/>
        <v>1</v>
      </c>
      <c r="E407" s="21">
        <f t="shared" si="22"/>
        <v>0.2291307333396316</v>
      </c>
    </row>
    <row r="408" spans="1:5" x14ac:dyDescent="0.3">
      <c r="A408" s="21">
        <v>1.0099999999999998</v>
      </c>
      <c r="B408" s="21">
        <f t="shared" si="20"/>
        <v>0.23834656105209276</v>
      </c>
      <c r="D408" s="21">
        <f t="shared" si="21"/>
        <v>1.0099999999999998</v>
      </c>
      <c r="E408" s="21">
        <f t="shared" si="22"/>
        <v>0.22684179027278417</v>
      </c>
    </row>
    <row r="409" spans="1:5" x14ac:dyDescent="0.3">
      <c r="A409" s="21">
        <v>1.0200000000000005</v>
      </c>
      <c r="B409" s="21">
        <f t="shared" si="20"/>
        <v>0.23594030374973415</v>
      </c>
      <c r="D409" s="21">
        <f t="shared" si="21"/>
        <v>1.0200000000000005</v>
      </c>
      <c r="E409" s="21">
        <f t="shared" si="22"/>
        <v>0.22455786466579325</v>
      </c>
    </row>
    <row r="410" spans="1:5" x14ac:dyDescent="0.3">
      <c r="A410" s="21">
        <v>1.0300000000000002</v>
      </c>
      <c r="B410" s="21">
        <f t="shared" si="20"/>
        <v>0.23353547944002423</v>
      </c>
      <c r="D410" s="21">
        <f t="shared" si="21"/>
        <v>1.0300000000000002</v>
      </c>
      <c r="E410" s="21">
        <f t="shared" si="22"/>
        <v>0.22227938333186045</v>
      </c>
    </row>
    <row r="411" spans="1:5" x14ac:dyDescent="0.3">
      <c r="A411" s="21">
        <v>1.04</v>
      </c>
      <c r="B411" s="21">
        <f t="shared" si="20"/>
        <v>0.23113255586706918</v>
      </c>
      <c r="D411" s="21">
        <f t="shared" si="21"/>
        <v>1.04</v>
      </c>
      <c r="E411" s="21">
        <f t="shared" si="22"/>
        <v>0.22000676426695234</v>
      </c>
    </row>
    <row r="412" spans="1:5" x14ac:dyDescent="0.3">
      <c r="A412" s="21">
        <v>1.0499999999999998</v>
      </c>
      <c r="B412" s="21">
        <f t="shared" si="20"/>
        <v>0.22873199512106568</v>
      </c>
      <c r="D412" s="21">
        <f t="shared" si="21"/>
        <v>1.0499999999999998</v>
      </c>
      <c r="E412" s="21">
        <f t="shared" si="22"/>
        <v>0.21774041659590315</v>
      </c>
    </row>
    <row r="413" spans="1:5" x14ac:dyDescent="0.3">
      <c r="A413" s="21">
        <v>1.0600000000000005</v>
      </c>
      <c r="B413" s="21">
        <f t="shared" si="20"/>
        <v>0.22633425351192835</v>
      </c>
      <c r="D413" s="21">
        <f t="shared" si="21"/>
        <v>1.0600000000000005</v>
      </c>
      <c r="E413" s="21">
        <f t="shared" si="22"/>
        <v>0.21548074052571647</v>
      </c>
    </row>
    <row r="414" spans="1:5" x14ac:dyDescent="0.3">
      <c r="A414" s="21">
        <v>1.0700000000000003</v>
      </c>
      <c r="B414" s="21">
        <f t="shared" si="20"/>
        <v>0.22393978144734134</v>
      </c>
      <c r="D414" s="21">
        <f t="shared" si="21"/>
        <v>1.0700000000000003</v>
      </c>
      <c r="E414" s="21">
        <f t="shared" si="22"/>
        <v>0.21322812730595017</v>
      </c>
    </row>
    <row r="415" spans="1:5" x14ac:dyDescent="0.3">
      <c r="A415" s="21">
        <v>1.08</v>
      </c>
      <c r="B415" s="21">
        <f t="shared" si="20"/>
        <v>0.22154902331525433</v>
      </c>
      <c r="D415" s="21">
        <f t="shared" si="21"/>
        <v>1.08</v>
      </c>
      <c r="E415" s="21">
        <f t="shared" si="22"/>
        <v>0.21098295919605509</v>
      </c>
    </row>
    <row r="416" spans="1:5" x14ac:dyDescent="0.3">
      <c r="A416" s="21">
        <v>1.0899999999999999</v>
      </c>
      <c r="B416" s="21">
        <f t="shared" si="20"/>
        <v>0.21916241737084974</v>
      </c>
      <c r="D416" s="21">
        <f t="shared" si="21"/>
        <v>1.0899999999999999</v>
      </c>
      <c r="E416" s="21">
        <f t="shared" si="22"/>
        <v>0.20874560943954348</v>
      </c>
    </row>
    <row r="417" spans="1:5" x14ac:dyDescent="0.3">
      <c r="A417" s="21">
        <v>1.0999999999999996</v>
      </c>
      <c r="B417" s="21">
        <f t="shared" si="20"/>
        <v>0.21678039562799362</v>
      </c>
      <c r="D417" s="21">
        <f t="shared" si="21"/>
        <v>1.0999999999999996</v>
      </c>
      <c r="E417" s="21">
        <f t="shared" si="22"/>
        <v>0.20651644224485119</v>
      </c>
    </row>
    <row r="418" spans="1:5" x14ac:dyDescent="0.3">
      <c r="A418" s="21">
        <v>1.1100000000000003</v>
      </c>
      <c r="B418" s="21">
        <f t="shared" si="20"/>
        <v>0.21440338375518861</v>
      </c>
      <c r="D418" s="21">
        <f t="shared" si="21"/>
        <v>1.1100000000000003</v>
      </c>
      <c r="E418" s="21">
        <f t="shared" si="22"/>
        <v>0.20429581277275569</v>
      </c>
    </row>
    <row r="419" spans="1:5" x14ac:dyDescent="0.3">
      <c r="A419" s="21">
        <v>1.1200000000000001</v>
      </c>
      <c r="B419" s="21">
        <f t="shared" si="20"/>
        <v>0.21203180097603769</v>
      </c>
      <c r="D419" s="21">
        <f t="shared" si="21"/>
        <v>1.1200000000000001</v>
      </c>
      <c r="E419" s="21">
        <f t="shared" si="22"/>
        <v>0.20208406713021163</v>
      </c>
    </row>
    <row r="420" spans="1:5" x14ac:dyDescent="0.3">
      <c r="A420" s="21">
        <v>1.1299999999999999</v>
      </c>
      <c r="B420" s="21">
        <f t="shared" si="20"/>
        <v>0.20966605997422511</v>
      </c>
      <c r="D420" s="21">
        <f t="shared" si="21"/>
        <v>1.1299999999999999</v>
      </c>
      <c r="E420" s="21">
        <f t="shared" si="22"/>
        <v>0.1998815423704558</v>
      </c>
    </row>
    <row r="421" spans="1:5" x14ac:dyDescent="0.3">
      <c r="A421" s="21">
        <v>1.1399999999999997</v>
      </c>
      <c r="B421" s="21">
        <f t="shared" si="20"/>
        <v>0.20730656680302167</v>
      </c>
      <c r="D421" s="21">
        <f t="shared" si="21"/>
        <v>1.1399999999999997</v>
      </c>
      <c r="E421" s="21">
        <f t="shared" si="22"/>
        <v>0.19768856649923794</v>
      </c>
    </row>
    <row r="422" spans="1:5" x14ac:dyDescent="0.3">
      <c r="A422" s="21">
        <v>1.1500000000000004</v>
      </c>
      <c r="B422" s="21">
        <f t="shared" si="20"/>
        <v>0.20495372079931112</v>
      </c>
      <c r="D422" s="21">
        <f t="shared" si="21"/>
        <v>1.1500000000000004</v>
      </c>
      <c r="E422" s="21">
        <f t="shared" si="22"/>
        <v>0.19550545848702411</v>
      </c>
    </row>
    <row r="423" spans="1:5" x14ac:dyDescent="0.3">
      <c r="A423" s="21">
        <v>1.1600000000000001</v>
      </c>
      <c r="B423" s="21">
        <f t="shared" si="20"/>
        <v>0.202607914502139</v>
      </c>
      <c r="D423" s="21">
        <f t="shared" si="21"/>
        <v>1.1600000000000001</v>
      </c>
      <c r="E423" s="21">
        <f t="shared" si="22"/>
        <v>0.19333252828702238</v>
      </c>
    </row>
    <row r="424" spans="1:5" x14ac:dyDescent="0.3">
      <c r="A424" s="21">
        <v>1.17</v>
      </c>
      <c r="B424" s="21">
        <f t="shared" si="20"/>
        <v>0.20026953357577201</v>
      </c>
      <c r="D424" s="21">
        <f t="shared" si="21"/>
        <v>1.17</v>
      </c>
      <c r="E424" s="21">
        <f t="shared" si="22"/>
        <v>0.19117007685887202</v>
      </c>
    </row>
    <row r="425" spans="1:5" x14ac:dyDescent="0.3">
      <c r="A425" s="21">
        <v>1.1799999999999997</v>
      </c>
      <c r="B425" s="21">
        <f t="shared" si="20"/>
        <v>0.1979389567372655</v>
      </c>
      <c r="D425" s="21">
        <f t="shared" si="21"/>
        <v>1.1799999999999997</v>
      </c>
      <c r="E425" s="21">
        <f t="shared" si="22"/>
        <v>0.189018396197843</v>
      </c>
    </row>
    <row r="426" spans="1:5" x14ac:dyDescent="0.3">
      <c r="A426" s="21">
        <v>1.1900000000000004</v>
      </c>
      <c r="B426" s="21">
        <f t="shared" si="20"/>
        <v>0.19561655568852088</v>
      </c>
      <c r="D426" s="21">
        <f t="shared" si="21"/>
        <v>1.1900000000000004</v>
      </c>
      <c r="E426" s="21">
        <f t="shared" si="22"/>
        <v>0.18687776936938497</v>
      </c>
    </row>
    <row r="427" spans="1:5" x14ac:dyDescent="0.3">
      <c r="A427" s="21">
        <v>1.2000000000000002</v>
      </c>
      <c r="B427" s="21">
        <f t="shared" si="20"/>
        <v>0.19330269505282136</v>
      </c>
      <c r="D427" s="21">
        <f t="shared" si="21"/>
        <v>1.2000000000000002</v>
      </c>
      <c r="E427" s="21">
        <f t="shared" si="22"/>
        <v>0.18474847054886531</v>
      </c>
    </row>
    <row r="428" spans="1:5" x14ac:dyDescent="0.3">
      <c r="A428" s="21">
        <v>1.21</v>
      </c>
      <c r="B428" s="21">
        <f t="shared" si="20"/>
        <v>0.19099773231582298</v>
      </c>
      <c r="D428" s="21">
        <f t="shared" si="21"/>
        <v>1.21</v>
      </c>
      <c r="E428" s="21">
        <f t="shared" si="22"/>
        <v>0.18263076506633433</v>
      </c>
    </row>
    <row r="429" spans="1:5" x14ac:dyDescent="0.3">
      <c r="A429" s="21">
        <v>1.2199999999999998</v>
      </c>
      <c r="B429" s="21">
        <f t="shared" si="20"/>
        <v>0.18870201777098436</v>
      </c>
      <c r="D429" s="21">
        <f t="shared" si="21"/>
        <v>1.2199999999999998</v>
      </c>
      <c r="E429" s="21">
        <f t="shared" si="22"/>
        <v>0.18052490945615651</v>
      </c>
    </row>
    <row r="430" spans="1:5" x14ac:dyDescent="0.3">
      <c r="A430" s="21">
        <v>1.2300000000000004</v>
      </c>
      <c r="B430" s="21">
        <f t="shared" si="20"/>
        <v>0.1864158944694056</v>
      </c>
      <c r="D430" s="21">
        <f t="shared" si="21"/>
        <v>1.2300000000000004</v>
      </c>
      <c r="E430" s="21">
        <f t="shared" si="22"/>
        <v>0.17843115151134264</v>
      </c>
    </row>
    <row r="431" spans="1:5" x14ac:dyDescent="0.3">
      <c r="A431" s="21">
        <v>1.2400000000000002</v>
      </c>
      <c r="B431" s="21">
        <f t="shared" si="20"/>
        <v>0.18413969817405282</v>
      </c>
      <c r="D431" s="21">
        <f t="shared" si="21"/>
        <v>1.2400000000000002</v>
      </c>
      <c r="E431" s="21">
        <f t="shared" si="22"/>
        <v>0.17634973034242057</v>
      </c>
    </row>
    <row r="432" spans="1:5" x14ac:dyDescent="0.3">
      <c r="A432" s="21">
        <v>1.25</v>
      </c>
      <c r="B432" s="21">
        <f t="shared" si="20"/>
        <v>0.18187375731833397</v>
      </c>
      <c r="D432" s="21">
        <f t="shared" si="21"/>
        <v>1.25</v>
      </c>
      <c r="E432" s="21">
        <f t="shared" si="22"/>
        <v>0.17428087644067783</v>
      </c>
    </row>
    <row r="433" spans="1:5" x14ac:dyDescent="0.3">
      <c r="A433" s="21">
        <v>1.2599999999999998</v>
      </c>
      <c r="B433" s="21">
        <f t="shared" si="20"/>
        <v>0.17961839296899573</v>
      </c>
      <c r="D433" s="21">
        <f t="shared" si="21"/>
        <v>1.2599999999999998</v>
      </c>
      <c r="E433" s="21">
        <f t="shared" si="22"/>
        <v>0.17222481174561527</v>
      </c>
    </row>
    <row r="434" spans="1:5" x14ac:dyDescent="0.3">
      <c r="A434" s="21">
        <v>1.2700000000000005</v>
      </c>
      <c r="B434" s="21">
        <f t="shared" si="20"/>
        <v>0.1773739187933043</v>
      </c>
      <c r="D434" s="21">
        <f t="shared" si="21"/>
        <v>1.2700000000000005</v>
      </c>
      <c r="E434" s="21">
        <f t="shared" si="22"/>
        <v>0.17018174971644451</v>
      </c>
    </row>
    <row r="435" spans="1:5" x14ac:dyDescent="0.3">
      <c r="A435" s="21">
        <v>1.2800000000000002</v>
      </c>
      <c r="B435" s="21">
        <f t="shared" si="20"/>
        <v>0.17514064103047214</v>
      </c>
      <c r="D435" s="21">
        <f t="shared" si="21"/>
        <v>1.2800000000000002</v>
      </c>
      <c r="E435" s="21">
        <f t="shared" si="22"/>
        <v>0.16815189540746753</v>
      </c>
    </row>
    <row r="436" spans="1:5" x14ac:dyDescent="0.3">
      <c r="A436" s="21">
        <v>1.29</v>
      </c>
      <c r="B436" s="21">
        <f t="shared" si="20"/>
        <v>0.17291885846728752</v>
      </c>
      <c r="D436" s="21">
        <f t="shared" si="21"/>
        <v>1.29</v>
      </c>
      <c r="E436" s="21">
        <f t="shared" si="22"/>
        <v>0.16613544554717266</v>
      </c>
    </row>
    <row r="437" spans="1:5" x14ac:dyDescent="0.3">
      <c r="A437" s="21">
        <v>1.2999999999999998</v>
      </c>
      <c r="B437" s="21">
        <f t="shared" si="20"/>
        <v>0.17070886241790642</v>
      </c>
      <c r="D437" s="21">
        <f t="shared" si="21"/>
        <v>1.2999999999999998</v>
      </c>
      <c r="E437" s="21">
        <f t="shared" si="22"/>
        <v>0.16413258862088706</v>
      </c>
    </row>
    <row r="438" spans="1:5" x14ac:dyDescent="0.3">
      <c r="A438" s="21">
        <v>1.3100000000000005</v>
      </c>
      <c r="B438" s="21">
        <f t="shared" si="20"/>
        <v>0.16851093670775774</v>
      </c>
      <c r="D438" s="21">
        <f t="shared" si="21"/>
        <v>1.3100000000000005</v>
      </c>
      <c r="E438" s="21">
        <f t="shared" si="22"/>
        <v>0.16214350495682225</v>
      </c>
    </row>
    <row r="439" spans="1:5" x14ac:dyDescent="0.3">
      <c r="A439" s="21">
        <v>1.3200000000000003</v>
      </c>
      <c r="B439" s="21">
        <f t="shared" si="20"/>
        <v>0.16632535766151663</v>
      </c>
      <c r="D439" s="21">
        <f t="shared" si="21"/>
        <v>1.3200000000000003</v>
      </c>
      <c r="E439" s="21">
        <f t="shared" si="22"/>
        <v>0.16016836681535335</v>
      </c>
    </row>
    <row r="440" spans="1:5" x14ac:dyDescent="0.3">
      <c r="A440" s="21">
        <v>1.33</v>
      </c>
      <c r="B440" s="21">
        <f t="shared" si="20"/>
        <v>0.16415239409509047</v>
      </c>
      <c r="D440" s="21">
        <f t="shared" si="21"/>
        <v>1.33</v>
      </c>
      <c r="E440" s="21">
        <f t="shared" si="22"/>
        <v>0.15820733848136997</v>
      </c>
    </row>
    <row r="441" spans="1:5" x14ac:dyDescent="0.3">
      <c r="A441" s="21">
        <v>1.3399999999999999</v>
      </c>
      <c r="B441" s="21">
        <f t="shared" si="20"/>
        <v>0.16199230731156983</v>
      </c>
      <c r="D441" s="21">
        <f t="shared" si="21"/>
        <v>1.3399999999999999</v>
      </c>
      <c r="E441" s="21">
        <f t="shared" si="22"/>
        <v>0.15626057635954485</v>
      </c>
    </row>
    <row r="442" spans="1:5" x14ac:dyDescent="0.3">
      <c r="A442" s="21">
        <v>1.3500000000000005</v>
      </c>
      <c r="B442" s="21">
        <f t="shared" si="20"/>
        <v>0.15984535110108614</v>
      </c>
      <c r="D442" s="21">
        <f t="shared" si="21"/>
        <v>1.3500000000000005</v>
      </c>
      <c r="E442" s="21">
        <f t="shared" si="22"/>
        <v>0.15432822907236035</v>
      </c>
    </row>
    <row r="443" spans="1:5" x14ac:dyDescent="0.3">
      <c r="A443" s="21">
        <v>1.3600000000000003</v>
      </c>
      <c r="B443" s="21">
        <f t="shared" si="20"/>
        <v>0.15771177174452067</v>
      </c>
      <c r="D443" s="21">
        <f t="shared" si="21"/>
        <v>1.3600000000000003</v>
      </c>
      <c r="E443" s="21">
        <f t="shared" si="22"/>
        <v>0.15241043756074069</v>
      </c>
    </row>
    <row r="444" spans="1:5" x14ac:dyDescent="0.3">
      <c r="A444" s="21">
        <v>1.37</v>
      </c>
      <c r="B444" s="21">
        <f t="shared" si="20"/>
        <v>0.15559180802100375</v>
      </c>
      <c r="D444" s="21">
        <f t="shared" si="21"/>
        <v>1.37</v>
      </c>
      <c r="E444" s="21">
        <f t="shared" si="22"/>
        <v>0.15050733518713436</v>
      </c>
    </row>
    <row r="445" spans="1:5" x14ac:dyDescent="0.3">
      <c r="A445" s="21">
        <v>1.38</v>
      </c>
      <c r="B445" s="21">
        <f t="shared" si="20"/>
        <v>0.15348569121914582</v>
      </c>
      <c r="D445" s="21">
        <f t="shared" si="21"/>
        <v>1.38</v>
      </c>
      <c r="E445" s="21">
        <f t="shared" si="22"/>
        <v>0.14861904784089849</v>
      </c>
    </row>
    <row r="446" spans="1:5" x14ac:dyDescent="0.3">
      <c r="A446" s="21">
        <v>1.3899999999999997</v>
      </c>
      <c r="B446" s="21">
        <f t="shared" si="20"/>
        <v>0.15139364515193651</v>
      </c>
      <c r="D446" s="21">
        <f t="shared" si="21"/>
        <v>1.3899999999999997</v>
      </c>
      <c r="E446" s="21">
        <f t="shared" si="22"/>
        <v>0.14674569404583535</v>
      </c>
    </row>
    <row r="447" spans="1:5" x14ac:dyDescent="0.3">
      <c r="A447" s="21">
        <v>1.4000000000000004</v>
      </c>
      <c r="B447" s="21">
        <f t="shared" si="20"/>
        <v>0.14931588617524649</v>
      </c>
      <c r="D447" s="21">
        <f t="shared" si="21"/>
        <v>1.4000000000000004</v>
      </c>
      <c r="E447" s="21">
        <f t="shared" si="22"/>
        <v>0.14488738506973375</v>
      </c>
    </row>
    <row r="448" spans="1:5" x14ac:dyDescent="0.3">
      <c r="A448" s="21">
        <v>1.4100000000000001</v>
      </c>
      <c r="B448" s="21">
        <f t="shared" si="20"/>
        <v>0.14725262320986809</v>
      </c>
      <c r="D448" s="21">
        <f t="shared" si="21"/>
        <v>1.4100000000000001</v>
      </c>
      <c r="E448" s="21">
        <f t="shared" si="22"/>
        <v>0.14304422503577299</v>
      </c>
    </row>
    <row r="449" spans="1:5" x14ac:dyDescent="0.3">
      <c r="A449" s="21">
        <v>1.42</v>
      </c>
      <c r="B449" s="21">
        <f t="shared" si="20"/>
        <v>0.1452040577670245</v>
      </c>
      <c r="D449" s="21">
        <f t="shared" si="21"/>
        <v>1.42</v>
      </c>
      <c r="E449" s="21">
        <f t="shared" si="22"/>
        <v>0.14121631103564461</v>
      </c>
    </row>
    <row r="450" spans="1:5" x14ac:dyDescent="0.3">
      <c r="A450" s="21">
        <v>1.4299999999999997</v>
      </c>
      <c r="B450" s="21">
        <f t="shared" si="20"/>
        <v>0.14317038397728102</v>
      </c>
      <c r="D450" s="21">
        <f t="shared" si="21"/>
        <v>1.4299999999999997</v>
      </c>
      <c r="E450" s="21">
        <f t="shared" si="22"/>
        <v>0.13940373324425631</v>
      </c>
    </row>
    <row r="451" spans="1:5" x14ac:dyDescent="0.3">
      <c r="A451" s="21">
        <v>1.4400000000000004</v>
      </c>
      <c r="B451" s="21">
        <f t="shared" si="20"/>
        <v>0.14115178862278605</v>
      </c>
      <c r="D451" s="21">
        <f t="shared" si="21"/>
        <v>1.4400000000000004</v>
      </c>
      <c r="E451" s="21">
        <f t="shared" si="22"/>
        <v>0.13760657503587867</v>
      </c>
    </row>
    <row r="452" spans="1:5" x14ac:dyDescent="0.3">
      <c r="A452" s="21">
        <v>1.4500000000000002</v>
      </c>
      <c r="B452" s="21">
        <f t="shared" si="20"/>
        <v>0.13914845117277105</v>
      </c>
      <c r="D452" s="21">
        <f t="shared" si="21"/>
        <v>1.4500000000000002</v>
      </c>
      <c r="E452" s="21">
        <f t="shared" si="22"/>
        <v>0.13582491310160225</v>
      </c>
    </row>
    <row r="453" spans="1:5" x14ac:dyDescent="0.3">
      <c r="A453" s="21">
        <v>1.46</v>
      </c>
      <c r="B453" s="21">
        <f t="shared" si="20"/>
        <v>0.13716054382223561</v>
      </c>
      <c r="D453" s="21">
        <f t="shared" si="21"/>
        <v>1.46</v>
      </c>
      <c r="E453" s="21">
        <f t="shared" si="22"/>
        <v>0.13405881756797222</v>
      </c>
    </row>
    <row r="454" spans="1:5" x14ac:dyDescent="0.3">
      <c r="A454" s="21">
        <v>1.4699999999999998</v>
      </c>
      <c r="B454" s="21">
        <f t="shared" si="20"/>
        <v>0.13518823153374432</v>
      </c>
      <c r="D454" s="21">
        <f t="shared" si="21"/>
        <v>1.4699999999999998</v>
      </c>
      <c r="E454" s="21">
        <f t="shared" si="22"/>
        <v>0.13230835211667474</v>
      </c>
    </row>
    <row r="455" spans="1:5" x14ac:dyDescent="0.3">
      <c r="A455" s="21">
        <v>1.4800000000000004</v>
      </c>
      <c r="B455" s="21">
        <f t="shared" si="20"/>
        <v>0.13323167208225939</v>
      </c>
      <c r="D455" s="21">
        <f t="shared" si="21"/>
        <v>1.4800000000000004</v>
      </c>
      <c r="E455" s="21">
        <f t="shared" si="22"/>
        <v>0.13057357410514708</v>
      </c>
    </row>
    <row r="456" spans="1:5" x14ac:dyDescent="0.3">
      <c r="A456" s="21">
        <v>1.4900000000000002</v>
      </c>
      <c r="B456" s="21">
        <f t="shared" ref="B456:B519" si="23">_xlfn.T.DIST(A456,B$2,0)</f>
        <v>0.1312910161029342</v>
      </c>
      <c r="D456" s="21">
        <f t="shared" ref="D456:D519" si="24">A456</f>
        <v>1.4900000000000002</v>
      </c>
      <c r="E456" s="21">
        <f t="shared" ref="E456:E519" si="25">_xlfn.T.DIST(D456,E$2,0)</f>
        <v>0.12885453468799107</v>
      </c>
    </row>
    <row r="457" spans="1:5" x14ac:dyDescent="0.3">
      <c r="A457" s="21">
        <v>1.5</v>
      </c>
      <c r="B457" s="21">
        <f t="shared" si="23"/>
        <v>0.12936640714178749</v>
      </c>
      <c r="D457" s="21">
        <f t="shared" si="24"/>
        <v>1.5</v>
      </c>
      <c r="E457" s="21">
        <f t="shared" si="25"/>
        <v>0.12715127893906839</v>
      </c>
    </row>
    <row r="458" spans="1:5" x14ac:dyDescent="0.3">
      <c r="A458" s="21">
        <v>1.5099999999999998</v>
      </c>
      <c r="B458" s="21">
        <f t="shared" si="23"/>
        <v>0.1274579817091846</v>
      </c>
      <c r="D458" s="21">
        <f t="shared" si="24"/>
        <v>1.5099999999999998</v>
      </c>
      <c r="E458" s="21">
        <f t="shared" si="25"/>
        <v>0.12546384597416296</v>
      </c>
    </row>
    <row r="459" spans="1:5" x14ac:dyDescent="0.3">
      <c r="A459" s="21">
        <v>1.5200000000000005</v>
      </c>
      <c r="B459" s="21">
        <f t="shared" si="23"/>
        <v>0.12556586933604336</v>
      </c>
      <c r="D459" s="21">
        <f t="shared" si="24"/>
        <v>1.5200000000000005</v>
      </c>
      <c r="E459" s="21">
        <f t="shared" si="25"/>
        <v>0.12379226907409659</v>
      </c>
    </row>
    <row r="460" spans="1:5" x14ac:dyDescent="0.3">
      <c r="A460" s="21">
        <v>1.5300000000000002</v>
      </c>
      <c r="B460" s="21">
        <f t="shared" si="23"/>
        <v>0.12369019263268723</v>
      </c>
      <c r="D460" s="21">
        <f t="shared" si="24"/>
        <v>1.5300000000000002</v>
      </c>
      <c r="E460" s="21">
        <f t="shared" si="25"/>
        <v>0.12213657580818731</v>
      </c>
    </row>
    <row r="461" spans="1:5" x14ac:dyDescent="0.3">
      <c r="A461" s="21">
        <v>1.54</v>
      </c>
      <c r="B461" s="21">
        <f t="shared" si="23"/>
        <v>0.12183106735026455</v>
      </c>
      <c r="D461" s="21">
        <f t="shared" si="24"/>
        <v>1.54</v>
      </c>
      <c r="E461" s="21">
        <f t="shared" si="25"/>
        <v>0.12049678815794287</v>
      </c>
    </row>
    <row r="462" spans="1:5" x14ac:dyDescent="0.3">
      <c r="A462" s="21">
        <v>1.5499999999999998</v>
      </c>
      <c r="B462" s="21">
        <f t="shared" si="23"/>
        <v>0.11998860244465429</v>
      </c>
      <c r="D462" s="21">
        <f t="shared" si="24"/>
        <v>1.5499999999999998</v>
      </c>
      <c r="E462" s="21">
        <f t="shared" si="25"/>
        <v>0.11887292264088681</v>
      </c>
    </row>
    <row r="463" spans="1:5" x14ac:dyDescent="0.3">
      <c r="A463" s="21">
        <v>1.5600000000000005</v>
      </c>
      <c r="B463" s="21">
        <f t="shared" si="23"/>
        <v>0.11816290014277696</v>
      </c>
      <c r="D463" s="21">
        <f t="shared" si="24"/>
        <v>1.5600000000000005</v>
      </c>
      <c r="E463" s="21">
        <f t="shared" si="25"/>
        <v>0.11726499043441505</v>
      </c>
    </row>
    <row r="464" spans="1:5" x14ac:dyDescent="0.3">
      <c r="A464" s="21">
        <v>1.5700000000000003</v>
      </c>
      <c r="B464" s="21">
        <f t="shared" si="23"/>
        <v>0.11635405601122972</v>
      </c>
      <c r="D464" s="21">
        <f t="shared" si="24"/>
        <v>1.5700000000000003</v>
      </c>
      <c r="E464" s="21">
        <f t="shared" si="25"/>
        <v>0.11567299749958657</v>
      </c>
    </row>
    <row r="465" spans="1:5" x14ac:dyDescent="0.3">
      <c r="A465" s="21">
        <v>1.58</v>
      </c>
      <c r="B465" s="21">
        <f t="shared" si="23"/>
        <v>0.11456215902716252</v>
      </c>
      <c r="D465" s="21">
        <f t="shared" si="24"/>
        <v>1.58</v>
      </c>
      <c r="E465" s="21">
        <f t="shared" si="25"/>
        <v>0.11409694470475161</v>
      </c>
    </row>
    <row r="466" spans="1:5" x14ac:dyDescent="0.3">
      <c r="A466" s="21">
        <v>1.5899999999999999</v>
      </c>
      <c r="B466" s="21">
        <f t="shared" si="23"/>
        <v>0.11278729165131611</v>
      </c>
      <c r="D466" s="21">
        <f t="shared" si="24"/>
        <v>1.5899999999999999</v>
      </c>
      <c r="E466" s="21">
        <f t="shared" si="25"/>
        <v>0.11253682794892891</v>
      </c>
    </row>
    <row r="467" spans="1:5" x14ac:dyDescent="0.3">
      <c r="A467" s="21">
        <v>1.6000000000000005</v>
      </c>
      <c r="B467" s="21">
        <f t="shared" si="23"/>
        <v>0.11102952990313758</v>
      </c>
      <c r="D467" s="21">
        <f t="shared" si="24"/>
        <v>1.6000000000000005</v>
      </c>
      <c r="E467" s="21">
        <f t="shared" si="25"/>
        <v>0.1109926382848421</v>
      </c>
    </row>
    <row r="468" spans="1:5" x14ac:dyDescent="0.3">
      <c r="A468" s="21">
        <v>1.6100000000000003</v>
      </c>
      <c r="B468" s="21">
        <f t="shared" si="23"/>
        <v>0.10928894343789343</v>
      </c>
      <c r="D468" s="21">
        <f t="shared" si="24"/>
        <v>1.6100000000000003</v>
      </c>
      <c r="E468" s="21">
        <f t="shared" si="25"/>
        <v>0.1094643620415314</v>
      </c>
    </row>
    <row r="469" spans="1:5" x14ac:dyDescent="0.3">
      <c r="A469" s="21">
        <v>1.62</v>
      </c>
      <c r="B469" s="21">
        <f t="shared" si="23"/>
        <v>0.10756559562569516</v>
      </c>
      <c r="D469" s="21">
        <f t="shared" si="24"/>
        <v>1.62</v>
      </c>
      <c r="E469" s="21">
        <f t="shared" si="25"/>
        <v>0.10795198094645703</v>
      </c>
    </row>
    <row r="470" spans="1:5" x14ac:dyDescent="0.3">
      <c r="A470" s="21">
        <v>1.63</v>
      </c>
      <c r="B470" s="21">
        <f t="shared" si="23"/>
        <v>0.10585954363235914</v>
      </c>
      <c r="D470" s="21">
        <f t="shared" si="24"/>
        <v>1.63</v>
      </c>
      <c r="E470" s="21">
        <f t="shared" si="25"/>
        <v>0.10645547224701861</v>
      </c>
    </row>
    <row r="471" spans="1:5" x14ac:dyDescent="0.3">
      <c r="A471" s="21">
        <v>1.6399999999999997</v>
      </c>
      <c r="B471" s="21">
        <f t="shared" si="23"/>
        <v>0.10417083850201608</v>
      </c>
      <c r="D471" s="21">
        <f t="shared" si="24"/>
        <v>1.6399999999999997</v>
      </c>
      <c r="E471" s="21">
        <f t="shared" si="25"/>
        <v>0.10497480883141293</v>
      </c>
    </row>
    <row r="472" spans="1:5" x14ac:dyDescent="0.3">
      <c r="A472" s="21">
        <v>1.6500000000000004</v>
      </c>
      <c r="B472" s="21">
        <f t="shared" si="23"/>
        <v>0.10249952524138947</v>
      </c>
      <c r="D472" s="21">
        <f t="shared" si="24"/>
        <v>1.6500000000000004</v>
      </c>
      <c r="E472" s="21">
        <f t="shared" si="25"/>
        <v>0.10350995934875824</v>
      </c>
    </row>
    <row r="473" spans="1:5" x14ac:dyDescent="0.3">
      <c r="A473" s="21">
        <v>1.6600000000000001</v>
      </c>
      <c r="B473" s="21">
        <f t="shared" si="23"/>
        <v>0.10084564290566232</v>
      </c>
      <c r="D473" s="21">
        <f t="shared" si="24"/>
        <v>1.6600000000000001</v>
      </c>
      <c r="E473" s="21">
        <f t="shared" si="25"/>
        <v>0.10206088832841673</v>
      </c>
    </row>
    <row r="474" spans="1:5" x14ac:dyDescent="0.3">
      <c r="A474" s="21">
        <v>1.67</v>
      </c>
      <c r="B474" s="21">
        <f t="shared" si="23"/>
        <v>9.9209224685848918E-2</v>
      </c>
      <c r="D474" s="21">
        <f t="shared" si="24"/>
        <v>1.67</v>
      </c>
      <c r="E474" s="21">
        <f t="shared" si="25"/>
        <v>0.10062755629844691</v>
      </c>
    </row>
    <row r="475" spans="1:5" x14ac:dyDescent="0.3">
      <c r="A475" s="21">
        <v>1.6799999999999997</v>
      </c>
      <c r="B475" s="21">
        <f t="shared" si="23"/>
        <v>9.7590297997593806E-2</v>
      </c>
      <c r="D475" s="21">
        <f t="shared" si="24"/>
        <v>1.6799999999999997</v>
      </c>
      <c r="E475" s="21">
        <f t="shared" si="25"/>
        <v>9.9209919903125179E-2</v>
      </c>
    </row>
    <row r="476" spans="1:5" x14ac:dyDescent="0.3">
      <c r="A476" s="21">
        <v>1.6900000000000004</v>
      </c>
      <c r="B476" s="21">
        <f t="shared" si="23"/>
        <v>9.5988884571315436E-2</v>
      </c>
      <c r="D476" s="21">
        <f t="shared" si="24"/>
        <v>1.6900000000000004</v>
      </c>
      <c r="E476" s="21">
        <f t="shared" si="25"/>
        <v>9.7807932019474408E-2</v>
      </c>
    </row>
    <row r="477" spans="1:5" x14ac:dyDescent="0.3">
      <c r="A477" s="21">
        <v>1.7000000000000002</v>
      </c>
      <c r="B477" s="21">
        <f t="shared" si="23"/>
        <v>9.4405000543616835E-2</v>
      </c>
      <c r="D477" s="21">
        <f t="shared" si="24"/>
        <v>1.7000000000000002</v>
      </c>
      <c r="E477" s="21">
        <f t="shared" si="25"/>
        <v>9.6421541872743641E-2</v>
      </c>
    </row>
    <row r="478" spans="1:5" x14ac:dyDescent="0.3">
      <c r="A478" s="21">
        <v>1.71</v>
      </c>
      <c r="B478" s="21">
        <f t="shared" si="23"/>
        <v>9.2838656549881007E-2</v>
      </c>
      <c r="D478" s="21">
        <f t="shared" si="24"/>
        <v>1.71</v>
      </c>
      <c r="E478" s="21">
        <f t="shared" si="25"/>
        <v>9.5050695150782627E-2</v>
      </c>
    </row>
    <row r="479" spans="1:5" x14ac:dyDescent="0.3">
      <c r="A479" s="21">
        <v>1.7199999999999998</v>
      </c>
      <c r="B479" s="21">
        <f t="shared" si="23"/>
        <v>9.128985781797648E-2</v>
      </c>
      <c r="D479" s="21">
        <f t="shared" si="24"/>
        <v>1.7199999999999998</v>
      </c>
      <c r="E479" s="21">
        <f t="shared" si="25"/>
        <v>9.3695334117261844E-2</v>
      </c>
    </row>
    <row r="480" spans="1:5" x14ac:dyDescent="0.3">
      <c r="A480" s="21">
        <v>1.7300000000000004</v>
      </c>
      <c r="B480" s="21">
        <f t="shared" si="23"/>
        <v>8.9758604262992148E-2</v>
      </c>
      <c r="D480" s="21">
        <f t="shared" si="24"/>
        <v>1.7300000000000004</v>
      </c>
      <c r="E480" s="21">
        <f t="shared" si="25"/>
        <v>9.2355397723687768E-2</v>
      </c>
    </row>
    <row r="481" spans="1:5" x14ac:dyDescent="0.3">
      <c r="A481" s="21">
        <v>1.7400000000000002</v>
      </c>
      <c r="B481" s="21">
        <f t="shared" si="23"/>
        <v>8.8244890582925728E-2</v>
      </c>
      <c r="D481" s="21">
        <f t="shared" si="24"/>
        <v>1.7400000000000002</v>
      </c>
      <c r="E481" s="21">
        <f t="shared" si="25"/>
        <v>9.1030821720168312E-2</v>
      </c>
    </row>
    <row r="482" spans="1:5" x14ac:dyDescent="0.3">
      <c r="A482" s="21">
        <v>1.75</v>
      </c>
      <c r="B482" s="21">
        <f t="shared" si="23"/>
        <v>8.6748706355248395E-2</v>
      </c>
      <c r="D482" s="21">
        <f t="shared" si="24"/>
        <v>1.75</v>
      </c>
      <c r="E482" s="21">
        <f t="shared" si="25"/>
        <v>8.9721538764883646E-2</v>
      </c>
    </row>
    <row r="483" spans="1:5" x14ac:dyDescent="0.3">
      <c r="A483" s="21">
        <v>1.7599999999999998</v>
      </c>
      <c r="B483" s="21">
        <f t="shared" si="23"/>
        <v>8.5270036134271421E-2</v>
      </c>
      <c r="D483" s="21">
        <f t="shared" si="24"/>
        <v>1.7599999999999998</v>
      </c>
      <c r="E483" s="21">
        <f t="shared" si="25"/>
        <v>8.8427478532223755E-2</v>
      </c>
    </row>
    <row r="484" spans="1:5" x14ac:dyDescent="0.3">
      <c r="A484" s="21">
        <v>1.7700000000000005</v>
      </c>
      <c r="B484" s="21">
        <f t="shared" si="23"/>
        <v>8.3808859549238918E-2</v>
      </c>
      <c r="D484" s="21">
        <f t="shared" si="24"/>
        <v>1.7700000000000005</v>
      </c>
      <c r="E484" s="21">
        <f t="shared" si="25"/>
        <v>8.7148567819553394E-2</v>
      </c>
    </row>
    <row r="485" spans="1:5" x14ac:dyDescent="0.3">
      <c r="A485" s="21">
        <v>1.7800000000000002</v>
      </c>
      <c r="B485" s="21">
        <f t="shared" si="23"/>
        <v>8.2365151403073919E-2</v>
      </c>
      <c r="D485" s="21">
        <f t="shared" si="24"/>
        <v>1.7800000000000002</v>
      </c>
      <c r="E485" s="21">
        <f t="shared" si="25"/>
        <v>8.5884730652569796E-2</v>
      </c>
    </row>
    <row r="486" spans="1:5" x14ac:dyDescent="0.3">
      <c r="A486" s="21">
        <v>1.79</v>
      </c>
      <c r="B486" s="21">
        <f t="shared" si="23"/>
        <v>8.0938881771703497E-2</v>
      </c>
      <c r="D486" s="21">
        <f t="shared" si="24"/>
        <v>1.79</v>
      </c>
      <c r="E486" s="21">
        <f t="shared" si="25"/>
        <v>8.4635888389218608E-2</v>
      </c>
    </row>
    <row r="487" spans="1:5" x14ac:dyDescent="0.3">
      <c r="A487" s="21">
        <v>1.7999999999999998</v>
      </c>
      <c r="B487" s="21">
        <f t="shared" si="23"/>
        <v>7.9530016103893333E-2</v>
      </c>
      <c r="D487" s="21">
        <f t="shared" si="24"/>
        <v>1.7999999999999998</v>
      </c>
      <c r="E487" s="21">
        <f t="shared" si="25"/>
        <v>8.3401959822139882E-2</v>
      </c>
    </row>
    <row r="488" spans="1:5" x14ac:dyDescent="0.3">
      <c r="A488" s="21">
        <v>1.8100000000000005</v>
      </c>
      <c r="B488" s="21">
        <f t="shared" si="23"/>
        <v>7.8138515321518637E-2</v>
      </c>
      <c r="D488" s="21">
        <f t="shared" si="24"/>
        <v>1.8100000000000005</v>
      </c>
      <c r="E488" s="21">
        <f t="shared" si="25"/>
        <v>8.2182861279613939E-2</v>
      </c>
    </row>
    <row r="489" spans="1:5" x14ac:dyDescent="0.3">
      <c r="A489" s="21">
        <v>1.8200000000000003</v>
      </c>
      <c r="B489" s="21">
        <f t="shared" si="23"/>
        <v>7.6764335920204249E-2</v>
      </c>
      <c r="D489" s="21">
        <f t="shared" si="24"/>
        <v>1.8200000000000003</v>
      </c>
      <c r="E489" s="21">
        <f t="shared" si="25"/>
        <v>8.0978506724982774E-2</v>
      </c>
    </row>
    <row r="490" spans="1:5" x14ac:dyDescent="0.3">
      <c r="A490" s="21">
        <v>1.83</v>
      </c>
      <c r="B490" s="21">
        <f t="shared" si="23"/>
        <v>7.5407430070261905E-2</v>
      </c>
      <c r="D490" s="21">
        <f t="shared" si="24"/>
        <v>1.83</v>
      </c>
      <c r="E490" s="21">
        <f t="shared" si="25"/>
        <v>7.9788807854521887E-2</v>
      </c>
    </row>
    <row r="491" spans="1:5" x14ac:dyDescent="0.3">
      <c r="A491" s="21">
        <v>1.8399999999999999</v>
      </c>
      <c r="B491" s="21">
        <f t="shared" si="23"/>
        <v>7.4067745717861289E-2</v>
      </c>
      <c r="D491" s="21">
        <f t="shared" si="24"/>
        <v>1.8399999999999999</v>
      </c>
      <c r="E491" s="21">
        <f t="shared" si="25"/>
        <v>7.8613674193742697E-2</v>
      </c>
    </row>
    <row r="492" spans="1:5" x14ac:dyDescent="0.3">
      <c r="A492" s="21">
        <v>1.8500000000000005</v>
      </c>
      <c r="B492" s="21">
        <f t="shared" si="23"/>
        <v>7.2745226686365225E-2</v>
      </c>
      <c r="D492" s="21">
        <f t="shared" si="24"/>
        <v>1.8500000000000005</v>
      </c>
      <c r="E492" s="21">
        <f t="shared" si="25"/>
        <v>7.7453013192105624E-2</v>
      </c>
    </row>
    <row r="493" spans="1:5" x14ac:dyDescent="0.3">
      <c r="A493" s="21">
        <v>1.8600000000000003</v>
      </c>
      <c r="B493" s="21">
        <f t="shared" si="23"/>
        <v>7.1439812777766523E-2</v>
      </c>
      <c r="D493" s="21">
        <f t="shared" si="24"/>
        <v>1.8600000000000003</v>
      </c>
      <c r="E493" s="21">
        <f t="shared" si="25"/>
        <v>7.6306730316127183E-2</v>
      </c>
    </row>
    <row r="494" spans="1:5" x14ac:dyDescent="0.3">
      <c r="A494" s="21">
        <v>1.87</v>
      </c>
      <c r="B494" s="21">
        <f t="shared" si="23"/>
        <v>7.0151439874160185E-2</v>
      </c>
      <c r="D494" s="21">
        <f t="shared" si="24"/>
        <v>1.87</v>
      </c>
      <c r="E494" s="21">
        <f t="shared" si="25"/>
        <v>7.5174729140864691E-2</v>
      </c>
    </row>
    <row r="495" spans="1:5" x14ac:dyDescent="0.3">
      <c r="A495" s="21">
        <v>1.88</v>
      </c>
      <c r="B495" s="21">
        <f t="shared" si="23"/>
        <v>6.8880040039190821E-2</v>
      </c>
      <c r="D495" s="21">
        <f t="shared" si="24"/>
        <v>1.88</v>
      </c>
      <c r="E495" s="21">
        <f t="shared" si="25"/>
        <v>7.4056911439767587E-2</v>
      </c>
    </row>
    <row r="496" spans="1:5" x14ac:dyDescent="0.3">
      <c r="A496" s="21">
        <v>1.8899999999999997</v>
      </c>
      <c r="B496" s="21">
        <f t="shared" si="23"/>
        <v>6.7625541619412699E-2</v>
      </c>
      <c r="D496" s="21">
        <f t="shared" si="24"/>
        <v>1.8899999999999997</v>
      </c>
      <c r="E496" s="21">
        <f t="shared" si="25"/>
        <v>7.2953177272882461E-2</v>
      </c>
    </row>
    <row r="497" spans="1:5" x14ac:dyDescent="0.3">
      <c r="A497" s="21">
        <v>1.9000000000000004</v>
      </c>
      <c r="B497" s="21">
        <f t="shared" si="23"/>
        <v>6.638786934550267E-2</v>
      </c>
      <c r="D497" s="21">
        <f t="shared" si="24"/>
        <v>1.9000000000000004</v>
      </c>
      <c r="E497" s="21">
        <f t="shared" si="25"/>
        <v>7.1863425073403153E-2</v>
      </c>
    </row>
    <row r="498" spans="1:5" x14ac:dyDescent="0.3">
      <c r="A498" s="21">
        <v>1.9100000000000001</v>
      </c>
      <c r="B498" s="21">
        <f t="shared" si="23"/>
        <v>6.5166944433267954E-2</v>
      </c>
      <c r="D498" s="21">
        <f t="shared" si="24"/>
        <v>1.9100000000000001</v>
      </c>
      <c r="E498" s="21">
        <f t="shared" si="25"/>
        <v>7.0787551732558615E-2</v>
      </c>
    </row>
    <row r="499" spans="1:5" x14ac:dyDescent="0.3">
      <c r="A499" s="21">
        <v>1.92</v>
      </c>
      <c r="B499" s="21">
        <f t="shared" si="23"/>
        <v>6.3962684684390259E-2</v>
      </c>
      <c r="D499" s="21">
        <f t="shared" si="24"/>
        <v>1.92</v>
      </c>
      <c r="E499" s="21">
        <f t="shared" si="25"/>
        <v>6.9725452682831479E-2</v>
      </c>
    </row>
    <row r="500" spans="1:5" x14ac:dyDescent="0.3">
      <c r="A500" s="21">
        <v>1.9299999999999997</v>
      </c>
      <c r="B500" s="21">
        <f t="shared" si="23"/>
        <v>6.2775004586852326E-2</v>
      </c>
      <c r="D500" s="21">
        <f t="shared" si="24"/>
        <v>1.9299999999999997</v>
      </c>
      <c r="E500" s="21">
        <f t="shared" si="25"/>
        <v>6.8677021979505037E-2</v>
      </c>
    </row>
    <row r="501" spans="1:5" x14ac:dyDescent="0.3">
      <c r="A501" s="21">
        <v>1.9400000000000004</v>
      </c>
      <c r="B501" s="21">
        <f t="shared" si="23"/>
        <v>6.1603815414990541E-2</v>
      </c>
      <c r="D501" s="21">
        <f t="shared" si="24"/>
        <v>1.9400000000000004</v>
      </c>
      <c r="E501" s="21">
        <f t="shared" si="25"/>
        <v>6.7642152380534115E-2</v>
      </c>
    </row>
    <row r="502" spans="1:5" x14ac:dyDescent="0.3">
      <c r="A502" s="21">
        <v>1.9500000000000002</v>
      </c>
      <c r="B502" s="21">
        <f t="shared" si="23"/>
        <v>6.0449025329122413E-2</v>
      </c>
      <c r="D502" s="21">
        <f t="shared" si="24"/>
        <v>1.9500000000000002</v>
      </c>
      <c r="E502" s="21">
        <f t="shared" si="25"/>
        <v>6.6620735424740882E-2</v>
      </c>
    </row>
    <row r="503" spans="1:5" x14ac:dyDescent="0.3">
      <c r="A503" s="21">
        <v>1.96</v>
      </c>
      <c r="B503" s="21">
        <f t="shared" si="23"/>
        <v>5.9310539474694939E-2</v>
      </c>
      <c r="D503" s="21">
        <f t="shared" si="24"/>
        <v>1.96</v>
      </c>
      <c r="E503" s="21">
        <f t="shared" si="25"/>
        <v>6.5612661508333683E-2</v>
      </c>
    </row>
    <row r="504" spans="1:5" x14ac:dyDescent="0.3">
      <c r="A504" s="21">
        <v>1.9699999999999998</v>
      </c>
      <c r="B504" s="21">
        <f t="shared" si="23"/>
        <v>5.8188260080906343E-2</v>
      </c>
      <c r="D504" s="21">
        <f t="shared" si="24"/>
        <v>1.9699999999999998</v>
      </c>
      <c r="E504" s="21">
        <f t="shared" si="25"/>
        <v>6.4617819959752743E-2</v>
      </c>
    </row>
    <row r="505" spans="1:5" x14ac:dyDescent="0.3">
      <c r="A505" s="21">
        <v>1.9800000000000004</v>
      </c>
      <c r="B505" s="21">
        <f t="shared" si="23"/>
        <v>5.708208655875037E-2</v>
      </c>
      <c r="D505" s="21">
        <f t="shared" si="24"/>
        <v>1.9800000000000004</v>
      </c>
      <c r="E505" s="21">
        <f t="shared" si="25"/>
        <v>6.3636099112845609E-2</v>
      </c>
    </row>
    <row r="506" spans="1:5" x14ac:dyDescent="0.3">
      <c r="A506" s="21">
        <v>1.9900000000000002</v>
      </c>
      <c r="B506" s="21">
        <f t="shared" si="23"/>
        <v>5.5991915598437386E-2</v>
      </c>
      <c r="D506" s="21">
        <f t="shared" si="24"/>
        <v>1.9900000000000002</v>
      </c>
      <c r="E506" s="21">
        <f t="shared" si="25"/>
        <v>6.2667386378376252E-2</v>
      </c>
    </row>
    <row r="507" spans="1:5" x14ac:dyDescent="0.3">
      <c r="A507" s="21">
        <v>2</v>
      </c>
      <c r="B507" s="21">
        <f t="shared" si="23"/>
        <v>5.4917641266144644E-2</v>
      </c>
      <c r="D507" s="21">
        <f t="shared" si="24"/>
        <v>2</v>
      </c>
      <c r="E507" s="21">
        <f t="shared" si="25"/>
        <v>6.1711568313873859E-2</v>
      </c>
    </row>
    <row r="508" spans="1:5" x14ac:dyDescent="0.3">
      <c r="A508" s="21">
        <v>2.0099999999999998</v>
      </c>
      <c r="B508" s="21">
        <f t="shared" si="23"/>
        <v>5.385915510005343E-2</v>
      </c>
      <c r="D508" s="21">
        <f t="shared" si="24"/>
        <v>2.0099999999999998</v>
      </c>
      <c r="E508" s="21">
        <f t="shared" si="25"/>
        <v>6.0768530691829213E-2</v>
      </c>
    </row>
    <row r="509" spans="1:5" x14ac:dyDescent="0.3">
      <c r="A509" s="21">
        <v>2.0200000000000005</v>
      </c>
      <c r="B509" s="21">
        <f t="shared" si="23"/>
        <v>5.2816346205628674E-2</v>
      </c>
      <c r="D509" s="21">
        <f t="shared" si="24"/>
        <v>2.0200000000000005</v>
      </c>
      <c r="E509" s="21">
        <f t="shared" si="25"/>
        <v>5.9838158566245928E-2</v>
      </c>
    </row>
    <row r="510" spans="1:5" x14ac:dyDescent="0.3">
      <c r="A510" s="21">
        <v>2.0300000000000002</v>
      </c>
      <c r="B510" s="21">
        <f t="shared" si="23"/>
        <v>5.1789101350100876E-2</v>
      </c>
      <c r="D510" s="21">
        <f t="shared" si="24"/>
        <v>2.0300000000000002</v>
      </c>
      <c r="E510" s="21">
        <f t="shared" si="25"/>
        <v>5.8920336337556535E-2</v>
      </c>
    </row>
    <row r="511" spans="1:5" x14ac:dyDescent="0.3">
      <c r="A511" s="21">
        <v>2.04</v>
      </c>
      <c r="B511" s="21">
        <f t="shared" si="23"/>
        <v>5.0777305056108314E-2</v>
      </c>
      <c r="D511" s="21">
        <f t="shared" si="24"/>
        <v>2.04</v>
      </c>
      <c r="E511" s="21">
        <f t="shared" si="25"/>
        <v>5.8014947815912668E-2</v>
      </c>
    </row>
    <row r="512" spans="1:5" x14ac:dyDescent="0.3">
      <c r="A512" s="21">
        <v>2.0499999999999998</v>
      </c>
      <c r="B512" s="21">
        <f t="shared" si="23"/>
        <v>4.9780839694463994E-2</v>
      </c>
      <c r="D512" s="21">
        <f t="shared" si="24"/>
        <v>2.0499999999999998</v>
      </c>
      <c r="E512" s="21">
        <f t="shared" si="25"/>
        <v>5.7121876282862513E-2</v>
      </c>
    </row>
    <row r="513" spans="1:5" x14ac:dyDescent="0.3">
      <c r="A513" s="21">
        <v>2.0600000000000005</v>
      </c>
      <c r="B513" s="21">
        <f t="shared" si="23"/>
        <v>4.8799585576007817E-2</v>
      </c>
      <c r="D513" s="21">
        <f t="shared" si="24"/>
        <v>2.0600000000000005</v>
      </c>
      <c r="E513" s="21">
        <f t="shared" si="25"/>
        <v>5.624100455142593E-2</v>
      </c>
    </row>
    <row r="514" spans="1:5" x14ac:dyDescent="0.3">
      <c r="A514" s="21">
        <v>2.0700000000000003</v>
      </c>
      <c r="B514" s="21">
        <f t="shared" si="23"/>
        <v>4.7833421042510246E-2</v>
      </c>
      <c r="D514" s="21">
        <f t="shared" si="24"/>
        <v>2.0700000000000003</v>
      </c>
      <c r="E514" s="21">
        <f t="shared" si="25"/>
        <v>5.5372215024582096E-2</v>
      </c>
    </row>
    <row r="515" spans="1:5" x14ac:dyDescent="0.3">
      <c r="A515" s="21">
        <v>2.08</v>
      </c>
      <c r="B515" s="21">
        <f t="shared" si="23"/>
        <v>4.6882222556591469E-2</v>
      </c>
      <c r="D515" s="21">
        <f t="shared" si="24"/>
        <v>2.08</v>
      </c>
      <c r="E515" s="21">
        <f t="shared" si="25"/>
        <v>5.4515389752181953E-2</v>
      </c>
    </row>
    <row r="516" spans="1:5" x14ac:dyDescent="0.3">
      <c r="A516" s="21">
        <v>2.09</v>
      </c>
      <c r="B516" s="21">
        <f t="shared" si="23"/>
        <v>4.5945864790626061E-2</v>
      </c>
      <c r="D516" s="21">
        <f t="shared" si="24"/>
        <v>2.09</v>
      </c>
      <c r="E516" s="21">
        <f t="shared" si="25"/>
        <v>5.3670410486302021E-2</v>
      </c>
    </row>
    <row r="517" spans="1:5" x14ac:dyDescent="0.3">
      <c r="A517" s="21">
        <v>2.1000000000000005</v>
      </c>
      <c r="B517" s="21">
        <f t="shared" si="23"/>
        <v>4.5024220714599397E-2</v>
      </c>
      <c r="D517" s="21">
        <f t="shared" si="24"/>
        <v>2.1000000000000005</v>
      </c>
      <c r="E517" s="21">
        <f t="shared" si="25"/>
        <v>5.283715873505402E-2</v>
      </c>
    </row>
    <row r="518" spans="1:5" x14ac:dyDescent="0.3">
      <c r="A518" s="21">
        <v>2.1100000000000003</v>
      </c>
      <c r="B518" s="21">
        <f t="shared" si="23"/>
        <v>4.411716168288847E-2</v>
      </c>
      <c r="D518" s="21">
        <f t="shared" si="24"/>
        <v>2.1100000000000003</v>
      </c>
      <c r="E518" s="21">
        <f t="shared" si="25"/>
        <v>5.2015515814867276E-2</v>
      </c>
    </row>
    <row r="519" spans="1:5" x14ac:dyDescent="0.3">
      <c r="A519" s="21">
        <v>2.12</v>
      </c>
      <c r="B519" s="21">
        <f t="shared" si="23"/>
        <v>4.3224557519936431E-2</v>
      </c>
      <c r="D519" s="21">
        <f t="shared" si="24"/>
        <v>2.12</v>
      </c>
      <c r="E519" s="21">
        <f t="shared" si="25"/>
        <v>5.1205362901259967E-2</v>
      </c>
    </row>
    <row r="520" spans="1:5" x14ac:dyDescent="0.3">
      <c r="A520" s="21">
        <v>2.13</v>
      </c>
      <c r="B520" s="21">
        <f t="shared" ref="B520:B583" si="26">_xlfn.T.DIST(A520,B$2,0)</f>
        <v>4.234627660479641E-2</v>
      </c>
      <c r="D520" s="21">
        <f t="shared" ref="D520:D583" si="27">A520</f>
        <v>2.13</v>
      </c>
      <c r="E520" s="21">
        <f t="shared" ref="E520:E583" si="28">_xlfn.T.DIST(D520,E$2,0)</f>
        <v>5.0406581078117838E-2</v>
      </c>
    </row>
    <row r="521" spans="1:5" x14ac:dyDescent="0.3">
      <c r="A521" s="21">
        <v>2.1399999999999997</v>
      </c>
      <c r="B521" s="21">
        <f t="shared" si="26"/>
        <v>4.1482185954517553E-2</v>
      </c>
      <c r="D521" s="21">
        <f t="shared" si="27"/>
        <v>2.1399999999999997</v>
      </c>
      <c r="E521" s="21">
        <f t="shared" si="28"/>
        <v>4.9619051385497867E-2</v>
      </c>
    </row>
    <row r="522" spans="1:5" x14ac:dyDescent="0.3">
      <c r="A522" s="21">
        <v>2.1500000000000004</v>
      </c>
      <c r="B522" s="21">
        <f t="shared" si="26"/>
        <v>4.0632151306350131E-2</v>
      </c>
      <c r="D522" s="21">
        <f t="shared" si="27"/>
        <v>2.1500000000000004</v>
      </c>
      <c r="E522" s="21">
        <f t="shared" si="28"/>
        <v>4.8842654865975561E-2</v>
      </c>
    </row>
    <row r="523" spans="1:5" x14ac:dyDescent="0.3">
      <c r="A523" s="21">
        <v>2.16</v>
      </c>
      <c r="B523" s="21">
        <f t="shared" si="26"/>
        <v>3.9796037198746928E-2</v>
      </c>
      <c r="D523" s="21">
        <f t="shared" si="27"/>
        <v>2.16</v>
      </c>
      <c r="E523" s="21">
        <f t="shared" si="28"/>
        <v>4.8077272609555889E-2</v>
      </c>
    </row>
    <row r="524" spans="1:5" x14ac:dyDescent="0.3">
      <c r="A524" s="21">
        <v>2.17</v>
      </c>
      <c r="B524" s="21">
        <f t="shared" si="26"/>
        <v>3.8973707051138902E-2</v>
      </c>
      <c r="D524" s="21">
        <f t="shared" si="27"/>
        <v>2.17</v>
      </c>
      <c r="E524" s="21">
        <f t="shared" si="28"/>
        <v>4.7322785797165701E-2</v>
      </c>
    </row>
    <row r="525" spans="1:5" x14ac:dyDescent="0.3">
      <c r="A525" s="21">
        <v>2.1799999999999997</v>
      </c>
      <c r="B525" s="21">
        <f t="shared" si="26"/>
        <v>3.8165023242466997E-2</v>
      </c>
      <c r="D525" s="21">
        <f t="shared" si="27"/>
        <v>2.1799999999999997</v>
      </c>
      <c r="E525" s="21">
        <f t="shared" si="28"/>
        <v>4.6579075742749797E-2</v>
      </c>
    </row>
    <row r="526" spans="1:5" x14ac:dyDescent="0.3">
      <c r="A526" s="21">
        <v>2.1900000000000004</v>
      </c>
      <c r="B526" s="21">
        <f t="shared" si="26"/>
        <v>3.7369847188449559E-2</v>
      </c>
      <c r="D526" s="21">
        <f t="shared" si="27"/>
        <v>2.1900000000000004</v>
      </c>
      <c r="E526" s="21">
        <f t="shared" si="28"/>
        <v>4.584602393398951E-2</v>
      </c>
    </row>
    <row r="527" spans="1:5" x14ac:dyDescent="0.3">
      <c r="A527" s="21">
        <v>2.2000000000000002</v>
      </c>
      <c r="B527" s="21">
        <f t="shared" si="26"/>
        <v>3.6588039417569954E-2</v>
      </c>
      <c r="D527" s="21">
        <f t="shared" si="27"/>
        <v>2.2000000000000002</v>
      </c>
      <c r="E527" s="21">
        <f t="shared" si="28"/>
        <v>4.5123512071665449E-2</v>
      </c>
    </row>
    <row r="528" spans="1:5" x14ac:dyDescent="0.3">
      <c r="A528" s="21">
        <v>2.21</v>
      </c>
      <c r="B528" s="21">
        <f t="shared" si="26"/>
        <v>3.5819459645766813E-2</v>
      </c>
      <c r="D528" s="21">
        <f t="shared" si="27"/>
        <v>2.21</v>
      </c>
      <c r="E528" s="21">
        <f t="shared" si="28"/>
        <v>4.4411422107684936E-2</v>
      </c>
    </row>
    <row r="529" spans="1:5" x14ac:dyDescent="0.3">
      <c r="A529" s="21">
        <v>2.2199999999999998</v>
      </c>
      <c r="B529" s="21">
        <f t="shared" si="26"/>
        <v>3.506396684981386E-2</v>
      </c>
      <c r="D529" s="21">
        <f t="shared" si="27"/>
        <v>2.2199999999999998</v>
      </c>
      <c r="E529" s="21">
        <f t="shared" si="28"/>
        <v>4.3709636281795874E-2</v>
      </c>
    </row>
    <row r="530" spans="1:5" x14ac:dyDescent="0.3">
      <c r="A530" s="21">
        <v>2.2300000000000004</v>
      </c>
      <c r="B530" s="21">
        <f t="shared" si="26"/>
        <v>3.4321419339375048E-2</v>
      </c>
      <c r="D530" s="21">
        <f t="shared" si="27"/>
        <v>2.2300000000000004</v>
      </c>
      <c r="E530" s="21">
        <f t="shared" si="28"/>
        <v>4.3018037157008575E-2</v>
      </c>
    </row>
    <row r="531" spans="1:5" x14ac:dyDescent="0.3">
      <c r="A531" s="21">
        <v>2.2400000000000002</v>
      </c>
      <c r="B531" s="21">
        <f t="shared" si="26"/>
        <v>3.3591674827723253E-2</v>
      </c>
      <c r="D531" s="21">
        <f t="shared" si="27"/>
        <v>2.2400000000000002</v>
      </c>
      <c r="E531" s="21">
        <f t="shared" si="28"/>
        <v>4.2336507653747434E-2</v>
      </c>
    </row>
    <row r="532" spans="1:5" x14ac:dyDescent="0.3">
      <c r="A532" s="21">
        <v>2.25</v>
      </c>
      <c r="B532" s="21">
        <f t="shared" si="26"/>
        <v>3.287459050111146E-2</v>
      </c>
      <c r="D532" s="21">
        <f t="shared" si="27"/>
        <v>2.25</v>
      </c>
      <c r="E532" s="21">
        <f t="shared" si="28"/>
        <v>4.166493108275391E-2</v>
      </c>
    </row>
    <row r="533" spans="1:5" x14ac:dyDescent="0.3">
      <c r="A533" s="21">
        <v>2.2599999999999998</v>
      </c>
      <c r="B533" s="21">
        <f t="shared" si="26"/>
        <v>3.2170023086787215E-2</v>
      </c>
      <c r="D533" s="21">
        <f t="shared" si="27"/>
        <v>2.2599999999999998</v>
      </c>
      <c r="E533" s="21">
        <f t="shared" si="28"/>
        <v>4.100319117676416E-2</v>
      </c>
    </row>
    <row r="534" spans="1:5" x14ac:dyDescent="0.3">
      <c r="A534" s="21">
        <v>2.2700000000000005</v>
      </c>
      <c r="B534" s="21">
        <f t="shared" si="26"/>
        <v>3.1477828919641515E-2</v>
      </c>
      <c r="D534" s="21">
        <f t="shared" si="27"/>
        <v>2.2700000000000005</v>
      </c>
      <c r="E534" s="21">
        <f t="shared" si="28"/>
        <v>4.0351172120982368E-2</v>
      </c>
    </row>
    <row r="535" spans="1:5" x14ac:dyDescent="0.3">
      <c r="A535" s="21">
        <v>2.2800000000000002</v>
      </c>
      <c r="B535" s="21">
        <f t="shared" si="26"/>
        <v>3.0797864007485378E-2</v>
      </c>
      <c r="D535" s="21">
        <f t="shared" si="27"/>
        <v>2.2800000000000002</v>
      </c>
      <c r="E535" s="21">
        <f t="shared" si="28"/>
        <v>3.9708758582373126E-2</v>
      </c>
    </row>
    <row r="536" spans="1:5" x14ac:dyDescent="0.3">
      <c r="A536" s="21">
        <v>2.29</v>
      </c>
      <c r="B536" s="21">
        <f t="shared" si="26"/>
        <v>3.0129984094947045E-2</v>
      </c>
      <c r="D536" s="21">
        <f t="shared" si="27"/>
        <v>2.29</v>
      </c>
      <c r="E536" s="21">
        <f t="shared" si="28"/>
        <v>3.9075835737794738E-2</v>
      </c>
    </row>
    <row r="537" spans="1:5" x14ac:dyDescent="0.3">
      <c r="A537" s="21">
        <v>2.2999999999999998</v>
      </c>
      <c r="B537" s="21">
        <f t="shared" si="26"/>
        <v>2.9474044725985849E-2</v>
      </c>
      <c r="D537" s="21">
        <f t="shared" si="27"/>
        <v>2.2999999999999998</v>
      </c>
      <c r="E537" s="21">
        <f t="shared" si="28"/>
        <v>3.8452289300996333E-2</v>
      </c>
    </row>
    <row r="538" spans="1:5" x14ac:dyDescent="0.3">
      <c r="A538" s="21">
        <v>2.3100000000000005</v>
      </c>
      <c r="B538" s="21">
        <f t="shared" si="26"/>
        <v>2.8829901305018241E-2</v>
      </c>
      <c r="D538" s="21">
        <f t="shared" si="27"/>
        <v>2.3100000000000005</v>
      </c>
      <c r="E538" s="21">
        <f t="shared" si="28"/>
        <v>3.7838005548501294E-2</v>
      </c>
    </row>
    <row r="539" spans="1:5" x14ac:dyDescent="0.3">
      <c r="A539" s="21">
        <v>2.3200000000000003</v>
      </c>
      <c r="B539" s="21">
        <f t="shared" si="26"/>
        <v>2.8197409156653391E-2</v>
      </c>
      <c r="D539" s="21">
        <f t="shared" si="27"/>
        <v>2.3200000000000003</v>
      </c>
      <c r="E539" s="21">
        <f t="shared" si="28"/>
        <v>3.7232871344399794E-2</v>
      </c>
    </row>
    <row r="540" spans="1:5" x14ac:dyDescent="0.3">
      <c r="A540" s="21">
        <v>2.33</v>
      </c>
      <c r="B540" s="21">
        <f t="shared" si="26"/>
        <v>2.7576423584036069E-2</v>
      </c>
      <c r="D540" s="21">
        <f t="shared" si="27"/>
        <v>2.33</v>
      </c>
      <c r="E540" s="21">
        <f t="shared" si="28"/>
        <v>3.663677416407201E-2</v>
      </c>
    </row>
    <row r="541" spans="1:5" x14ac:dyDescent="0.3">
      <c r="A541" s="21">
        <v>2.34</v>
      </c>
      <c r="B541" s="21">
        <f t="shared" si="26"/>
        <v>2.6966799925796987E-2</v>
      </c>
      <c r="D541" s="21">
        <f t="shared" si="27"/>
        <v>2.34</v>
      </c>
      <c r="E541" s="21">
        <f t="shared" si="28"/>
        <v>3.604960211686635E-2</v>
      </c>
    </row>
    <row r="542" spans="1:5" x14ac:dyDescent="0.3">
      <c r="A542" s="21">
        <v>2.3500000000000005</v>
      </c>
      <c r="B542" s="21">
        <f t="shared" si="26"/>
        <v>2.6368393611609746E-2</v>
      </c>
      <c r="D542" s="21">
        <f t="shared" si="27"/>
        <v>2.3500000000000005</v>
      </c>
      <c r="E542" s="21">
        <f t="shared" si="28"/>
        <v>3.5471243967753377E-2</v>
      </c>
    </row>
    <row r="543" spans="1:5" x14ac:dyDescent="0.3">
      <c r="A543" s="21">
        <v>2.3600000000000003</v>
      </c>
      <c r="B543" s="21">
        <f t="shared" si="26"/>
        <v>2.578106021635675E-2</v>
      </c>
      <c r="D543" s="21">
        <f t="shared" si="27"/>
        <v>2.3600000000000003</v>
      </c>
      <c r="E543" s="21">
        <f t="shared" si="28"/>
        <v>3.4901589157979231E-2</v>
      </c>
    </row>
    <row r="544" spans="1:5" x14ac:dyDescent="0.3">
      <c r="A544" s="21">
        <v>2.37</v>
      </c>
      <c r="B544" s="21">
        <f t="shared" si="26"/>
        <v>2.5204655512904746E-2</v>
      </c>
      <c r="D544" s="21">
        <f t="shared" si="27"/>
        <v>2.37</v>
      </c>
      <c r="E544" s="21">
        <f t="shared" si="28"/>
        <v>3.4340527824739418E-2</v>
      </c>
    </row>
    <row r="545" spans="1:5" x14ac:dyDescent="0.3">
      <c r="A545" s="21">
        <v>2.38</v>
      </c>
      <c r="B545" s="21">
        <f t="shared" si="26"/>
        <v>2.4639035523494737E-2</v>
      </c>
      <c r="D545" s="21">
        <f t="shared" si="27"/>
        <v>2.38</v>
      </c>
      <c r="E545" s="21">
        <f t="shared" si="28"/>
        <v>3.3787950819896981E-2</v>
      </c>
    </row>
    <row r="546" spans="1:5" x14ac:dyDescent="0.3">
      <c r="A546" s="21">
        <v>2.3899999999999997</v>
      </c>
      <c r="B546" s="21">
        <f t="shared" si="26"/>
        <v>2.4084056569748959E-2</v>
      </c>
      <c r="D546" s="21">
        <f t="shared" si="27"/>
        <v>2.3899999999999997</v>
      </c>
      <c r="E546" s="21">
        <f t="shared" si="28"/>
        <v>3.3243749727765594E-2</v>
      </c>
    </row>
    <row r="547" spans="1:5" x14ac:dyDescent="0.3">
      <c r="A547" s="21">
        <v>2.4000000000000004</v>
      </c>
      <c r="B547" s="21">
        <f t="shared" si="26"/>
        <v>2.3539575321300271E-2</v>
      </c>
      <c r="D547" s="21">
        <f t="shared" si="27"/>
        <v>2.4000000000000004</v>
      </c>
      <c r="E547" s="21">
        <f t="shared" si="28"/>
        <v>3.270781688198017E-2</v>
      </c>
    </row>
    <row r="548" spans="1:5" x14ac:dyDescent="0.3">
      <c r="A548" s="21">
        <v>2.41</v>
      </c>
      <c r="B548" s="21">
        <f t="shared" si="26"/>
        <v>2.300544884304984E-2</v>
      </c>
      <c r="D548" s="21">
        <f t="shared" si="27"/>
        <v>2.41</v>
      </c>
      <c r="E548" s="21">
        <f t="shared" si="28"/>
        <v>3.2180045381477139E-2</v>
      </c>
    </row>
    <row r="549" spans="1:5" x14ac:dyDescent="0.3">
      <c r="A549" s="21">
        <v>2.42</v>
      </c>
      <c r="B549" s="21">
        <f t="shared" si="26"/>
        <v>2.2481534641058711E-2</v>
      </c>
      <c r="D549" s="21">
        <f t="shared" si="27"/>
        <v>2.42</v>
      </c>
      <c r="E549" s="21">
        <f t="shared" si="28"/>
        <v>3.166032910560504E-2</v>
      </c>
    </row>
    <row r="550" spans="1:5" x14ac:dyDescent="0.3">
      <c r="A550" s="21">
        <v>2.4299999999999997</v>
      </c>
      <c r="B550" s="21">
        <f t="shared" si="26"/>
        <v>2.1967690707081895E-2</v>
      </c>
      <c r="D550" s="21">
        <f t="shared" si="27"/>
        <v>2.4299999999999997</v>
      </c>
      <c r="E550" s="21">
        <f t="shared" si="28"/>
        <v>3.1148562728388E-2</v>
      </c>
    </row>
    <row r="551" spans="1:5" x14ac:dyDescent="0.3">
      <c r="A551" s="21">
        <v>2.4400000000000004</v>
      </c>
      <c r="B551" s="21">
        <f t="shared" si="26"/>
        <v>2.1463775561751604E-2</v>
      </c>
      <c r="D551" s="21">
        <f t="shared" si="27"/>
        <v>2.4400000000000004</v>
      </c>
      <c r="E551" s="21">
        <f t="shared" si="28"/>
        <v>3.0644641731962574E-2</v>
      </c>
    </row>
    <row r="552" spans="1:5" x14ac:dyDescent="0.3">
      <c r="A552" s="21">
        <v>2.4500000000000002</v>
      </c>
      <c r="B552" s="21">
        <f t="shared" si="26"/>
        <v>2.0969648296419809E-2</v>
      </c>
      <c r="D552" s="21">
        <f t="shared" si="27"/>
        <v>2.4500000000000002</v>
      </c>
      <c r="E552" s="21">
        <f t="shared" si="28"/>
        <v>3.0148462419209474E-2</v>
      </c>
    </row>
    <row r="553" spans="1:5" x14ac:dyDescent="0.3">
      <c r="A553" s="21">
        <v>2.46</v>
      </c>
      <c r="B553" s="21">
        <f t="shared" si="26"/>
        <v>2.0485168613668028E-2</v>
      </c>
      <c r="D553" s="21">
        <f t="shared" si="27"/>
        <v>2.46</v>
      </c>
      <c r="E553" s="21">
        <f t="shared" si="28"/>
        <v>2.9659921925600727E-2</v>
      </c>
    </row>
    <row r="554" spans="1:5" x14ac:dyDescent="0.3">
      <c r="A554" s="21">
        <v>2.4699999999999998</v>
      </c>
      <c r="B554" s="21">
        <f t="shared" si="26"/>
        <v>2.0010196866495904E-2</v>
      </c>
      <c r="D554" s="21">
        <f t="shared" si="27"/>
        <v>2.4699999999999998</v>
      </c>
      <c r="E554" s="21">
        <f t="shared" si="28"/>
        <v>2.9178918230282905E-2</v>
      </c>
    </row>
    <row r="555" spans="1:5" x14ac:dyDescent="0.3">
      <c r="A555" s="21">
        <v>2.4800000000000004</v>
      </c>
      <c r="B555" s="21">
        <f t="shared" si="26"/>
        <v>1.9544594096198763E-2</v>
      </c>
      <c r="D555" s="21">
        <f t="shared" si="27"/>
        <v>2.4800000000000004</v>
      </c>
      <c r="E555" s="21">
        <f t="shared" si="28"/>
        <v>2.8705350166417322E-2</v>
      </c>
    </row>
    <row r="556" spans="1:5" x14ac:dyDescent="0.3">
      <c r="A556" s="21">
        <v>2.4900000000000002</v>
      </c>
      <c r="B556" s="21">
        <f t="shared" si="26"/>
        <v>1.9088222068945646E-2</v>
      </c>
      <c r="D556" s="21">
        <f t="shared" si="27"/>
        <v>2.4900000000000002</v>
      </c>
      <c r="E556" s="21">
        <f t="shared" si="28"/>
        <v>2.8239117430796868E-2</v>
      </c>
    </row>
    <row r="557" spans="1:5" x14ac:dyDescent="0.3">
      <c r="A557" s="21">
        <v>2.5</v>
      </c>
      <c r="B557" s="21">
        <f t="shared" si="26"/>
        <v>1.8640943311069597E-2</v>
      </c>
      <c r="D557" s="21">
        <f t="shared" si="27"/>
        <v>2.5</v>
      </c>
      <c r="E557" s="21">
        <f t="shared" si="28"/>
        <v>2.7780120592759115E-2</v>
      </c>
    </row>
    <row r="558" spans="1:5" x14ac:dyDescent="0.3">
      <c r="A558" s="21">
        <v>2.5099999999999998</v>
      </c>
      <c r="B558" s="21">
        <f t="shared" si="26"/>
        <v>1.8202621143083669E-2</v>
      </c>
      <c r="D558" s="21">
        <f t="shared" si="27"/>
        <v>2.5099999999999998</v>
      </c>
      <c r="E558" s="21">
        <f t="shared" si="28"/>
        <v>2.7328261102416283E-2</v>
      </c>
    </row>
    <row r="559" spans="1:5" x14ac:dyDescent="0.3">
      <c r="A559" s="21">
        <v>2.5200000000000005</v>
      </c>
      <c r="B559" s="21">
        <f t="shared" si="26"/>
        <v>1.777311971243482E-2</v>
      </c>
      <c r="D559" s="21">
        <f t="shared" si="27"/>
        <v>2.5200000000000005</v>
      </c>
      <c r="E559" s="21">
        <f t="shared" si="28"/>
        <v>2.6883441298220626E-2</v>
      </c>
    </row>
    <row r="560" spans="1:5" x14ac:dyDescent="0.3">
      <c r="A560" s="21">
        <v>2.5300000000000002</v>
      </c>
      <c r="B560" s="21">
        <f t="shared" si="26"/>
        <v>1.7352304025010337E-2</v>
      </c>
      <c r="D560" s="21">
        <f t="shared" si="27"/>
        <v>2.5300000000000002</v>
      </c>
      <c r="E560" s="21">
        <f t="shared" si="28"/>
        <v>2.6445564413884941E-2</v>
      </c>
    </row>
    <row r="561" spans="1:5" x14ac:dyDescent="0.3">
      <c r="A561" s="21">
        <v>2.54</v>
      </c>
      <c r="B561" s="21">
        <f t="shared" si="26"/>
        <v>1.6940039975410041E-2</v>
      </c>
      <c r="D561" s="21">
        <f t="shared" si="27"/>
        <v>2.54</v>
      </c>
      <c r="E561" s="21">
        <f t="shared" si="28"/>
        <v>2.601453458467631E-2</v>
      </c>
    </row>
    <row r="562" spans="1:5" x14ac:dyDescent="0.3">
      <c r="A562" s="21">
        <v>2.5499999999999998</v>
      </c>
      <c r="B562" s="21">
        <f t="shared" si="26"/>
        <v>1.6536194375999916E-2</v>
      </c>
      <c r="D562" s="21">
        <f t="shared" si="27"/>
        <v>2.5499999999999998</v>
      </c>
      <c r="E562" s="21">
        <f t="shared" si="28"/>
        <v>2.5590256853102681E-2</v>
      </c>
    </row>
    <row r="563" spans="1:5" x14ac:dyDescent="0.3">
      <c r="A563" s="21">
        <v>2.5600000000000005</v>
      </c>
      <c r="B563" s="21">
        <f t="shared" si="26"/>
        <v>1.6140634984761672E-2</v>
      </c>
      <c r="D563" s="21">
        <f t="shared" si="27"/>
        <v>2.5600000000000005</v>
      </c>
      <c r="E563" s="21">
        <f t="shared" si="28"/>
        <v>2.5172637174009669E-2</v>
      </c>
    </row>
    <row r="564" spans="1:5" x14ac:dyDescent="0.3">
      <c r="A564" s="21">
        <v>2.5700000000000003</v>
      </c>
      <c r="B564" s="21">
        <f t="shared" si="26"/>
        <v>1.5753230531954088E-2</v>
      </c>
      <c r="D564" s="21">
        <f t="shared" si="27"/>
        <v>2.5700000000000003</v>
      </c>
      <c r="E564" s="21">
        <f t="shared" si="28"/>
        <v>2.476158241910607E-2</v>
      </c>
    </row>
    <row r="565" spans="1:5" x14ac:dyDescent="0.3">
      <c r="A565" s="21">
        <v>2.58</v>
      </c>
      <c r="B565" s="21">
        <f t="shared" si="26"/>
        <v>1.5373850745601833E-2</v>
      </c>
      <c r="D565" s="21">
        <f t="shared" si="27"/>
        <v>2.58</v>
      </c>
      <c r="E565" s="21">
        <f t="shared" si="28"/>
        <v>2.4357000380935696E-2</v>
      </c>
    </row>
    <row r="566" spans="1:5" x14ac:dyDescent="0.3">
      <c r="A566" s="21">
        <v>2.59</v>
      </c>
      <c r="B566" s="21">
        <f t="shared" si="26"/>
        <v>1.5002366375828512E-2</v>
      </c>
      <c r="D566" s="21">
        <f t="shared" si="27"/>
        <v>2.59</v>
      </c>
      <c r="E566" s="21">
        <f t="shared" si="28"/>
        <v>2.3958799776312802E-2</v>
      </c>
    </row>
    <row r="567" spans="1:5" x14ac:dyDescent="0.3">
      <c r="A567" s="21">
        <v>2.6000000000000005</v>
      </c>
      <c r="B567" s="21">
        <f t="shared" si="26"/>
        <v>1.4638649218050357E-2</v>
      </c>
      <c r="D567" s="21">
        <f t="shared" si="27"/>
        <v>2.6000000000000005</v>
      </c>
      <c r="E567" s="21">
        <f t="shared" si="28"/>
        <v>2.3566890249238619E-2</v>
      </c>
    </row>
    <row r="568" spans="1:5" x14ac:dyDescent="0.3">
      <c r="A568" s="21">
        <v>2.6100000000000003</v>
      </c>
      <c r="B568" s="21">
        <f t="shared" si="26"/>
        <v>1.4282572135047737E-2</v>
      </c>
      <c r="D568" s="21">
        <f t="shared" si="27"/>
        <v>2.6100000000000003</v>
      </c>
      <c r="E568" s="21">
        <f t="shared" si="28"/>
        <v>2.3181182373315359E-2</v>
      </c>
    </row>
    <row r="569" spans="1:5" x14ac:dyDescent="0.3">
      <c r="A569" s="21">
        <v>2.62</v>
      </c>
      <c r="B569" s="21">
        <f t="shared" si="26"/>
        <v>1.3934009077931596E-2</v>
      </c>
      <c r="D569" s="21">
        <f t="shared" si="27"/>
        <v>2.62</v>
      </c>
      <c r="E569" s="21">
        <f t="shared" si="28"/>
        <v>2.2801587653674505E-2</v>
      </c>
    </row>
    <row r="570" spans="1:5" x14ac:dyDescent="0.3">
      <c r="A570" s="21">
        <v>2.63</v>
      </c>
      <c r="B570" s="21">
        <f t="shared" si="26"/>
        <v>1.3592835106022836E-2</v>
      </c>
      <c r="D570" s="21">
        <f t="shared" si="27"/>
        <v>2.63</v>
      </c>
      <c r="E570" s="21">
        <f t="shared" si="28"/>
        <v>2.242801852843548E-2</v>
      </c>
    </row>
    <row r="571" spans="1:5" x14ac:dyDescent="0.3">
      <c r="A571" s="21">
        <v>2.6399999999999997</v>
      </c>
      <c r="B571" s="21">
        <f t="shared" si="26"/>
        <v>1.3258926405662235E-2</v>
      </c>
      <c r="D571" s="21">
        <f t="shared" si="27"/>
        <v>2.6399999999999997</v>
      </c>
      <c r="E571" s="21">
        <f t="shared" si="28"/>
        <v>2.2060388369710832E-2</v>
      </c>
    </row>
    <row r="572" spans="1:5" x14ac:dyDescent="0.3">
      <c r="A572" s="21">
        <v>2.6500000000000004</v>
      </c>
      <c r="B572" s="21">
        <f t="shared" si="26"/>
        <v>1.29321603079692E-2</v>
      </c>
      <c r="D572" s="21">
        <f t="shared" si="27"/>
        <v>2.6500000000000004</v>
      </c>
      <c r="E572" s="21">
        <f t="shared" si="28"/>
        <v>2.169861148417317E-2</v>
      </c>
    </row>
    <row r="573" spans="1:5" x14ac:dyDescent="0.3">
      <c r="A573" s="21">
        <v>2.66</v>
      </c>
      <c r="B573" s="21">
        <f t="shared" si="26"/>
        <v>1.2612415305567707E-2</v>
      </c>
      <c r="D573" s="21">
        <f t="shared" si="27"/>
        <v>2.66</v>
      </c>
      <c r="E573" s="21">
        <f t="shared" si="28"/>
        <v>2.1342603113199791E-2</v>
      </c>
    </row>
    <row r="574" spans="1:5" x14ac:dyDescent="0.3">
      <c r="A574" s="21">
        <v>2.67</v>
      </c>
      <c r="B574" s="21">
        <f t="shared" si="26"/>
        <v>1.2299571068297776E-2</v>
      </c>
      <c r="D574" s="21">
        <f t="shared" si="27"/>
        <v>2.67</v>
      </c>
      <c r="E574" s="21">
        <f t="shared" si="28"/>
        <v>2.0992279432609E-2</v>
      </c>
    </row>
    <row r="575" spans="1:5" x14ac:dyDescent="0.3">
      <c r="A575" s="21">
        <v>2.6799999999999997</v>
      </c>
      <c r="B575" s="21">
        <f t="shared" si="26"/>
        <v>1.1993508457931575E-2</v>
      </c>
      <c r="D575" s="21">
        <f t="shared" si="27"/>
        <v>2.6799999999999997</v>
      </c>
      <c r="E575" s="21">
        <f t="shared" si="28"/>
        <v>2.0647557552004099E-2</v>
      </c>
    </row>
    <row r="576" spans="1:5" x14ac:dyDescent="0.3">
      <c r="A576" s="21">
        <v>2.6900000000000004</v>
      </c>
      <c r="B576" s="21">
        <f t="shared" si="26"/>
        <v>1.1694109541912866E-2</v>
      </c>
      <c r="D576" s="21">
        <f t="shared" si="27"/>
        <v>2.6900000000000004</v>
      </c>
      <c r="E576" s="21">
        <f t="shared" si="28"/>
        <v>2.0308355513738385E-2</v>
      </c>
    </row>
    <row r="577" spans="1:5" x14ac:dyDescent="0.3">
      <c r="A577" s="21">
        <v>2.7</v>
      </c>
      <c r="B577" s="21">
        <f t="shared" si="26"/>
        <v>1.1401257606138906E-2</v>
      </c>
      <c r="D577" s="21">
        <f t="shared" si="27"/>
        <v>2.7</v>
      </c>
      <c r="E577" s="21">
        <f t="shared" si="28"/>
        <v>1.9974592291515963E-2</v>
      </c>
    </row>
    <row r="578" spans="1:5" x14ac:dyDescent="0.3">
      <c r="A578" s="21">
        <v>2.71</v>
      </c>
      <c r="B578" s="21">
        <f t="shared" si="26"/>
        <v>1.1114837166803686E-2</v>
      </c>
      <c r="D578" s="21">
        <f t="shared" si="27"/>
        <v>2.71</v>
      </c>
      <c r="E578" s="21">
        <f t="shared" si="28"/>
        <v>1.9646187788641464E-2</v>
      </c>
    </row>
    <row r="579" spans="1:5" x14ac:dyDescent="0.3">
      <c r="A579" s="21">
        <v>2.7199999999999998</v>
      </c>
      <c r="B579" s="21">
        <f t="shared" si="26"/>
        <v>1.0834733981322359E-2</v>
      </c>
      <c r="D579" s="21">
        <f t="shared" si="27"/>
        <v>2.7199999999999998</v>
      </c>
      <c r="E579" s="21">
        <f t="shared" si="28"/>
        <v>1.9323062835933168E-2</v>
      </c>
    </row>
    <row r="580" spans="1:5" x14ac:dyDescent="0.3">
      <c r="A580" s="21">
        <v>2.7300000000000004</v>
      </c>
      <c r="B580" s="21">
        <f t="shared" si="26"/>
        <v>1.0560835058355592E-2</v>
      </c>
      <c r="D580" s="21">
        <f t="shared" si="27"/>
        <v>2.7300000000000004</v>
      </c>
      <c r="E580" s="21">
        <f t="shared" si="28"/>
        <v>1.9005139189311689E-2</v>
      </c>
    </row>
    <row r="581" spans="1:5" x14ac:dyDescent="0.3">
      <c r="A581" s="21">
        <v>2.74</v>
      </c>
      <c r="B581" s="21">
        <f t="shared" si="26"/>
        <v>1.0293028666953807E-2</v>
      </c>
      <c r="D581" s="21">
        <f t="shared" si="27"/>
        <v>2.74</v>
      </c>
      <c r="E581" s="21">
        <f t="shared" si="28"/>
        <v>1.8692339527077963E-2</v>
      </c>
    </row>
    <row r="582" spans="1:5" x14ac:dyDescent="0.3">
      <c r="A582" s="21">
        <v>2.75</v>
      </c>
      <c r="B582" s="21">
        <f t="shared" si="26"/>
        <v>1.0031204344840221E-2</v>
      </c>
      <c r="D582" s="21">
        <f t="shared" si="27"/>
        <v>2.75</v>
      </c>
      <c r="E582" s="21">
        <f t="shared" si="28"/>
        <v>1.8384587446892451E-2</v>
      </c>
    </row>
    <row r="583" spans="1:5" x14ac:dyDescent="0.3">
      <c r="A583" s="21">
        <v>2.76</v>
      </c>
      <c r="B583" s="21">
        <f t="shared" si="26"/>
        <v>9.7752529058527174E-3</v>
      </c>
      <c r="D583" s="21">
        <f t="shared" si="27"/>
        <v>2.76</v>
      </c>
      <c r="E583" s="21">
        <f t="shared" si="28"/>
        <v>1.8081807462468548E-2</v>
      </c>
    </row>
    <row r="584" spans="1:5" x14ac:dyDescent="0.3">
      <c r="A584" s="21">
        <v>2.7700000000000005</v>
      </c>
      <c r="B584" s="21">
        <f t="shared" ref="B584:B607" si="29">_xlfn.T.DIST(A584,B$2,0)</f>
        <v>9.525066446563743E-3</v>
      </c>
      <c r="D584" s="21">
        <f t="shared" ref="D584:D607" si="30">A584</f>
        <v>2.7700000000000005</v>
      </c>
      <c r="E584" s="21">
        <f t="shared" ref="E584:E607" si="31">_xlfn.T.DIST(D584,E$2,0)</f>
        <v>1.7783924999991662E-2</v>
      </c>
    </row>
    <row r="585" spans="1:5" x14ac:dyDescent="0.3">
      <c r="A585" s="21">
        <v>2.7800000000000002</v>
      </c>
      <c r="B585" s="21">
        <f t="shared" si="29"/>
        <v>9.2805383520979303E-3</v>
      </c>
      <c r="D585" s="21">
        <f t="shared" si="30"/>
        <v>2.7800000000000002</v>
      </c>
      <c r="E585" s="21">
        <f t="shared" si="31"/>
        <v>1.7490866394276213E-2</v>
      </c>
    </row>
    <row r="586" spans="1:5" x14ac:dyDescent="0.3">
      <c r="A586" s="21">
        <v>2.79</v>
      </c>
      <c r="B586" s="21">
        <f t="shared" si="29"/>
        <v>9.0415633011666618E-3</v>
      </c>
      <c r="D586" s="21">
        <f t="shared" si="30"/>
        <v>2.79</v>
      </c>
      <c r="E586" s="21">
        <f t="shared" si="31"/>
        <v>1.7202558884671405E-2</v>
      </c>
    </row>
    <row r="587" spans="1:5" x14ac:dyDescent="0.3">
      <c r="A587" s="21">
        <v>2.8</v>
      </c>
      <c r="B587" s="21">
        <f t="shared" si="29"/>
        <v>8.8080372703395211E-3</v>
      </c>
      <c r="D587" s="21">
        <f t="shared" si="30"/>
        <v>2.8</v>
      </c>
      <c r="E587" s="21">
        <f t="shared" si="31"/>
        <v>1.6918930610727512E-2</v>
      </c>
    </row>
    <row r="588" spans="1:5" x14ac:dyDescent="0.3">
      <c r="A588" s="21">
        <v>2.8100000000000005</v>
      </c>
      <c r="B588" s="21">
        <f t="shared" si="29"/>
        <v>8.57985753757152E-3</v>
      </c>
      <c r="D588" s="21">
        <f t="shared" si="30"/>
        <v>2.8100000000000005</v>
      </c>
      <c r="E588" s="21">
        <f t="shared" si="31"/>
        <v>1.6639910607633372E-2</v>
      </c>
    </row>
    <row r="589" spans="1:5" x14ac:dyDescent="0.3">
      <c r="A589" s="21">
        <v>2.8200000000000003</v>
      </c>
      <c r="B589" s="21">
        <f t="shared" si="29"/>
        <v>8.3569226850060321E-3</v>
      </c>
      <c r="D589" s="21">
        <f t="shared" si="30"/>
        <v>2.8200000000000003</v>
      </c>
      <c r="E589" s="21">
        <f t="shared" si="31"/>
        <v>1.6365428801435645E-2</v>
      </c>
    </row>
    <row r="590" spans="1:5" x14ac:dyDescent="0.3">
      <c r="A590" s="21">
        <v>2.83</v>
      </c>
      <c r="B590" s="21">
        <f t="shared" si="29"/>
        <v>8.1391326010721333E-3</v>
      </c>
      <c r="D590" s="21">
        <f t="shared" si="30"/>
        <v>2.83</v>
      </c>
      <c r="E590" s="21">
        <f t="shared" si="31"/>
        <v>1.6095416004050116E-2</v>
      </c>
    </row>
    <row r="591" spans="1:5" x14ac:dyDescent="0.3">
      <c r="A591" s="21">
        <v>2.84</v>
      </c>
      <c r="B591" s="21">
        <f t="shared" si="29"/>
        <v>7.926388481896111E-3</v>
      </c>
      <c r="D591" s="21">
        <f t="shared" si="30"/>
        <v>2.84</v>
      </c>
      <c r="E591" s="21">
        <f t="shared" si="31"/>
        <v>1.5829803908075379E-2</v>
      </c>
    </row>
    <row r="592" spans="1:5" x14ac:dyDescent="0.3">
      <c r="A592" s="21">
        <v>2.8500000000000005</v>
      </c>
      <c r="B592" s="21">
        <f t="shared" si="29"/>
        <v>7.7185928320458617E-3</v>
      </c>
      <c r="D592" s="21">
        <f t="shared" si="30"/>
        <v>2.8500000000000005</v>
      </c>
      <c r="E592" s="21">
        <f t="shared" si="31"/>
        <v>1.5568525081418507E-2</v>
      </c>
    </row>
    <row r="593" spans="1:5" x14ac:dyDescent="0.3">
      <c r="A593" s="21">
        <v>2.8600000000000003</v>
      </c>
      <c r="B593" s="21">
        <f t="shared" si="29"/>
        <v>7.515649464627446E-3</v>
      </c>
      <c r="D593" s="21">
        <f t="shared" si="30"/>
        <v>2.8600000000000003</v>
      </c>
      <c r="E593" s="21">
        <f t="shared" si="31"/>
        <v>1.5311512961742433E-2</v>
      </c>
    </row>
    <row r="594" spans="1:5" x14ac:dyDescent="0.3">
      <c r="A594" s="21">
        <v>2.87</v>
      </c>
      <c r="B594" s="21">
        <f t="shared" si="29"/>
        <v>7.3174635007524748E-3</v>
      </c>
      <c r="D594" s="21">
        <f t="shared" si="30"/>
        <v>2.87</v>
      </c>
      <c r="E594" s="21">
        <f t="shared" si="31"/>
        <v>1.5058701850743993E-2</v>
      </c>
    </row>
    <row r="595" spans="1:5" x14ac:dyDescent="0.3">
      <c r="A595" s="21">
        <v>2.88</v>
      </c>
      <c r="B595" s="21">
        <f t="shared" si="29"/>
        <v>7.123941368395191E-3</v>
      </c>
      <c r="D595" s="21">
        <f t="shared" si="30"/>
        <v>2.88</v>
      </c>
      <c r="E595" s="21">
        <f t="shared" si="31"/>
        <v>1.4810026908272159E-2</v>
      </c>
    </row>
    <row r="596" spans="1:5" x14ac:dyDescent="0.3">
      <c r="A596" s="21">
        <v>2.8899999999999997</v>
      </c>
      <c r="B596" s="21">
        <f t="shared" si="29"/>
        <v>6.9349908006579031E-3</v>
      </c>
      <c r="D596" s="21">
        <f t="shared" si="30"/>
        <v>2.8899999999999997</v>
      </c>
      <c r="E596" s="21">
        <f t="shared" si="31"/>
        <v>1.4565424146294834E-2</v>
      </c>
    </row>
    <row r="597" spans="1:5" x14ac:dyDescent="0.3">
      <c r="A597" s="21">
        <v>2.9000000000000004</v>
      </c>
      <c r="B597" s="21">
        <f t="shared" si="29"/>
        <v>6.7505208334630159E-3</v>
      </c>
      <c r="D597" s="21">
        <f t="shared" si="30"/>
        <v>2.9000000000000004</v>
      </c>
      <c r="E597" s="21">
        <f t="shared" si="31"/>
        <v>1.4324830422722885E-2</v>
      </c>
    </row>
    <row r="598" spans="1:5" x14ac:dyDescent="0.3">
      <c r="A598" s="21">
        <v>2.91</v>
      </c>
      <c r="B598" s="21">
        <f t="shared" si="29"/>
        <v>6.5704418026902743E-3</v>
      </c>
      <c r="D598" s="21">
        <f t="shared" si="30"/>
        <v>2.91</v>
      </c>
      <c r="E598" s="21">
        <f t="shared" si="31"/>
        <v>1.4088183435099936E-2</v>
      </c>
    </row>
    <row r="599" spans="1:5" x14ac:dyDescent="0.3">
      <c r="A599" s="21">
        <v>2.92</v>
      </c>
      <c r="B599" s="21">
        <f t="shared" si="29"/>
        <v>6.3946653407768927E-3</v>
      </c>
      <c r="D599" s="21">
        <f t="shared" si="30"/>
        <v>2.92</v>
      </c>
      <c r="E599" s="21">
        <f t="shared" si="31"/>
        <v>1.3855421714165535E-2</v>
      </c>
    </row>
    <row r="600" spans="1:5" x14ac:dyDescent="0.3">
      <c r="A600" s="21">
        <v>2.9299999999999997</v>
      </c>
      <c r="B600" s="21">
        <f t="shared" si="29"/>
        <v>6.2231043727989472E-3</v>
      </c>
      <c r="D600" s="21">
        <f t="shared" si="30"/>
        <v>2.9299999999999997</v>
      </c>
      <c r="E600" s="21">
        <f t="shared" si="31"/>
        <v>1.3626484617299803E-2</v>
      </c>
    </row>
    <row r="601" spans="1:5" x14ac:dyDescent="0.3">
      <c r="A601" s="21">
        <v>2.9400000000000004</v>
      </c>
      <c r="B601" s="21">
        <f t="shared" si="29"/>
        <v>6.0556731120515149E-3</v>
      </c>
      <c r="D601" s="21">
        <f t="shared" si="30"/>
        <v>2.9400000000000004</v>
      </c>
      <c r="E601" s="21">
        <f t="shared" si="31"/>
        <v>1.340131232185718E-2</v>
      </c>
    </row>
    <row r="602" spans="1:5" x14ac:dyDescent="0.3">
      <c r="A602" s="21">
        <v>2.95</v>
      </c>
      <c r="B602" s="21">
        <f t="shared" si="29"/>
        <v>5.8922870551451675E-3</v>
      </c>
      <c r="D602" s="21">
        <f t="shared" si="30"/>
        <v>2.95</v>
      </c>
      <c r="E602" s="21">
        <f t="shared" si="31"/>
        <v>1.3179845818396568E-2</v>
      </c>
    </row>
    <row r="603" spans="1:5" x14ac:dyDescent="0.3">
      <c r="A603" s="21">
        <v>2.96</v>
      </c>
      <c r="B603" s="21">
        <f t="shared" si="29"/>
        <v>5.7328629766360767E-3</v>
      </c>
      <c r="D603" s="21">
        <f t="shared" si="30"/>
        <v>2.96</v>
      </c>
      <c r="E603" s="21">
        <f t="shared" si="31"/>
        <v>1.2962026903814816E-2</v>
      </c>
    </row>
    <row r="604" spans="1:5" x14ac:dyDescent="0.3">
      <c r="A604" s="21">
        <v>2.9699999999999998</v>
      </c>
      <c r="B604" s="21">
        <f t="shared" si="29"/>
        <v>5.5773189232070754E-3</v>
      </c>
      <c r="D604" s="21">
        <f t="shared" si="30"/>
        <v>2.9699999999999998</v>
      </c>
      <c r="E604" s="21">
        <f t="shared" si="31"/>
        <v>1.2747798174390743E-2</v>
      </c>
    </row>
    <row r="605" spans="1:5" x14ac:dyDescent="0.3">
      <c r="A605" s="21">
        <v>2.9800000000000004</v>
      </c>
      <c r="B605" s="21">
        <f t="shared" si="29"/>
        <v>5.425574207416275E-3</v>
      </c>
      <c r="D605" s="21">
        <f t="shared" si="30"/>
        <v>2.9800000000000004</v>
      </c>
      <c r="E605" s="21">
        <f t="shared" si="31"/>
        <v>1.2537103018746391E-2</v>
      </c>
    </row>
    <row r="606" spans="1:5" x14ac:dyDescent="0.3">
      <c r="A606" s="21">
        <v>2.99</v>
      </c>
      <c r="B606" s="21">
        <f t="shared" si="29"/>
        <v>5.2775494010302657E-3</v>
      </c>
      <c r="D606" s="21">
        <f t="shared" si="30"/>
        <v>2.99</v>
      </c>
      <c r="E606" s="21">
        <f t="shared" si="31"/>
        <v>1.2329885610731832E-2</v>
      </c>
    </row>
    <row r="607" spans="1:5" x14ac:dyDescent="0.3">
      <c r="A607" s="21">
        <v>3</v>
      </c>
      <c r="B607" s="21">
        <f t="shared" si="29"/>
        <v>5.1331663279579201E-3</v>
      </c>
      <c r="D607" s="21">
        <f t="shared" si="30"/>
        <v>3</v>
      </c>
      <c r="E607" s="21">
        <f t="shared" si="31"/>
        <v>1.2126090902239641E-2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4097" r:id="rId4">
          <objectPr defaultSize="0" autoPict="0" r:id="rId5">
            <anchor moveWithCells="1" sizeWithCells="1">
              <from>
                <xdr:col>6</xdr:col>
                <xdr:colOff>335280</xdr:colOff>
                <xdr:row>0</xdr:row>
                <xdr:rowOff>137160</xdr:rowOff>
              </from>
              <to>
                <xdr:col>10</xdr:col>
                <xdr:colOff>220980</xdr:colOff>
                <xdr:row>6</xdr:row>
                <xdr:rowOff>76200</xdr:rowOff>
              </to>
            </anchor>
          </objectPr>
        </oleObject>
      </mc:Choice>
      <mc:Fallback>
        <oleObject progId="Equation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ES(39)</vt:lpstr>
      <vt:lpstr>ES(40)</vt:lpstr>
      <vt:lpstr>ES(41)</vt:lpstr>
      <vt:lpstr>ES(42)</vt:lpstr>
      <vt:lpstr>TopicsCh(8)</vt:lpstr>
      <vt:lpstr>Ch7</vt:lpstr>
      <vt:lpstr>SigmaKnown</vt:lpstr>
      <vt:lpstr>SigmaKnown (an)</vt:lpstr>
      <vt:lpstr>t</vt:lpstr>
      <vt:lpstr>SigmaNotKnown</vt:lpstr>
      <vt:lpstr>SigmaNotKnown (an)</vt:lpstr>
      <vt:lpstr>T(2)</vt:lpstr>
      <vt:lpstr>T(2an)</vt:lpstr>
      <vt:lpstr>Pbar(1)</vt:lpstr>
      <vt:lpstr>Pbar(1an)</vt:lpstr>
      <vt:lpstr>Pbar(2)</vt:lpstr>
      <vt:lpstr>Pbar(2an)</vt:lpstr>
      <vt:lpstr>Sample Size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2022-04-29T19:51:07Z</dcterms:created>
  <dcterms:modified xsi:type="dcterms:W3CDTF">2024-05-20T22:01:50Z</dcterms:modified>
</cp:coreProperties>
</file>