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4"/>
  <workbookPr defaultThemeVersion="202300"/>
  <mc:AlternateContent xmlns:mc="http://schemas.openxmlformats.org/markup-compatibility/2006">
    <mc:Choice Requires="x15">
      <x15ac:absPath xmlns:x15ac="http://schemas.microsoft.com/office/spreadsheetml/2010/11/ac" url="C:\Users\mgirvin\Desktop\00-455-2025\02-VideosFilesHomework\Ch09\Files\"/>
    </mc:Choice>
  </mc:AlternateContent>
  <xr:revisionPtr revIDLastSave="0" documentId="13_ncr:1_{B320E012-7F48-4049-915A-B7133C9C41C4}" xr6:coauthVersionLast="47" xr6:coauthVersionMax="47" xr10:uidLastSave="{00000000-0000-0000-0000-000000000000}"/>
  <bookViews>
    <workbookView xWindow="-90" yWindow="-90" windowWidth="19380" windowHeight="10380" firstSheet="1" activeTab="1" xr2:uid="{087650AB-8E6B-42BB-9EDE-13BEC82BB5BF}"/>
  </bookViews>
  <sheets>
    <sheet name="Score" sheetId="40" state="hidden" r:id="rId1"/>
    <sheet name="Homework==&gt;" sheetId="1" r:id="rId2"/>
    <sheet name="CRST9.1" sheetId="2" r:id="rId3"/>
    <sheet name="CRST9.2" sheetId="4" r:id="rId4"/>
    <sheet name="CTCR" sheetId="6" r:id="rId5"/>
    <sheet name="QP(1)" sheetId="8" r:id="rId6"/>
    <sheet name="QP(2)" sheetId="10" r:id="rId7"/>
    <sheet name="QP(8)" sheetId="12" r:id="rId8"/>
    <sheet name="QP(9,10,11,12)" sheetId="14" r:id="rId9"/>
    <sheet name="QP(14 )" sheetId="16" r:id="rId10"/>
    <sheet name="QP(16 )" sheetId="18" r:id="rId11"/>
    <sheet name="QP(18 )" sheetId="24" r:id="rId12"/>
    <sheet name="QP(22)" sheetId="32" r:id="rId13"/>
    <sheet name="QP(28 )" sheetId="36" r:id="rId14"/>
  </sheets>
  <externalReferences>
    <externalReference r:id="rId15"/>
  </externalReferences>
  <definedNames>
    <definedName name="b">#REF!</definedName>
    <definedName name="Class">'[1]Ex(7auto)'!$C$3:$C$5</definedName>
    <definedName name="cp">#REF!</definedName>
    <definedName name="p">#REF!</definedName>
    <definedName name="Property">'[1]Ex(7auto)'!$A$2:$A$7</definedName>
    <definedName name="PropertyClass">'[1]Ex(7auto)'!$D$3:$E$5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0" l="1"/>
  <c r="E4" i="40"/>
  <c r="E5" i="40"/>
  <c r="E6" i="40"/>
  <c r="E7" i="40"/>
  <c r="E8" i="40"/>
  <c r="E9" i="40"/>
  <c r="E10" i="40"/>
  <c r="E11" i="40"/>
  <c r="E12" i="40"/>
  <c r="D3" i="40"/>
  <c r="D4" i="40"/>
  <c r="D5" i="40"/>
  <c r="D6" i="40"/>
  <c r="D7" i="40"/>
  <c r="D8" i="40"/>
  <c r="D9" i="40"/>
  <c r="D10" i="40"/>
  <c r="D11" i="40"/>
  <c r="D12" i="40"/>
  <c r="D13" i="40"/>
  <c r="E13" i="40" s="1"/>
  <c r="D14" i="40"/>
  <c r="E14" i="40" s="1"/>
  <c r="D15" i="40"/>
  <c r="E15" i="40" s="1"/>
  <c r="D16" i="40"/>
  <c r="E16" i="40" s="1"/>
  <c r="D17" i="40"/>
  <c r="E17" i="40" s="1"/>
  <c r="D18" i="40"/>
  <c r="E18" i="40" s="1"/>
  <c r="D19" i="40"/>
  <c r="E19" i="40" s="1"/>
  <c r="D20" i="40"/>
  <c r="E20" i="40" s="1"/>
  <c r="D21" i="40"/>
  <c r="E21" i="40" s="1"/>
  <c r="D22" i="40"/>
  <c r="E22" i="40" s="1"/>
  <c r="D23" i="40"/>
  <c r="E23" i="40" s="1"/>
  <c r="D24" i="40"/>
  <c r="E24" i="40" s="1"/>
  <c r="D25" i="40"/>
  <c r="E25" i="40" s="1"/>
  <c r="D26" i="40"/>
  <c r="E26" i="40" s="1"/>
  <c r="D27" i="40"/>
  <c r="E27" i="40" s="1"/>
  <c r="D28" i="40"/>
  <c r="E28" i="40" s="1"/>
  <c r="D29" i="40"/>
  <c r="E29" i="40" s="1"/>
  <c r="D30" i="40"/>
  <c r="E30" i="40" s="1"/>
  <c r="D31" i="40"/>
  <c r="E31" i="40" s="1"/>
  <c r="D32" i="40"/>
  <c r="E32" i="40" s="1"/>
  <c r="D33" i="40"/>
  <c r="E33" i="40" s="1"/>
  <c r="D34" i="40"/>
  <c r="E34" i="40" s="1"/>
  <c r="D35" i="40"/>
  <c r="E35" i="40" s="1"/>
  <c r="D36" i="40"/>
  <c r="E36" i="40" s="1"/>
  <c r="D37" i="40"/>
  <c r="E37" i="40" s="1"/>
  <c r="D38" i="40"/>
  <c r="E38" i="40" s="1"/>
  <c r="D39" i="40"/>
  <c r="E39" i="40" s="1"/>
  <c r="D40" i="40"/>
  <c r="E40" i="40" s="1"/>
  <c r="D41" i="40"/>
  <c r="E41" i="40" s="1"/>
  <c r="D42" i="40"/>
  <c r="E42" i="40" s="1"/>
  <c r="D43" i="40"/>
  <c r="E43" i="40" s="1"/>
  <c r="D44" i="40"/>
  <c r="E44" i="40" s="1"/>
  <c r="D45" i="40"/>
  <c r="E45" i="40" s="1"/>
  <c r="D46" i="40"/>
  <c r="E46" i="40" s="1"/>
  <c r="D47" i="40"/>
  <c r="E47" i="40" s="1"/>
  <c r="D48" i="40"/>
  <c r="E48" i="40" s="1"/>
  <c r="D49" i="40"/>
  <c r="E49" i="40" s="1"/>
  <c r="D50" i="40"/>
  <c r="E50" i="40" s="1"/>
  <c r="D51" i="40"/>
  <c r="E51" i="40" s="1"/>
  <c r="D52" i="40"/>
  <c r="E52" i="40" s="1"/>
  <c r="D53" i="40"/>
  <c r="E53" i="40" s="1"/>
  <c r="D54" i="40"/>
  <c r="E54" i="40" s="1"/>
  <c r="D55" i="40"/>
  <c r="E55" i="40" s="1"/>
  <c r="D56" i="40"/>
  <c r="E56" i="40" s="1"/>
  <c r="D57" i="40"/>
  <c r="E57" i="40" s="1"/>
  <c r="D58" i="40"/>
  <c r="E58" i="40" s="1"/>
  <c r="D59" i="40"/>
  <c r="E59" i="40" s="1"/>
  <c r="D60" i="40"/>
  <c r="E60" i="40" s="1"/>
  <c r="D61" i="40"/>
  <c r="E61" i="40" s="1"/>
  <c r="D62" i="40"/>
  <c r="E62" i="40" s="1"/>
  <c r="D63" i="40"/>
  <c r="E63" i="40" s="1"/>
  <c r="D64" i="40"/>
  <c r="E64" i="40" s="1"/>
  <c r="D65" i="40"/>
  <c r="E65" i="40" s="1"/>
  <c r="D66" i="40"/>
  <c r="E66" i="40" s="1"/>
  <c r="D67" i="40"/>
  <c r="E67" i="40" s="1"/>
  <c r="D68" i="40"/>
  <c r="E68" i="40" s="1"/>
  <c r="D69" i="40"/>
  <c r="E69" i="40" s="1"/>
  <c r="D70" i="40"/>
  <c r="E70" i="40" s="1"/>
  <c r="D71" i="40"/>
  <c r="E71" i="40" s="1"/>
  <c r="D72" i="40"/>
  <c r="E72" i="40" s="1"/>
  <c r="D73" i="40"/>
  <c r="E73" i="40" s="1"/>
  <c r="D74" i="40"/>
  <c r="E74" i="40" s="1"/>
  <c r="D75" i="40"/>
  <c r="E75" i="40" s="1"/>
  <c r="A17" i="36"/>
  <c r="A16" i="36"/>
  <c r="A15" i="36"/>
  <c r="A14" i="36"/>
  <c r="A12" i="36"/>
  <c r="A11" i="36"/>
  <c r="A10" i="36"/>
  <c r="A9" i="36"/>
  <c r="A7" i="36"/>
  <c r="A6" i="36"/>
  <c r="A5" i="36"/>
  <c r="A4" i="36"/>
  <c r="A1" i="36"/>
  <c r="B36" i="14" a="1"/>
  <c r="A2" i="12"/>
  <c r="A3" i="12"/>
  <c r="A4" i="12"/>
  <c r="A6" i="12"/>
  <c r="A7" i="12"/>
  <c r="A9" i="12"/>
  <c r="A10" i="12"/>
  <c r="A14" i="12"/>
  <c r="A15" i="12"/>
  <c r="A16" i="12"/>
  <c r="A17" i="12"/>
  <c r="A18" i="12"/>
  <c r="A19" i="12"/>
  <c r="B26" i="4"/>
  <c r="C26" i="4"/>
  <c r="D26" i="4"/>
  <c r="D76" i="40" l="1"/>
  <c r="E77" i="40"/>
  <c r="D36" i="14"/>
  <c r="B36" i="14"/>
  <c r="C36" i="14"/>
</calcChain>
</file>

<file path=xl/sharedStrings.xml><?xml version="1.0" encoding="utf-8"?>
<sst xmlns="http://schemas.openxmlformats.org/spreadsheetml/2006/main" count="358" uniqueCount="262">
  <si>
    <t>OCF</t>
  </si>
  <si>
    <t>Tax Rate</t>
  </si>
  <si>
    <t>Depr Ex</t>
  </si>
  <si>
    <t>Costs</t>
  </si>
  <si>
    <t>Costs as % of Sales</t>
  </si>
  <si>
    <t>Sales 2nd year</t>
  </si>
  <si>
    <t>Now we have a range of numbers we can look at.</t>
  </si>
  <si>
    <t>NPV</t>
  </si>
  <si>
    <t>Year</t>
  </si>
  <si>
    <t>Cash Flows</t>
  </si>
  <si>
    <t>NWC</t>
  </si>
  <si>
    <t>NI (no Interest)</t>
  </si>
  <si>
    <t>Taxes</t>
  </si>
  <si>
    <t>EBIT</t>
  </si>
  <si>
    <t>Depr</t>
  </si>
  <si>
    <t>Total FC</t>
  </si>
  <si>
    <t>Total VC</t>
  </si>
  <si>
    <t>Total Sales</t>
  </si>
  <si>
    <t>Optimistic</t>
  </si>
  <si>
    <t>Base</t>
  </si>
  <si>
    <t>Pessimistic</t>
  </si>
  <si>
    <t>NWC required</t>
  </si>
  <si>
    <t>Cost</t>
  </si>
  <si>
    <t>FC per year</t>
  </si>
  <si>
    <t>VC per unit</t>
  </si>
  <si>
    <t>Units</t>
  </si>
  <si>
    <t>Price per unit</t>
  </si>
  <si>
    <t>Sales</t>
  </si>
  <si>
    <t>Unit Sales per year</t>
  </si>
  <si>
    <t>Type</t>
  </si>
  <si>
    <t>Accurate to within</t>
  </si>
  <si>
    <t>Upper</t>
  </si>
  <si>
    <t>Lower</t>
  </si>
  <si>
    <t>RRR</t>
  </si>
  <si>
    <t>Costs Down</t>
  </si>
  <si>
    <t>Costs Up</t>
  </si>
  <si>
    <t>SL</t>
  </si>
  <si>
    <t>Depr Method</t>
  </si>
  <si>
    <t>Sales, Units Up</t>
  </si>
  <si>
    <t>Sales, Price Down</t>
  </si>
  <si>
    <t>Salvage</t>
  </si>
  <si>
    <t>Life (years)</t>
  </si>
  <si>
    <t>Cash Flow Out For Project</t>
  </si>
  <si>
    <t>Total Fixed Asset</t>
  </si>
  <si>
    <t>Grading Before Land can be used</t>
  </si>
  <si>
    <t>Cost Today - Cash Out</t>
  </si>
  <si>
    <t>Build New Plant on Land</t>
  </si>
  <si>
    <t>Relevant</t>
  </si>
  <si>
    <t>Opportunity Cost</t>
  </si>
  <si>
    <t>Land MV today</t>
  </si>
  <si>
    <t>Not Relevant</t>
  </si>
  <si>
    <t>Sunk Cost</t>
  </si>
  <si>
    <t>Land (Bought 6 years ago)</t>
  </si>
  <si>
    <t>Relevant Costs</t>
  </si>
  <si>
    <t>Erosion</t>
  </si>
  <si>
    <t>New Line</t>
  </si>
  <si>
    <t>Luxury Motor Coaches</t>
  </si>
  <si>
    <t>Motor Homes</t>
  </si>
  <si>
    <t>Change in CF</t>
  </si>
  <si>
    <t>Change If New Line Introduced</t>
  </si>
  <si>
    <t>Price</t>
  </si>
  <si>
    <t>Units Sold</t>
  </si>
  <si>
    <t>Product</t>
  </si>
  <si>
    <t>Tax</t>
  </si>
  <si>
    <t>What is annual OCF?</t>
  </si>
  <si>
    <t>Goal:</t>
  </si>
  <si>
    <t>VC as % of Sales</t>
  </si>
  <si>
    <t>New Sound Board</t>
  </si>
  <si>
    <t>New Product</t>
  </si>
  <si>
    <t>Old Sound Board</t>
  </si>
  <si>
    <t>Old Product</t>
  </si>
  <si>
    <t>*textbook forgot to ROUND</t>
  </si>
  <si>
    <t>Cash Flow 3</t>
  </si>
  <si>
    <t>Cash Flow 2</t>
  </si>
  <si>
    <t>Cash Flow 1</t>
  </si>
  <si>
    <t>Cash Flow 0</t>
  </si>
  <si>
    <t>Total Cash Flows</t>
  </si>
  <si>
    <t>Cap Spening</t>
  </si>
  <si>
    <t>TAX</t>
  </si>
  <si>
    <t>VC + FC</t>
  </si>
  <si>
    <t>End BV</t>
  </si>
  <si>
    <t>Depreciation</t>
  </si>
  <si>
    <t>Beg BV</t>
  </si>
  <si>
    <t>Years</t>
  </si>
  <si>
    <t>Class</t>
  </si>
  <si>
    <t>Depreciation Allowances</t>
  </si>
  <si>
    <t>Office Furniture</t>
  </si>
  <si>
    <t>Industrial Equipment</t>
  </si>
  <si>
    <t>7-Year</t>
  </si>
  <si>
    <t>Computers</t>
  </si>
  <si>
    <t>Autos</t>
  </si>
  <si>
    <t>5-Year</t>
  </si>
  <si>
    <t>Special Tools</t>
  </si>
  <si>
    <t>Research Equipment</t>
  </si>
  <si>
    <t>3-Year</t>
  </si>
  <si>
    <t>Example2</t>
  </si>
  <si>
    <t>Example1</t>
  </si>
  <si>
    <t>MACRS Property Class (abbreviated)</t>
  </si>
  <si>
    <t>Cap Spending</t>
  </si>
  <si>
    <t>Since Book value is zero, this sale is a gain and is taxable.</t>
  </si>
  <si>
    <t>Salvage Value</t>
  </si>
  <si>
    <t>or</t>
  </si>
  <si>
    <t>tax shield method</t>
  </si>
  <si>
    <t>Annual Costs</t>
  </si>
  <si>
    <t>Annual Sales</t>
  </si>
  <si>
    <t>Initial Cost</t>
  </si>
  <si>
    <t>Time</t>
  </si>
  <si>
    <t>Total CF</t>
  </si>
  <si>
    <t>Period</t>
  </si>
  <si>
    <t>Discount Rate</t>
  </si>
  <si>
    <t>NWC Needed for Fist Year</t>
  </si>
  <si>
    <t>This is a Marginal Benefit</t>
  </si>
  <si>
    <t>Pretaxed Cost Savings per Year</t>
  </si>
  <si>
    <t>Annual Depr</t>
  </si>
  <si>
    <t>Salvage Value for Depr Calculation</t>
  </si>
  <si>
    <t>Depreciation Method</t>
  </si>
  <si>
    <t>Cost Of Equipment</t>
  </si>
  <si>
    <t>Cost Savings Example / as opposed to a sales example. Both are Net Marginal Benefits</t>
  </si>
  <si>
    <t>IRR</t>
  </si>
  <si>
    <t>Reduce NWC (positive Cash Flow at Beginning)</t>
  </si>
  <si>
    <t>Pre-taxed COST Savings per year (Like Cash In because it is a savings)</t>
  </si>
  <si>
    <t>Sell Price at end of life</t>
  </si>
  <si>
    <t>Annual Depr Expense</t>
  </si>
  <si>
    <t>Salvage for Depr</t>
  </si>
  <si>
    <t>FC</t>
  </si>
  <si>
    <t>VC</t>
  </si>
  <si>
    <t>Variation</t>
  </si>
  <si>
    <t>Year FC</t>
  </si>
  <si>
    <t>VC per Unit</t>
  </si>
  <si>
    <t>Units Estimates to sell</t>
  </si>
  <si>
    <t>Payback</t>
  </si>
  <si>
    <t>???</t>
  </si>
  <si>
    <t>Cost of Equipment</t>
  </si>
  <si>
    <t>Total VC as % of Total Sales</t>
  </si>
  <si>
    <t>Sales per year</t>
  </si>
  <si>
    <t>Sunk Cost - Not Relevant</t>
  </si>
  <si>
    <t>Marketing Survey to determine viability of Product</t>
  </si>
  <si>
    <t>Year 1 increase in NWC</t>
  </si>
  <si>
    <t>Salvage Value For Depr</t>
  </si>
  <si>
    <t>Deprecation Method</t>
  </si>
  <si>
    <t>Cost of New Equipment</t>
  </si>
  <si>
    <t>Negative Erosion - Must consider in calculations</t>
  </si>
  <si>
    <t>Golf Club 2</t>
  </si>
  <si>
    <t>OLD Product 2</t>
  </si>
  <si>
    <t>Erosion - Must consider in calculations</t>
  </si>
  <si>
    <t>Golf Club 1</t>
  </si>
  <si>
    <t>OLD Product 1</t>
  </si>
  <si>
    <t>Golf Club 3</t>
  </si>
  <si>
    <t>NEW Product 3</t>
  </si>
  <si>
    <t>Sunk Cost Not Relevant</t>
  </si>
  <si>
    <t>Marketing Study</t>
  </si>
  <si>
    <t>Problem</t>
  </si>
  <si>
    <t>Graded Element</t>
  </si>
  <si>
    <t>Possible Points</t>
  </si>
  <si>
    <t>Earned Points</t>
  </si>
  <si>
    <t>Notes</t>
  </si>
  <si>
    <t>Other</t>
  </si>
  <si>
    <t>Name in file name?</t>
  </si>
  <si>
    <t>Total Possible:</t>
  </si>
  <si>
    <t>Your Total Score:</t>
  </si>
  <si>
    <t>Be Sure To Scroll Up To See All Scoring Detail</t>
  </si>
  <si>
    <t>Test Instructions:</t>
  </si>
  <si>
    <t>1)</t>
  </si>
  <si>
    <t>You must rename each test file so that the file name contains your name.</t>
  </si>
  <si>
    <r>
      <t xml:space="preserve">Tests that do not follow this naming rule are scored as </t>
    </r>
    <r>
      <rPr>
        <b/>
        <sz val="11"/>
        <color theme="1"/>
        <rFont val="Aptos Narrow"/>
        <family val="2"/>
        <scheme val="minor"/>
      </rPr>
      <t>zero</t>
    </r>
    <r>
      <rPr>
        <sz val="11"/>
        <color theme="1"/>
        <rFont val="Aptos Narrow"/>
        <family val="2"/>
        <scheme val="minor"/>
      </rPr>
      <t>.</t>
    </r>
  </si>
  <si>
    <t>2)</t>
  </si>
  <si>
    <t>3)</t>
  </si>
  <si>
    <t>You must always follow Excel's Golden Rule: If a formula input can change, put it in a cell, label it, and refer to it in the formula with a cell references.</t>
  </si>
  <si>
    <t>4)</t>
  </si>
  <si>
    <r>
      <t xml:space="preserve">Late tests without a documentable emergency are assessed as a </t>
    </r>
    <r>
      <rPr>
        <b/>
        <sz val="11"/>
        <color theme="1"/>
        <rFont val="Aptos Narrow"/>
        <family val="2"/>
        <scheme val="minor"/>
      </rPr>
      <t>25% deduction</t>
    </r>
    <r>
      <rPr>
        <sz val="11"/>
        <color theme="1"/>
        <rFont val="Aptos Narrow"/>
        <family val="2"/>
        <scheme val="minor"/>
      </rPr>
      <t>.</t>
    </r>
  </si>
  <si>
    <t>You can hand in tests late if a documentable emergency occurs, like documented deaths or medical emergencies.</t>
  </si>
  <si>
    <t>5)</t>
  </si>
  <si>
    <t>The homework scores earned will count toward your grade for the class.</t>
  </si>
  <si>
    <t>If you have questions you can contact Michael Girvin: mgirvin@highline.edu, 206-592-3562, or office 29-307.</t>
  </si>
  <si>
    <t>* This homework covers everything in class up through video #89 and chapters 9 in the textbook</t>
  </si>
  <si>
    <t>For example, if your name is “Sioux Noline” and the test file has the name “ACCTG455-Ch09-Homework.xlsx",</t>
  </si>
  <si>
    <t>you MUST rename the file to become: “SiouxNolineACCTG455-Ch09-Homework.xlsx”.</t>
  </si>
  <si>
    <t>Why?</t>
  </si>
  <si>
    <t>STP 9.1</t>
  </si>
  <si>
    <t>STP 9.2</t>
  </si>
  <si>
    <t>CT&amp;CR 9.1</t>
  </si>
  <si>
    <t>CT&amp;CR 9.2</t>
  </si>
  <si>
    <t>CT&amp;CR 9.10</t>
  </si>
  <si>
    <t>Something like:
Scenario Analysis is when you change a number of variables at once to see how the NPV will change. It can help expose Forecasting risk for the whole project. It is a way of "spreading out the numbers" to get a better overall picture. For pesimistic cases Sales and Units down and Costs up. For Optimistic cases Sales and Units Up and Costs Down. Sensitivity Analysis is when you change just one variable. The steeper the slope of the line the more sensitive NPV is to changes in the variable. This helps to expose the forecast risk for individual variables.</t>
  </si>
  <si>
    <t>Something like:
The best alternative that you give up to take on a project. If you have a job and you decide to go to school full time, you give up the job. Opportunity Costs must be included in Cash Flow Analysis. Another example: If you have land that is already paid for and you decide to use it for a Factory, you must include the price you could have sold it for in the calculation. If the land could have been sold for $100, but you chose to build the factory, you gave up $100.</t>
  </si>
  <si>
    <t>Something like:
I would prefer MACRS because it lets you deduct more of the cost in the early years of the project which means lower taxes paid. These larger deductions reduce taxes, but have no other cash consequences. Notice that the choice between MACRS and straight-line is purely a time value issue; the total depreciation is the same, only the timing differs.</t>
  </si>
  <si>
    <t>Did you calculate the Costs = $1,002 with a formula like: =ROUND(B2*B1,0)?</t>
  </si>
  <si>
    <t>Did you calculate the OCF = $353 with a formula like: =(B1-B3-B4)*(1-B5)+B4?</t>
  </si>
  <si>
    <t>Did calculate the Lower, Pessimistic(Sales, Price Down and Costs Up) values for Sales = $380 with a formula like: =F8*(1-C8)?</t>
  </si>
  <si>
    <t>Did calculate the Lower, Pessimistic(Sales, Price Down and Costs Up) values for Units = $2,850 with a formula like: =F9*(1-C9)?</t>
  </si>
  <si>
    <t>Did calculate the Lower, Pessimistic(Sales, Price Down and Costs Up) values for Variable Cost = $1,995 with a formula like: =F10*(1+C10)?</t>
  </si>
  <si>
    <t>Did calculate the Lower, Pessimistic(Sales, Price Down and Costs Up) values for Fixed Cost = $262,500 with a formula like: =F11*(1+C11)?</t>
  </si>
  <si>
    <t>Did calculate the Upper, Optimistic(Sales, Units Up and Costs Down) values for Sales = $420 with a formula like: =F8*(1+C8)?</t>
  </si>
  <si>
    <t>Did calculate the Upper, Optimistic(Sales, Units Up and Costs Down) values for Units = $3,150 with a formula like: =F9*(1+C9)?</t>
  </si>
  <si>
    <t>Did calculate the Upper, Optimistic(Sales, Units Up and Costs Down) values for Variable Cost = $1,805 with a formula like: =F10*(1-C10)?</t>
  </si>
  <si>
    <t>Did calculate the Upper, Optimistic(Sales, Units Up and Costs Down) values for Fixed Cost = $237,500 with a formula like: =F11*(1-C11)?</t>
  </si>
  <si>
    <t>Did you calculate the Pessimistic NPV = ($264,356.91) with a formula like: =NPV($B$6,B28:B32)+B27?</t>
  </si>
  <si>
    <t>Did you calculate the Base NPV = $73,553.74 with a formula like: =NPV($B$6,C28:C32)+C27?</t>
  </si>
  <si>
    <t>The Land (Bought 6 years ago): for $2,800,000 is a Sunk Cost and is Not Relevant</t>
  </si>
  <si>
    <t>The Land MV today: for $3,200,000 is a Opportunity Cost and is Relevant</t>
  </si>
  <si>
    <t>The Build New Plant on Land: for $14,300,000 is a Cost Today - Cash Out and is Relevant</t>
  </si>
  <si>
    <t>The Grading Before Land can be used: for $825,000 is a Cost Today - Cash Out and is Relevant</t>
  </si>
  <si>
    <t>Did you get the Cash Flow Out For Project = $18,325,000with a formula like: =B4+B5+B3?</t>
  </si>
  <si>
    <t>Q&amp;P1</t>
  </si>
  <si>
    <t>Did you answer the why question with something like?:</t>
  </si>
  <si>
    <t>Q&amp;P2</t>
  </si>
  <si>
    <t>Did you calculate the Change in CF for Motor Homes = $278,100,000 with a formula like: =C3*D3?</t>
  </si>
  <si>
    <t>Did you calculate the Change in CF for Luxury Motor Coaches = ($201,500,000) with a formula like: =C4*D4?</t>
  </si>
  <si>
    <t>Did you calculate the Change in CF for New Line = $475,000,000 with a formula like: =B5*C5?</t>
  </si>
  <si>
    <t>Did you calculate the Change in CF for Erosion = $551,600,000 with a formula like: =SUM(B8:B10)?</t>
  </si>
  <si>
    <t>Q&amp;P8</t>
  </si>
  <si>
    <t>Did you calculate Erosion In Sales From Old Sound Board = ($8,283,000) with a formula like: =-(B3-B4)*B2?</t>
  </si>
  <si>
    <t>Did you calculate Erosion In VC From Old Sound Board = $4,555,650 with a formula like: =-B14*B8?</t>
  </si>
  <si>
    <t>Did you calculate Sales From New Sound Board = $40,950,000 with a formula like: =B6*B7?</t>
  </si>
  <si>
    <t>Did you calculate Total VC for New Sound Board = $22,522,500 with a formula like: =B16*B8?</t>
  </si>
  <si>
    <t>Did you calculate Total FC for New Sound Board = $2,800,000 with a formula like: =B10?</t>
  </si>
  <si>
    <t>Did you calculate Depr for New Sound Board = $1,850,000 with a formula like: =B9?</t>
  </si>
  <si>
    <t>Did you calculate EBIT = $10,050,150 with a formula like: =B14+B15+B16-B17-B18-B19?</t>
  </si>
  <si>
    <t>Did you calculate Tax = $2,211,033 with a formula like: =ROUND(B20*B11,0)?</t>
  </si>
  <si>
    <t>Did you calculate OCF = $9,689,117 with a formula like: =B20-B21+B19?</t>
  </si>
  <si>
    <t>Q&amp;P 9,10,11,12</t>
  </si>
  <si>
    <t>Did you use MACRS?</t>
  </si>
  <si>
    <t>9) OCF + $970,250 with a formula like: =(C5-C6-C2/C1)*(1-C7)+C2/C1 or =(C5-C6)*(1-C7)+C2/C1*C7?</t>
  </si>
  <si>
    <t>10) NPV + $150,377 with a formula like: =-C2-PV(C8,C1,C10) or =NPV(C8,F3:F5)+F2?</t>
  </si>
  <si>
    <t>11) NPV + $179,537 with a formula like: =NPV(C8,E20:E22)+E19?</t>
  </si>
  <si>
    <t>12) NPV + $183,881 with a formula like: =NPV(C8,J48:J50)+J47?</t>
  </si>
  <si>
    <t>Other 1</t>
  </si>
  <si>
    <t>Other 2</t>
  </si>
  <si>
    <t>Other 3</t>
  </si>
  <si>
    <t>OCF = Pretaxed Cost Savings per Year * (1 - Tax Rate) + Annual Depr * Tax RAte =135000*(1-0.21)+77000*0.21 = $122,820 using a formula like: =$B$7*(1-$B$8)+$B$5*$B$8?</t>
  </si>
  <si>
    <t>Q&amp;P14</t>
  </si>
  <si>
    <t xml:space="preserve">	Now we can find the project IRR. There is an unusual feature that is a part of this project. Accepting this project means that we will reduce NWC. This reduction in NWC is a cash inflow at Year 0. This reduction in NWC implies that when the project ends, we will have to increase NWC. So, at the end of the project, we will have a cash outflow to restore the NWC to its level before the project. We also must include the aftertax salvage value at the end of the project. The IRR of the project is:
	NPV = 0 = –$535,000 + 60,000 + $151,080(PVIFAIRR,5) + [($22,800 – 60,000)/(1 + IRR)5]
	IRR = 16.18%</t>
  </si>
  <si>
    <t>Q&amp;P16</t>
  </si>
  <si>
    <t xml:space="preserve">	Now we can find the project NPV. Notice we include the NWC in the initial cash outlay. The recovery of the NWC occurs in Year 5, along with the aftertax salvage value:
	NPV = –$385,000 – 35,000 + $122,820(PVIFA10%,5) + [($47,400 + 35,000)/1.105] 
	NPV = $96,748.35</t>
  </si>
  <si>
    <t xml:space="preserve">	Calculate the annual depreciation of the new equipment. It will be:
	Annual depreciation charge = $535,000/5 
	Annual depreciation charge = $107,000</t>
  </si>
  <si>
    <t xml:space="preserve">	Using the tax shield approach, the OCF is:
	OCF = $165,000(1 – .24) + .24($107,000) 
	OCF = $151,080</t>
  </si>
  <si>
    <t>Units at Pessimistic = 76500 with a formula like: =C8*(1-$B$5)</t>
  </si>
  <si>
    <t>Units at Base = 90000 with a formula like: =B1</t>
  </si>
  <si>
    <t>Units at Optimistic = 103500 with a formula like: =C8*(1+$B$5)</t>
  </si>
  <si>
    <t>Price at Pessimistic = 1037 with a formula like: =C9*(1-$B$5)</t>
  </si>
  <si>
    <t>Price at Base = 1220 with a formula like: =B2</t>
  </si>
  <si>
    <t>Price at Optimistic = 1403 with a formula like: =C9*(1+$B$5)</t>
  </si>
  <si>
    <t>VC at Pessimistic = 437 with a formula like: =(1+$B$5)*C10</t>
  </si>
  <si>
    <t>VC at Base = 380 with a formula like: =B3</t>
  </si>
  <si>
    <t>VC at Optimistic = 323 with a formula like: =C10*(1-$B$5)</t>
  </si>
  <si>
    <t>FC at Pessimistic = 4312500 with a formula like: =(1+$B$5)*C11</t>
  </si>
  <si>
    <t>FC at Base = 3750000 with a formula like: =B4</t>
  </si>
  <si>
    <t>FC at Optimistic = 3187500 with a formula like: =C11*(1-$B$5)</t>
  </si>
  <si>
    <t>Q&amp;P18</t>
  </si>
  <si>
    <t>OCF $</t>
  </si>
  <si>
    <t>NPV $</t>
  </si>
  <si>
    <t xml:space="preserve"> Did you calcuate the OCF $ = 433865 with a formula like: =(B2-B4-B5)*(1-B12)+B10*B12?</t>
  </si>
  <si>
    <t xml:space="preserve"> Did you calcuate the NPV $ = 400519 with a formula like: =NPV(B13,B14,B14,B14,B14)-B6?</t>
  </si>
  <si>
    <t xml:space="preserve"> Did you calcuate the IRR = 0.33 with a formula like: =IRR(D16:H16)?</t>
  </si>
  <si>
    <t xml:space="preserve"> Did you calcuate the Payback = 2.05 with a formula like: =B6/B14?</t>
  </si>
  <si>
    <t>Q&amp;P22</t>
  </si>
  <si>
    <t>Q&amp;P28</t>
  </si>
  <si>
    <t>Did you calculate the OCF =  10377500 with a formula like:35:35=(B7-B12+B17-B18)*(1-B25)+B22*B25?</t>
  </si>
  <si>
    <t>Did you calculate the NPV =  9473962.54 with a formula like:35:35=NPV(B24,E28:L28)?</t>
  </si>
  <si>
    <t>Did you calculate the IRR =  0.17 with a formula like:35:35=IRR(E28:L28)?</t>
  </si>
  <si>
    <t>Did you calculate the Payback =  3.96 with a formula like:35:35=G27-G29/H28?</t>
  </si>
  <si>
    <r>
      <t xml:space="preserve">You must complete these homework problems from the textbook:
</t>
    </r>
    <r>
      <rPr>
        <b/>
        <sz val="11"/>
        <color theme="1"/>
        <rFont val="Aptos Narrow"/>
        <family val="2"/>
        <scheme val="minor"/>
      </rPr>
      <t xml:space="preserve">Chapter 9:
Chapter Review &amp; Self-Test Problem, 9.1, 9.2
CTCR 9.1, 9.2, 9.10
Problems: 1,2,8,9,10,11,12,14,16,18,22,28
</t>
    </r>
    <r>
      <rPr>
        <sz val="11"/>
        <color theme="1"/>
        <rFont val="Aptos Narrow"/>
        <family val="2"/>
        <scheme val="minor"/>
      </rPr>
      <t xml:space="preserve">For these homework problems, give written answers when the problem asks for them.
You can use this workbook file with the worksheet templates that I have made for you, </t>
    </r>
    <r>
      <rPr>
        <b/>
        <sz val="11"/>
        <color theme="1"/>
        <rFont val="Aptos Narrow"/>
        <family val="2"/>
        <scheme val="minor"/>
      </rPr>
      <t>or you can make your own file to complete the problems</t>
    </r>
    <r>
      <rPr>
        <sz val="11"/>
        <color theme="1"/>
        <rFont val="Aptos Narrow"/>
        <family val="2"/>
        <scheme val="minor"/>
      </rPr>
      <t xml:space="preserve">. </t>
    </r>
    <r>
      <rPr>
        <b/>
        <sz val="13"/>
        <color theme="1"/>
        <rFont val="Aptos Narrow"/>
        <family val="2"/>
        <scheme val="minor"/>
      </rPr>
      <t>You do not have to use my templates or setup to solve these problems.</t>
    </r>
    <r>
      <rPr>
        <sz val="11"/>
        <color theme="1"/>
        <rFont val="Aptos Narrow"/>
        <family val="2"/>
        <scheme val="minor"/>
      </rPr>
      <t xml:space="preserve"> If you create your own file, be sure to include your name and the chapters in the file name.
When you complete these homework problems, you will upload the finished file to the home area of Canvas.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</si>
</sst>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s>
  <fonts count="17"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sz val="24"/>
      <color theme="1"/>
      <name val="Aptos Narrow"/>
      <family val="2"/>
      <scheme val="minor"/>
    </font>
    <font>
      <sz val="11"/>
      <name val="Aptos Narrow"/>
      <family val="2"/>
      <scheme val="minor"/>
    </font>
    <font>
      <b/>
      <sz val="16"/>
      <color theme="1"/>
      <name val="Aptos Narrow"/>
      <family val="2"/>
      <scheme val="minor"/>
    </font>
    <font>
      <b/>
      <sz val="20"/>
      <color theme="0"/>
      <name val="Aptos Narrow"/>
      <family val="2"/>
      <scheme val="minor"/>
    </font>
    <font>
      <b/>
      <sz val="11"/>
      <color theme="0"/>
      <name val="Aptos Narrow"/>
      <family val="2"/>
      <scheme val="minor"/>
    </font>
    <font>
      <b/>
      <sz val="16"/>
      <color theme="0"/>
      <name val="Aptos Narrow"/>
      <family val="2"/>
      <scheme val="minor"/>
    </font>
    <font>
      <sz val="16"/>
      <color theme="1"/>
      <name val="Aptos Narrow"/>
      <family val="2"/>
      <scheme val="minor"/>
    </font>
    <font>
      <sz val="11"/>
      <color theme="0" tint="-4.9989318521683403E-2"/>
      <name val="Aptos Narrow"/>
      <family val="2"/>
      <scheme val="minor"/>
    </font>
    <font>
      <b/>
      <sz val="16"/>
      <color theme="0" tint="-4.9989318521683403E-2"/>
      <name val="Aptos Narrow"/>
      <family val="2"/>
      <scheme val="minor"/>
    </font>
    <font>
      <sz val="10"/>
      <name val="Arial"/>
      <family val="2"/>
    </font>
    <font>
      <b/>
      <sz val="13"/>
      <color theme="1"/>
      <name val="Aptos Narrow"/>
      <family val="2"/>
      <scheme val="minor"/>
    </font>
    <font>
      <b/>
      <sz val="11"/>
      <color rgb="FFFF0000"/>
      <name val="Aptos Narrow"/>
      <family val="2"/>
      <scheme val="minor"/>
    </font>
    <font>
      <sz val="8"/>
      <name val="Aptos Narrow"/>
      <family val="2"/>
      <scheme val="minor"/>
    </font>
  </fonts>
  <fills count="17">
    <fill>
      <patternFill patternType="none"/>
    </fill>
    <fill>
      <patternFill patternType="gray125"/>
    </fill>
    <fill>
      <patternFill patternType="solid">
        <fgColor rgb="FFCCFFCC"/>
        <bgColor indexed="64"/>
      </patternFill>
    </fill>
    <fill>
      <patternFill patternType="solid">
        <fgColor rgb="FF002060"/>
        <bgColor indexed="64"/>
      </patternFill>
    </fill>
    <fill>
      <patternFill patternType="solid">
        <fgColor rgb="FF92D050"/>
        <bgColor indexed="64"/>
      </patternFill>
    </fill>
    <fill>
      <patternFill patternType="solid">
        <fgColor rgb="FF0070C0"/>
        <bgColor indexed="64"/>
      </patternFill>
    </fill>
    <fill>
      <patternFill patternType="solid">
        <fgColor theme="1"/>
        <bgColor indexed="64"/>
      </patternFill>
    </fill>
    <fill>
      <patternFill patternType="solid">
        <fgColor rgb="FF00B0F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theme="3" tint="-0.499984740745262"/>
        <bgColor indexed="64"/>
      </patternFill>
    </fill>
    <fill>
      <patternFill patternType="solid">
        <fgColor rgb="FF7030A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EE000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cellStyleXfs>
  <cellXfs count="109">
    <xf numFmtId="0" fontId="0" fillId="0" borderId="0" xfId="0"/>
    <xf numFmtId="0" fontId="0" fillId="2" borderId="1" xfId="0" applyFill="1" applyBorder="1"/>
    <xf numFmtId="0" fontId="0" fillId="0" borderId="1" xfId="0" applyBorder="1"/>
    <xf numFmtId="9" fontId="0" fillId="0" borderId="0" xfId="3" applyFont="1"/>
    <xf numFmtId="44" fontId="0" fillId="2" borderId="1" xfId="0" applyNumberFormat="1" applyFill="1" applyBorder="1"/>
    <xf numFmtId="9" fontId="3" fillId="3" borderId="1" xfId="3" applyFont="1" applyFill="1" applyBorder="1"/>
    <xf numFmtId="0" fontId="0" fillId="0" borderId="1" xfId="3" applyNumberFormat="1" applyFont="1" applyBorder="1"/>
    <xf numFmtId="0" fontId="3" fillId="3" borderId="1" xfId="0" applyFont="1" applyFill="1" applyBorder="1"/>
    <xf numFmtId="0" fontId="0" fillId="4" borderId="2" xfId="0" applyFill="1" applyBorder="1" applyAlignment="1">
      <alignment horizontal="centerContinuous" wrapText="1"/>
    </xf>
    <xf numFmtId="0" fontId="0" fillId="4" borderId="3" xfId="0" applyFill="1" applyBorder="1" applyAlignment="1">
      <alignment horizontal="centerContinuous" wrapText="1"/>
    </xf>
    <xf numFmtId="9" fontId="0" fillId="4" borderId="4" xfId="3" applyFont="1" applyFill="1" applyBorder="1" applyAlignment="1">
      <alignment horizontal="centerContinuous" wrapText="1"/>
    </xf>
    <xf numFmtId="43" fontId="0" fillId="2" borderId="1" xfId="1" applyFont="1" applyFill="1" applyBorder="1"/>
    <xf numFmtId="43" fontId="0" fillId="2" borderId="5" xfId="1" applyFont="1" applyFill="1" applyBorder="1"/>
    <xf numFmtId="44" fontId="0" fillId="2" borderId="1" xfId="2" applyFont="1" applyFill="1" applyBorder="1"/>
    <xf numFmtId="0" fontId="0" fillId="0" borderId="1" xfId="2" applyNumberFormat="1" applyFont="1" applyFill="1" applyBorder="1"/>
    <xf numFmtId="9" fontId="0" fillId="0" borderId="3" xfId="0" applyNumberFormat="1" applyBorder="1"/>
    <xf numFmtId="44" fontId="0" fillId="0" borderId="1" xfId="2" applyFont="1" applyBorder="1"/>
    <xf numFmtId="0" fontId="3" fillId="3" borderId="0" xfId="0" applyFont="1" applyFill="1"/>
    <xf numFmtId="0" fontId="3" fillId="5" borderId="1" xfId="0" applyFont="1" applyFill="1" applyBorder="1"/>
    <xf numFmtId="9" fontId="3" fillId="3" borderId="0" xfId="3" applyFont="1" applyFill="1" applyBorder="1"/>
    <xf numFmtId="0" fontId="0" fillId="2" borderId="1" xfId="0" applyFill="1" applyBorder="1" applyAlignment="1">
      <alignment wrapText="1"/>
    </xf>
    <xf numFmtId="2" fontId="0" fillId="0" borderId="1" xfId="0" applyNumberFormat="1" applyBorder="1"/>
    <xf numFmtId="0" fontId="4" fillId="0" borderId="0" xfId="0" applyFont="1"/>
    <xf numFmtId="44" fontId="0" fillId="2" borderId="6" xfId="2" applyFont="1" applyFill="1" applyBorder="1"/>
    <xf numFmtId="0" fontId="3" fillId="5" borderId="7" xfId="0" applyFont="1" applyFill="1" applyBorder="1"/>
    <xf numFmtId="44" fontId="0" fillId="2" borderId="5" xfId="2" applyFont="1" applyFill="1" applyBorder="1"/>
    <xf numFmtId="0" fontId="3" fillId="5" borderId="8" xfId="0" applyFont="1" applyFill="1" applyBorder="1"/>
    <xf numFmtId="0" fontId="3" fillId="5" borderId="4" xfId="0" applyFont="1" applyFill="1" applyBorder="1"/>
    <xf numFmtId="164" fontId="0" fillId="0" borderId="4" xfId="1" applyNumberFormat="1" applyFont="1" applyBorder="1"/>
    <xf numFmtId="44" fontId="0" fillId="0" borderId="4" xfId="2" applyFont="1" applyBorder="1"/>
    <xf numFmtId="164" fontId="0" fillId="0" borderId="1" xfId="1" applyNumberFormat="1" applyFont="1" applyBorder="1"/>
    <xf numFmtId="44" fontId="5" fillId="2" borderId="1" xfId="2" applyFont="1" applyFill="1" applyBorder="1"/>
    <xf numFmtId="9" fontId="0" fillId="0" borderId="1" xfId="0" applyNumberFormat="1" applyBorder="1"/>
    <xf numFmtId="3" fontId="0" fillId="0" borderId="1" xfId="1" applyNumberFormat="1" applyFont="1" applyBorder="1"/>
    <xf numFmtId="0" fontId="0" fillId="6" borderId="1" xfId="0" applyFill="1" applyBorder="1"/>
    <xf numFmtId="0" fontId="0" fillId="7" borderId="1" xfId="0" applyFill="1" applyBorder="1"/>
    <xf numFmtId="0" fontId="3" fillId="5" borderId="1" xfId="0" applyFont="1" applyFill="1" applyBorder="1" applyAlignment="1">
      <alignment horizontal="centerContinuous" wrapText="1"/>
    </xf>
    <xf numFmtId="0" fontId="3" fillId="3" borderId="1" xfId="0" applyFont="1" applyFill="1" applyBorder="1" applyAlignment="1">
      <alignment horizontal="centerContinuous" wrapText="1"/>
    </xf>
    <xf numFmtId="44" fontId="0" fillId="0" borderId="0" xfId="0" applyNumberFormat="1"/>
    <xf numFmtId="0" fontId="0" fillId="8" borderId="1" xfId="0" applyFill="1" applyBorder="1"/>
    <xf numFmtId="0" fontId="0" fillId="0" borderId="1" xfId="2" applyNumberFormat="1" applyFont="1" applyBorder="1"/>
    <xf numFmtId="0" fontId="0" fillId="8" borderId="4" xfId="0" applyFill="1" applyBorder="1"/>
    <xf numFmtId="0" fontId="0" fillId="0" borderId="2" xfId="0" applyBorder="1"/>
    <xf numFmtId="10" fontId="0" fillId="0" borderId="1" xfId="0" applyNumberFormat="1" applyBorder="1"/>
    <xf numFmtId="44" fontId="0" fillId="0" borderId="1" xfId="0" applyNumberFormat="1" applyBorder="1"/>
    <xf numFmtId="0" fontId="6" fillId="0" borderId="0" xfId="0" applyFont="1"/>
    <xf numFmtId="0" fontId="0" fillId="0" borderId="0" xfId="0" applyAlignment="1">
      <alignment wrapText="1"/>
    </xf>
    <xf numFmtId="0" fontId="3" fillId="3" borderId="1" xfId="0" applyFont="1" applyFill="1" applyBorder="1" applyAlignment="1">
      <alignment wrapText="1"/>
    </xf>
    <xf numFmtId="10" fontId="0" fillId="2" borderId="1" xfId="0" applyNumberFormat="1" applyFill="1" applyBorder="1"/>
    <xf numFmtId="8" fontId="0" fillId="0" borderId="1" xfId="0" applyNumberFormat="1" applyBorder="1"/>
    <xf numFmtId="8" fontId="0" fillId="2" borderId="1" xfId="0" applyNumberFormat="1" applyFill="1" applyBorder="1"/>
    <xf numFmtId="0" fontId="0" fillId="9" borderId="1" xfId="0" applyFill="1" applyBorder="1"/>
    <xf numFmtId="8" fontId="0" fillId="2" borderId="1" xfId="2" applyNumberFormat="1" applyFont="1" applyFill="1" applyBorder="1"/>
    <xf numFmtId="3" fontId="0" fillId="0" borderId="1" xfId="0" applyNumberFormat="1" applyBorder="1"/>
    <xf numFmtId="6" fontId="0" fillId="2" borderId="1" xfId="0" applyNumberFormat="1" applyFill="1" applyBorder="1"/>
    <xf numFmtId="0" fontId="2" fillId="0" borderId="0" xfId="0" applyFont="1"/>
    <xf numFmtId="6" fontId="0" fillId="0" borderId="1" xfId="0" applyNumberFormat="1" applyBorder="1"/>
    <xf numFmtId="9" fontId="0" fillId="0" borderId="1" xfId="3" applyFont="1" applyBorder="1"/>
    <xf numFmtId="6" fontId="0" fillId="0" borderId="0" xfId="0" applyNumberFormat="1"/>
    <xf numFmtId="0" fontId="0" fillId="0" borderId="9" xfId="0" applyBorder="1"/>
    <xf numFmtId="44" fontId="5" fillId="2" borderId="10" xfId="2" applyFont="1" applyFill="1" applyBorder="1"/>
    <xf numFmtId="0" fontId="5" fillId="0" borderId="11" xfId="0" applyFont="1" applyBorder="1"/>
    <xf numFmtId="0" fontId="5" fillId="0" borderId="12" xfId="1" applyNumberFormat="1" applyFont="1" applyFill="1" applyBorder="1"/>
    <xf numFmtId="0" fontId="5" fillId="0" borderId="13" xfId="0" applyFont="1" applyBorder="1"/>
    <xf numFmtId="44" fontId="5" fillId="0" borderId="12" xfId="2" applyFont="1" applyFill="1" applyBorder="1"/>
    <xf numFmtId="0" fontId="3" fillId="10" borderId="14" xfId="0" applyFont="1" applyFill="1" applyBorder="1"/>
    <xf numFmtId="0" fontId="3" fillId="10" borderId="15" xfId="0" applyFont="1" applyFill="1" applyBorder="1"/>
    <xf numFmtId="0" fontId="3" fillId="11" borderId="14" xfId="0" applyFont="1" applyFill="1" applyBorder="1"/>
    <xf numFmtId="0" fontId="3" fillId="11" borderId="15" xfId="0" applyFont="1" applyFill="1" applyBorder="1"/>
    <xf numFmtId="0" fontId="3" fillId="12" borderId="14" xfId="0" applyFont="1" applyFill="1" applyBorder="1"/>
    <xf numFmtId="0" fontId="3" fillId="12" borderId="15" xfId="0" applyFont="1" applyFill="1" applyBorder="1"/>
    <xf numFmtId="44" fontId="0" fillId="0" borderId="5" xfId="2" applyFont="1" applyBorder="1"/>
    <xf numFmtId="0" fontId="0" fillId="0" borderId="5" xfId="0" applyBorder="1"/>
    <xf numFmtId="0" fontId="8" fillId="3" borderId="1" xfId="0" applyFont="1" applyFill="1" applyBorder="1"/>
    <xf numFmtId="0" fontId="0" fillId="13" borderId="1" xfId="0" applyFill="1" applyBorder="1"/>
    <xf numFmtId="0" fontId="0" fillId="13" borderId="1" xfId="0" applyFill="1" applyBorder="1" applyAlignment="1">
      <alignment wrapText="1"/>
    </xf>
    <xf numFmtId="0" fontId="0" fillId="14" borderId="1" xfId="0" applyFill="1" applyBorder="1"/>
    <xf numFmtId="0" fontId="0" fillId="14" borderId="1" xfId="0" applyFill="1" applyBorder="1" applyAlignment="1">
      <alignment wrapText="1"/>
    </xf>
    <xf numFmtId="0" fontId="0" fillId="0" borderId="0" xfId="0" applyAlignment="1">
      <alignment horizontal="left" indent="2"/>
    </xf>
    <xf numFmtId="0" fontId="0" fillId="14" borderId="1" xfId="0" applyFill="1" applyBorder="1" applyAlignment="1">
      <alignment horizontal="left" wrapText="1"/>
    </xf>
    <xf numFmtId="0" fontId="0" fillId="13" borderId="1" xfId="0" applyFill="1" applyBorder="1" applyAlignment="1">
      <alignment horizontal="left" wrapText="1"/>
    </xf>
    <xf numFmtId="0" fontId="9" fillId="3" borderId="16" xfId="0" applyFont="1" applyFill="1" applyBorder="1" applyAlignment="1">
      <alignment horizontal="right"/>
    </xf>
    <xf numFmtId="0" fontId="10" fillId="2" borderId="16" xfId="0" applyFont="1" applyFill="1" applyBorder="1"/>
    <xf numFmtId="0" fontId="10" fillId="0" borderId="16" xfId="0" applyFont="1" applyBorder="1"/>
    <xf numFmtId="0" fontId="11" fillId="3" borderId="4" xfId="0" applyFont="1" applyFill="1" applyBorder="1"/>
    <xf numFmtId="0" fontId="12" fillId="3" borderId="2" xfId="0" applyFont="1" applyFill="1" applyBorder="1" applyAlignment="1">
      <alignment horizontal="right"/>
    </xf>
    <xf numFmtId="0" fontId="10" fillId="2" borderId="1" xfId="0" applyFont="1" applyFill="1" applyBorder="1"/>
    <xf numFmtId="0" fontId="7" fillId="15" borderId="4" xfId="0" applyFont="1" applyFill="1" applyBorder="1" applyAlignment="1">
      <alignment horizontal="centerContinuous"/>
    </xf>
    <xf numFmtId="0" fontId="7" fillId="15" borderId="3" xfId="0" applyFont="1" applyFill="1" applyBorder="1" applyAlignment="1">
      <alignment horizontal="centerContinuous"/>
    </xf>
    <xf numFmtId="0" fontId="7" fillId="15" borderId="2" xfId="0" applyFont="1" applyFill="1" applyBorder="1" applyAlignment="1">
      <alignment horizontal="centerContinuous"/>
    </xf>
    <xf numFmtId="0" fontId="13" fillId="0" borderId="0" xfId="4"/>
    <xf numFmtId="0" fontId="0" fillId="16" borderId="8" xfId="0" applyFill="1" applyBorder="1" applyAlignment="1">
      <alignment horizontal="left" indent="3"/>
    </xf>
    <xf numFmtId="0" fontId="0" fillId="16" borderId="17" xfId="0" applyFill="1" applyBorder="1"/>
    <xf numFmtId="0" fontId="0" fillId="16" borderId="18" xfId="0" applyFill="1" applyBorder="1"/>
    <xf numFmtId="0" fontId="2" fillId="16" borderId="19" xfId="0" applyFont="1" applyFill="1" applyBorder="1"/>
    <xf numFmtId="0" fontId="0" fillId="16" borderId="8" xfId="0" applyFill="1" applyBorder="1"/>
    <xf numFmtId="0" fontId="0" fillId="16" borderId="20" xfId="0" applyFill="1" applyBorder="1"/>
    <xf numFmtId="0" fontId="0" fillId="16" borderId="21" xfId="0" applyFill="1" applyBorder="1"/>
    <xf numFmtId="0" fontId="0" fillId="16" borderId="19" xfId="0" applyFill="1" applyBorder="1"/>
    <xf numFmtId="0" fontId="0" fillId="16" borderId="4" xfId="0" applyFill="1" applyBorder="1" applyAlignment="1">
      <alignment vertical="top"/>
    </xf>
    <xf numFmtId="0" fontId="0" fillId="16" borderId="2" xfId="0" applyFill="1" applyBorder="1" applyAlignment="1">
      <alignment wrapText="1"/>
    </xf>
    <xf numFmtId="0" fontId="0" fillId="16" borderId="8" xfId="0" applyFill="1" applyBorder="1" applyAlignment="1">
      <alignment vertical="top"/>
    </xf>
    <xf numFmtId="0" fontId="0" fillId="16" borderId="17" xfId="0" applyFill="1" applyBorder="1" applyAlignment="1">
      <alignment wrapText="1"/>
    </xf>
    <xf numFmtId="0" fontId="0" fillId="16" borderId="4" xfId="0" applyFill="1" applyBorder="1"/>
    <xf numFmtId="0" fontId="0" fillId="16" borderId="2" xfId="0" applyFill="1" applyBorder="1"/>
    <xf numFmtId="0" fontId="15" fillId="16" borderId="0" xfId="0" applyFont="1" applyFill="1"/>
    <xf numFmtId="0" fontId="0" fillId="16" borderId="0" xfId="0" applyFill="1"/>
    <xf numFmtId="0" fontId="0" fillId="13" borderId="1" xfId="0" applyFill="1" applyBorder="1" applyAlignment="1">
      <alignment horizontal="left" wrapText="1" indent="2"/>
    </xf>
    <xf numFmtId="4" fontId="0" fillId="2" borderId="1" xfId="0" applyNumberFormat="1" applyFill="1" applyBorder="1"/>
  </cellXfs>
  <cellStyles count="5">
    <cellStyle name="Comma" xfId="1" builtinId="3"/>
    <cellStyle name="Currency" xfId="2" builtinId="4"/>
    <cellStyle name="Normal" xfId="0" builtinId="0"/>
    <cellStyle name="Normal 2" xfId="4" xr:uid="{C30CE13B-153A-4161-B36D-D4D11B361896}"/>
    <cellStyle name="Percent" xfId="3" builtinId="5"/>
  </cellStyles>
  <dxfs count="1">
    <dxf>
      <fill>
        <patternFill>
          <bgColor rgb="FF00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girvin\Desktop\00-455-2025\02-VideosFilesHomework\Ch09\Files\ACCTG455-Ch09.xlsx" TargetMode="External"/><Relationship Id="rId1" Type="http://schemas.openxmlformats.org/officeDocument/2006/relationships/externalLinkPath" Target="ACCTG455-Ch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1)"/>
      <sheetName val="Ex(1an)"/>
      <sheetName val="Ex(2)"/>
      <sheetName val="Ex(2an)"/>
      <sheetName val="EX(3)"/>
      <sheetName val="EX(3an)"/>
      <sheetName val="Ex(4)"/>
      <sheetName val="Ex(4an)"/>
      <sheetName val="Ex(5)"/>
      <sheetName val="Ex(5an)"/>
      <sheetName val="Ex(6)"/>
      <sheetName val="Ex(6an)"/>
      <sheetName val="Ex(7auto)"/>
      <sheetName val="Ex(7)"/>
      <sheetName val="Ex(7an)"/>
      <sheetName val="MACRS"/>
      <sheetName val="MMCC"/>
      <sheetName val="Ex(8)"/>
      <sheetName val="Sheet4"/>
      <sheetName val="Sheet2"/>
      <sheetName val="Ex(8an)"/>
      <sheetName val="EX(9)"/>
      <sheetName val="EX(9an)"/>
      <sheetName val="Ex(10)"/>
      <sheetName val="Ex(10.1)"/>
      <sheetName val="Ex(10an)"/>
      <sheetName val="Ex(11)"/>
      <sheetName val="Ex(11.2)"/>
      <sheetName val="Ex(7old)"/>
      <sheetName val="Ex(11a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Research Equipment</v>
          </cell>
        </row>
        <row r="3">
          <cell r="A3" t="str">
            <v>Special Tools</v>
          </cell>
          <cell r="C3" t="str">
            <v>3-Year</v>
          </cell>
          <cell r="D3" t="str">
            <v>Research Equipment</v>
          </cell>
          <cell r="E3" t="str">
            <v>Special Tools</v>
          </cell>
        </row>
        <row r="4">
          <cell r="A4" t="str">
            <v>Autos</v>
          </cell>
          <cell r="C4" t="str">
            <v>5-Year</v>
          </cell>
          <cell r="D4" t="str">
            <v>Autos</v>
          </cell>
          <cell r="E4" t="str">
            <v>Computers</v>
          </cell>
        </row>
        <row r="5">
          <cell r="A5" t="str">
            <v>Computers</v>
          </cell>
          <cell r="C5" t="str">
            <v>7-Year</v>
          </cell>
          <cell r="D5" t="str">
            <v>Industrial Equipment</v>
          </cell>
          <cell r="E5" t="str">
            <v>Office Furniture</v>
          </cell>
        </row>
        <row r="6">
          <cell r="A6" t="str">
            <v>Industrial Equipment</v>
          </cell>
        </row>
        <row r="7">
          <cell r="A7" t="str">
            <v>Office Furniture</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54A84-984F-4D16-B3AC-77A34480CD9C}">
  <sheetPr>
    <tabColor rgb="FFEE0000"/>
  </sheetPr>
  <dimension ref="A2:G79"/>
  <sheetViews>
    <sheetView zoomScale="70" zoomScaleNormal="70" workbookViewId="0"/>
  </sheetViews>
  <sheetFormatPr defaultRowHeight="14.75" x14ac:dyDescent="0.75"/>
  <cols>
    <col min="1" max="1" width="2.76953125" customWidth="1"/>
    <col min="2" max="2" width="18.54296875" customWidth="1"/>
    <col min="3" max="3" width="80.2265625" customWidth="1"/>
    <col min="4" max="4" width="13.6796875" bestFit="1" customWidth="1"/>
    <col min="5" max="5" width="12.31640625" bestFit="1" customWidth="1"/>
    <col min="6" max="6" width="20.86328125" customWidth="1"/>
    <col min="9" max="9" width="30.2265625" customWidth="1"/>
    <col min="11" max="11" width="12" customWidth="1"/>
  </cols>
  <sheetData>
    <row r="2" spans="2:6" x14ac:dyDescent="0.75">
      <c r="B2" s="73" t="s">
        <v>151</v>
      </c>
      <c r="C2" s="73" t="s">
        <v>152</v>
      </c>
      <c r="D2" s="73" t="s">
        <v>153</v>
      </c>
      <c r="E2" s="73" t="s">
        <v>154</v>
      </c>
      <c r="F2" s="73" t="s">
        <v>155</v>
      </c>
    </row>
    <row r="3" spans="2:6" x14ac:dyDescent="0.75">
      <c r="B3" s="74" t="s">
        <v>178</v>
      </c>
      <c r="C3" s="75" t="s">
        <v>186</v>
      </c>
      <c r="D3" s="74">
        <f t="shared" ref="D3:D34" si="0">100/ROWS(C3:C75)</f>
        <v>1.3698630136986301</v>
      </c>
      <c r="E3" s="74">
        <f t="shared" ref="E3:E34" si="1">D3</f>
        <v>1.3698630136986301</v>
      </c>
      <c r="F3" s="75"/>
    </row>
    <row r="4" spans="2:6" x14ac:dyDescent="0.75">
      <c r="B4" s="74"/>
      <c r="C4" s="75" t="s">
        <v>187</v>
      </c>
      <c r="D4" s="74">
        <f t="shared" si="0"/>
        <v>1.3698630136986301</v>
      </c>
      <c r="E4" s="74">
        <f t="shared" si="1"/>
        <v>1.3698630136986301</v>
      </c>
      <c r="F4" s="75"/>
    </row>
    <row r="5" spans="2:6" ht="29.5" x14ac:dyDescent="0.75">
      <c r="B5" s="76" t="s">
        <v>179</v>
      </c>
      <c r="C5" s="77" t="s">
        <v>188</v>
      </c>
      <c r="D5" s="76">
        <f t="shared" si="0"/>
        <v>1.3698630136986301</v>
      </c>
      <c r="E5" s="76">
        <f t="shared" si="1"/>
        <v>1.3698630136986301</v>
      </c>
      <c r="F5" s="77"/>
    </row>
    <row r="6" spans="2:6" ht="29.5" x14ac:dyDescent="0.75">
      <c r="B6" s="76"/>
      <c r="C6" s="77" t="s">
        <v>189</v>
      </c>
      <c r="D6" s="76">
        <f t="shared" si="0"/>
        <v>1.3698630136986301</v>
      </c>
      <c r="E6" s="76">
        <f t="shared" si="1"/>
        <v>1.3698630136986301</v>
      </c>
      <c r="F6" s="77"/>
    </row>
    <row r="7" spans="2:6" ht="29.5" x14ac:dyDescent="0.75">
      <c r="B7" s="76"/>
      <c r="C7" s="77" t="s">
        <v>190</v>
      </c>
      <c r="D7" s="76">
        <f t="shared" si="0"/>
        <v>1.3698630136986301</v>
      </c>
      <c r="E7" s="76">
        <f t="shared" si="1"/>
        <v>1.3698630136986301</v>
      </c>
      <c r="F7" s="77"/>
    </row>
    <row r="8" spans="2:6" ht="29.5" x14ac:dyDescent="0.75">
      <c r="B8" s="76"/>
      <c r="C8" s="77" t="s">
        <v>191</v>
      </c>
      <c r="D8" s="76">
        <f t="shared" si="0"/>
        <v>1.3698630136986301</v>
      </c>
      <c r="E8" s="76">
        <f t="shared" si="1"/>
        <v>1.3698630136986301</v>
      </c>
      <c r="F8" s="77"/>
    </row>
    <row r="9" spans="2:6" ht="29.5" x14ac:dyDescent="0.75">
      <c r="B9" s="76"/>
      <c r="C9" s="77" t="s">
        <v>192</v>
      </c>
      <c r="D9" s="76">
        <f t="shared" si="0"/>
        <v>1.3698630136986301</v>
      </c>
      <c r="E9" s="76">
        <f t="shared" si="1"/>
        <v>1.3698630136986301</v>
      </c>
      <c r="F9" s="77"/>
    </row>
    <row r="10" spans="2:6" ht="29.5" x14ac:dyDescent="0.75">
      <c r="B10" s="76"/>
      <c r="C10" s="77" t="s">
        <v>193</v>
      </c>
      <c r="D10" s="76">
        <f t="shared" si="0"/>
        <v>1.3698630136986301</v>
      </c>
      <c r="E10" s="76">
        <f t="shared" si="1"/>
        <v>1.3698630136986301</v>
      </c>
      <c r="F10" s="77"/>
    </row>
    <row r="11" spans="2:6" ht="29.5" x14ac:dyDescent="0.75">
      <c r="B11" s="76"/>
      <c r="C11" s="77" t="s">
        <v>194</v>
      </c>
      <c r="D11" s="76">
        <f t="shared" si="0"/>
        <v>1.3698630136986301</v>
      </c>
      <c r="E11" s="76">
        <f t="shared" si="1"/>
        <v>1.3698630136986301</v>
      </c>
      <c r="F11" s="77"/>
    </row>
    <row r="12" spans="2:6" ht="29.5" x14ac:dyDescent="0.75">
      <c r="B12" s="76"/>
      <c r="C12" s="77" t="s">
        <v>195</v>
      </c>
      <c r="D12" s="76">
        <f t="shared" si="0"/>
        <v>1.3698630136986301</v>
      </c>
      <c r="E12" s="76">
        <f t="shared" si="1"/>
        <v>1.3698630136986301</v>
      </c>
      <c r="F12" s="77"/>
    </row>
    <row r="13" spans="2:6" ht="29.5" x14ac:dyDescent="0.75">
      <c r="B13" s="76"/>
      <c r="C13" s="77" t="s">
        <v>196</v>
      </c>
      <c r="D13" s="76">
        <f t="shared" si="0"/>
        <v>1.3698630136986301</v>
      </c>
      <c r="E13" s="76">
        <f t="shared" si="1"/>
        <v>1.3698630136986301</v>
      </c>
      <c r="F13" s="77"/>
    </row>
    <row r="14" spans="2:6" x14ac:dyDescent="0.75">
      <c r="B14" s="76"/>
      <c r="C14" s="77" t="s">
        <v>197</v>
      </c>
      <c r="D14" s="76">
        <f t="shared" si="0"/>
        <v>1.3698630136986301</v>
      </c>
      <c r="E14" s="76">
        <f t="shared" si="1"/>
        <v>1.3698630136986301</v>
      </c>
      <c r="F14" s="77"/>
    </row>
    <row r="15" spans="2:6" ht="88.5" x14ac:dyDescent="0.75">
      <c r="B15" s="74" t="s">
        <v>180</v>
      </c>
      <c r="C15" s="75" t="s">
        <v>184</v>
      </c>
      <c r="D15" s="74">
        <f t="shared" si="0"/>
        <v>1.3698630136986301</v>
      </c>
      <c r="E15" s="74">
        <f t="shared" si="1"/>
        <v>1.3698630136986301</v>
      </c>
      <c r="F15" s="75"/>
    </row>
    <row r="16" spans="2:6" x14ac:dyDescent="0.75">
      <c r="B16" s="74"/>
      <c r="C16" s="75" t="s">
        <v>156</v>
      </c>
      <c r="D16" s="74">
        <f t="shared" si="0"/>
        <v>1.3698630136986301</v>
      </c>
      <c r="E16" s="74">
        <f t="shared" si="1"/>
        <v>1.3698630136986301</v>
      </c>
      <c r="F16" s="75"/>
    </row>
    <row r="17" spans="2:7" ht="73.75" x14ac:dyDescent="0.75">
      <c r="B17" s="76" t="s">
        <v>181</v>
      </c>
      <c r="C17" s="77" t="s">
        <v>185</v>
      </c>
      <c r="D17" s="76">
        <f t="shared" si="0"/>
        <v>1.3698630136986301</v>
      </c>
      <c r="E17" s="76">
        <f t="shared" si="1"/>
        <v>1.3698630136986301</v>
      </c>
      <c r="F17" s="77"/>
    </row>
    <row r="18" spans="2:7" x14ac:dyDescent="0.75">
      <c r="B18" s="76"/>
      <c r="C18" s="77" t="s">
        <v>156</v>
      </c>
      <c r="D18" s="76">
        <f t="shared" si="0"/>
        <v>1.3698630136986301</v>
      </c>
      <c r="E18" s="76">
        <f t="shared" si="1"/>
        <v>1.3698630136986301</v>
      </c>
      <c r="F18" s="77"/>
    </row>
    <row r="19" spans="2:7" ht="103.25" x14ac:dyDescent="0.75">
      <c r="B19" s="76" t="s">
        <v>182</v>
      </c>
      <c r="C19" s="77" t="s">
        <v>183</v>
      </c>
      <c r="D19" s="76">
        <f t="shared" si="0"/>
        <v>1.3698630136986301</v>
      </c>
      <c r="E19" s="76">
        <f t="shared" si="1"/>
        <v>1.3698630136986301</v>
      </c>
      <c r="F19" s="77"/>
    </row>
    <row r="20" spans="2:7" x14ac:dyDescent="0.75">
      <c r="B20" s="76"/>
      <c r="C20" s="77" t="s">
        <v>156</v>
      </c>
      <c r="D20" s="76">
        <f t="shared" si="0"/>
        <v>1.3698630136986301</v>
      </c>
      <c r="E20" s="76">
        <f t="shared" si="1"/>
        <v>1.3698630136986301</v>
      </c>
      <c r="F20" s="77"/>
    </row>
    <row r="21" spans="2:7" x14ac:dyDescent="0.75">
      <c r="B21" s="74" t="s">
        <v>203</v>
      </c>
      <c r="C21" s="75" t="s">
        <v>204</v>
      </c>
      <c r="D21" s="74">
        <f t="shared" si="0"/>
        <v>1.3698630136986301</v>
      </c>
      <c r="E21" s="74">
        <f t="shared" si="1"/>
        <v>1.3698630136986301</v>
      </c>
      <c r="F21" s="75"/>
    </row>
    <row r="22" spans="2:7" x14ac:dyDescent="0.75">
      <c r="B22" s="74"/>
      <c r="C22" s="107" t="s">
        <v>198</v>
      </c>
      <c r="D22" s="74">
        <f t="shared" si="0"/>
        <v>1.3698630136986301</v>
      </c>
      <c r="E22" s="74">
        <f t="shared" si="1"/>
        <v>1.3698630136986301</v>
      </c>
      <c r="F22" s="75"/>
    </row>
    <row r="23" spans="2:7" x14ac:dyDescent="0.75">
      <c r="B23" s="74"/>
      <c r="C23" s="107" t="s">
        <v>199</v>
      </c>
      <c r="D23" s="74">
        <f t="shared" si="0"/>
        <v>1.3698630136986301</v>
      </c>
      <c r="E23" s="74">
        <f t="shared" si="1"/>
        <v>1.3698630136986301</v>
      </c>
      <c r="F23" s="75"/>
    </row>
    <row r="24" spans="2:7" x14ac:dyDescent="0.75">
      <c r="B24" s="74"/>
      <c r="C24" s="107" t="s">
        <v>200</v>
      </c>
      <c r="D24" s="74">
        <f t="shared" si="0"/>
        <v>1.3698630136986301</v>
      </c>
      <c r="E24" s="74">
        <f t="shared" si="1"/>
        <v>1.3698630136986301</v>
      </c>
      <c r="F24" s="75"/>
      <c r="G24" s="78"/>
    </row>
    <row r="25" spans="2:7" x14ac:dyDescent="0.75">
      <c r="B25" s="74"/>
      <c r="C25" s="107" t="s">
        <v>201</v>
      </c>
      <c r="D25" s="74">
        <f t="shared" si="0"/>
        <v>1.3698630136986301</v>
      </c>
      <c r="E25" s="74">
        <f t="shared" si="1"/>
        <v>1.3698630136986301</v>
      </c>
      <c r="F25" s="75"/>
      <c r="G25" s="78"/>
    </row>
    <row r="26" spans="2:7" x14ac:dyDescent="0.75">
      <c r="B26" s="74"/>
      <c r="C26" s="75" t="s">
        <v>202</v>
      </c>
      <c r="D26" s="74">
        <f t="shared" si="0"/>
        <v>1.3698630136986301</v>
      </c>
      <c r="E26" s="74">
        <f t="shared" si="1"/>
        <v>1.3698630136986301</v>
      </c>
      <c r="F26" s="75"/>
      <c r="G26" s="78"/>
    </row>
    <row r="27" spans="2:7" x14ac:dyDescent="0.75">
      <c r="B27" s="76" t="s">
        <v>205</v>
      </c>
      <c r="C27" s="77" t="s">
        <v>206</v>
      </c>
      <c r="D27" s="76">
        <f t="shared" si="0"/>
        <v>1.3698630136986301</v>
      </c>
      <c r="E27" s="76">
        <f t="shared" si="1"/>
        <v>1.3698630136986301</v>
      </c>
      <c r="F27" s="77"/>
      <c r="G27" s="78"/>
    </row>
    <row r="28" spans="2:7" ht="29.5" x14ac:dyDescent="0.75">
      <c r="B28" s="76"/>
      <c r="C28" s="77" t="s">
        <v>207</v>
      </c>
      <c r="D28" s="76">
        <f t="shared" si="0"/>
        <v>1.3698630136986301</v>
      </c>
      <c r="E28" s="76">
        <f t="shared" si="1"/>
        <v>1.3698630136986301</v>
      </c>
      <c r="F28" s="77"/>
      <c r="G28" s="78"/>
    </row>
    <row r="29" spans="2:7" x14ac:dyDescent="0.75">
      <c r="B29" s="76"/>
      <c r="C29" s="77" t="s">
        <v>208</v>
      </c>
      <c r="D29" s="76">
        <f t="shared" si="0"/>
        <v>1.3698630136986301</v>
      </c>
      <c r="E29" s="76">
        <f t="shared" si="1"/>
        <v>1.3698630136986301</v>
      </c>
      <c r="F29" s="77"/>
      <c r="G29" s="78"/>
    </row>
    <row r="30" spans="2:7" ht="29.5" x14ac:dyDescent="0.75">
      <c r="B30" s="76"/>
      <c r="C30" s="77" t="s">
        <v>209</v>
      </c>
      <c r="D30" s="76">
        <f t="shared" si="0"/>
        <v>1.3698630136986301</v>
      </c>
      <c r="E30" s="76">
        <f t="shared" si="1"/>
        <v>1.3698630136986301</v>
      </c>
      <c r="F30" s="77"/>
      <c r="G30" s="78"/>
    </row>
    <row r="31" spans="2:7" ht="29.5" x14ac:dyDescent="0.75">
      <c r="B31" s="74" t="s">
        <v>210</v>
      </c>
      <c r="C31" s="75" t="s">
        <v>211</v>
      </c>
      <c r="D31" s="74">
        <f t="shared" si="0"/>
        <v>1.3698630136986301</v>
      </c>
      <c r="E31" s="74">
        <f t="shared" si="1"/>
        <v>1.3698630136986301</v>
      </c>
      <c r="F31" s="75"/>
      <c r="G31" s="78"/>
    </row>
    <row r="32" spans="2:7" ht="29.5" x14ac:dyDescent="0.75">
      <c r="B32" s="74"/>
      <c r="C32" s="75" t="s">
        <v>212</v>
      </c>
      <c r="D32" s="74">
        <f t="shared" si="0"/>
        <v>1.3698630136986301</v>
      </c>
      <c r="E32" s="74">
        <f t="shared" si="1"/>
        <v>1.3698630136986301</v>
      </c>
      <c r="F32" s="75"/>
      <c r="G32" s="78"/>
    </row>
    <row r="33" spans="2:7" x14ac:dyDescent="0.75">
      <c r="B33" s="74"/>
      <c r="C33" s="75" t="s">
        <v>213</v>
      </c>
      <c r="D33" s="74">
        <f t="shared" si="0"/>
        <v>1.3698630136986301</v>
      </c>
      <c r="E33" s="74">
        <f t="shared" si="1"/>
        <v>1.3698630136986301</v>
      </c>
      <c r="F33" s="75"/>
      <c r="G33" s="78"/>
    </row>
    <row r="34" spans="2:7" x14ac:dyDescent="0.75">
      <c r="B34" s="74"/>
      <c r="C34" s="75" t="s">
        <v>214</v>
      </c>
      <c r="D34" s="74">
        <f t="shared" si="0"/>
        <v>1.3698630136986301</v>
      </c>
      <c r="E34" s="74">
        <f t="shared" si="1"/>
        <v>1.3698630136986301</v>
      </c>
      <c r="F34" s="75"/>
      <c r="G34" s="78"/>
    </row>
    <row r="35" spans="2:7" x14ac:dyDescent="0.75">
      <c r="B35" s="74"/>
      <c r="C35" s="75" t="s">
        <v>215</v>
      </c>
      <c r="D35" s="74">
        <f t="shared" ref="D35:D66" si="2">100/ROWS(C35:C107)</f>
        <v>1.3698630136986301</v>
      </c>
      <c r="E35" s="74">
        <f t="shared" ref="E35:E66" si="3">D35</f>
        <v>1.3698630136986301</v>
      </c>
      <c r="F35" s="75"/>
      <c r="G35" s="78"/>
    </row>
    <row r="36" spans="2:7" x14ac:dyDescent="0.75">
      <c r="B36" s="74"/>
      <c r="C36" s="80" t="s">
        <v>216</v>
      </c>
      <c r="D36" s="74">
        <f t="shared" si="2"/>
        <v>1.3698630136986301</v>
      </c>
      <c r="E36" s="74">
        <f t="shared" si="3"/>
        <v>1.3698630136986301</v>
      </c>
      <c r="F36" s="75"/>
      <c r="G36" s="78"/>
    </row>
    <row r="37" spans="2:7" x14ac:dyDescent="0.75">
      <c r="B37" s="74"/>
      <c r="C37" s="80" t="s">
        <v>217</v>
      </c>
      <c r="D37" s="74">
        <f t="shared" si="2"/>
        <v>1.3698630136986301</v>
      </c>
      <c r="E37" s="74">
        <f t="shared" si="3"/>
        <v>1.3698630136986301</v>
      </c>
      <c r="F37" s="75"/>
      <c r="G37" s="78"/>
    </row>
    <row r="38" spans="2:7" x14ac:dyDescent="0.75">
      <c r="B38" s="74"/>
      <c r="C38" s="80" t="s">
        <v>218</v>
      </c>
      <c r="D38" s="74">
        <f t="shared" si="2"/>
        <v>1.3698630136986301</v>
      </c>
      <c r="E38" s="74">
        <f t="shared" si="3"/>
        <v>1.3698630136986301</v>
      </c>
      <c r="F38" s="75"/>
      <c r="G38" s="78"/>
    </row>
    <row r="39" spans="2:7" x14ac:dyDescent="0.75">
      <c r="B39" s="74"/>
      <c r="C39" s="80" t="s">
        <v>219</v>
      </c>
      <c r="D39" s="74">
        <f t="shared" si="2"/>
        <v>1.3698630136986301</v>
      </c>
      <c r="E39" s="74">
        <f t="shared" si="3"/>
        <v>1.3698630136986301</v>
      </c>
      <c r="F39" s="75"/>
      <c r="G39" s="78"/>
    </row>
    <row r="40" spans="2:7" ht="29.5" x14ac:dyDescent="0.75">
      <c r="B40" s="76" t="s">
        <v>220</v>
      </c>
      <c r="C40" s="79" t="s">
        <v>222</v>
      </c>
      <c r="D40" s="76">
        <f t="shared" si="2"/>
        <v>1.3698630136986301</v>
      </c>
      <c r="E40" s="76">
        <f t="shared" si="3"/>
        <v>1.3698630136986301</v>
      </c>
      <c r="F40" s="77"/>
      <c r="G40" s="78"/>
    </row>
    <row r="41" spans="2:7" x14ac:dyDescent="0.75">
      <c r="B41" s="76"/>
      <c r="C41" s="79" t="s">
        <v>223</v>
      </c>
      <c r="D41" s="76">
        <f t="shared" si="2"/>
        <v>1.3698630136986301</v>
      </c>
      <c r="E41" s="76">
        <f t="shared" si="3"/>
        <v>1.3698630136986301</v>
      </c>
      <c r="F41" s="77"/>
      <c r="G41" s="78"/>
    </row>
    <row r="42" spans="2:7" x14ac:dyDescent="0.75">
      <c r="B42" s="76"/>
      <c r="C42" s="79" t="s">
        <v>224</v>
      </c>
      <c r="D42" s="76">
        <f t="shared" si="2"/>
        <v>1.3698630136986301</v>
      </c>
      <c r="E42" s="76">
        <f t="shared" si="3"/>
        <v>1.3698630136986301</v>
      </c>
      <c r="F42" s="77"/>
      <c r="G42" s="78"/>
    </row>
    <row r="43" spans="2:7" x14ac:dyDescent="0.75">
      <c r="B43" s="76"/>
      <c r="C43" s="79" t="s">
        <v>225</v>
      </c>
      <c r="D43" s="76">
        <f t="shared" si="2"/>
        <v>1.3698630136986301</v>
      </c>
      <c r="E43" s="76">
        <f t="shared" si="3"/>
        <v>1.3698630136986301</v>
      </c>
      <c r="F43" s="77"/>
      <c r="G43" s="78"/>
    </row>
    <row r="44" spans="2:7" x14ac:dyDescent="0.75">
      <c r="B44" s="76"/>
      <c r="C44" s="79" t="s">
        <v>221</v>
      </c>
      <c r="D44" s="76">
        <f t="shared" si="2"/>
        <v>1.3698630136986301</v>
      </c>
      <c r="E44" s="76">
        <f t="shared" si="3"/>
        <v>1.3698630136986301</v>
      </c>
      <c r="F44" s="77"/>
      <c r="G44" s="78"/>
    </row>
    <row r="45" spans="2:7" x14ac:dyDescent="0.75">
      <c r="B45" s="76"/>
      <c r="C45" s="79" t="s">
        <v>226</v>
      </c>
      <c r="D45" s="76">
        <f t="shared" si="2"/>
        <v>1.3698630136986301</v>
      </c>
      <c r="E45" s="76">
        <f t="shared" si="3"/>
        <v>1.3698630136986301</v>
      </c>
      <c r="F45" s="77"/>
      <c r="G45" s="78"/>
    </row>
    <row r="46" spans="2:7" x14ac:dyDescent="0.75">
      <c r="B46" s="76"/>
      <c r="C46" s="79" t="s">
        <v>227</v>
      </c>
      <c r="D46" s="76">
        <f t="shared" si="2"/>
        <v>1.3698630136986301</v>
      </c>
      <c r="E46" s="76">
        <f t="shared" si="3"/>
        <v>1.3698630136986301</v>
      </c>
      <c r="F46" s="77"/>
      <c r="G46" s="78"/>
    </row>
    <row r="47" spans="2:7" x14ac:dyDescent="0.75">
      <c r="B47" s="76"/>
      <c r="C47" s="79" t="s">
        <v>228</v>
      </c>
      <c r="D47" s="76">
        <f t="shared" si="2"/>
        <v>1.3698630136986301</v>
      </c>
      <c r="E47" s="76">
        <f t="shared" si="3"/>
        <v>1.3698630136986301</v>
      </c>
      <c r="F47" s="77"/>
      <c r="G47" s="78"/>
    </row>
    <row r="48" spans="2:7" ht="29.5" x14ac:dyDescent="0.75">
      <c r="B48" s="74" t="s">
        <v>230</v>
      </c>
      <c r="C48" s="80" t="s">
        <v>229</v>
      </c>
      <c r="D48" s="74">
        <f t="shared" si="2"/>
        <v>1.3698630136986301</v>
      </c>
      <c r="E48" s="74">
        <f t="shared" si="3"/>
        <v>1.3698630136986301</v>
      </c>
      <c r="F48" s="75"/>
      <c r="G48" s="78"/>
    </row>
    <row r="49" spans="2:7" ht="59" x14ac:dyDescent="0.75">
      <c r="B49" s="74"/>
      <c r="C49" s="80" t="s">
        <v>233</v>
      </c>
      <c r="D49" s="74">
        <f t="shared" si="2"/>
        <v>1.3698630136986301</v>
      </c>
      <c r="E49" s="74">
        <f t="shared" si="3"/>
        <v>1.3698630136986301</v>
      </c>
      <c r="F49" s="75"/>
      <c r="G49" s="78"/>
    </row>
    <row r="50" spans="2:7" ht="44.25" x14ac:dyDescent="0.75">
      <c r="B50" s="76" t="s">
        <v>232</v>
      </c>
      <c r="C50" s="79" t="s">
        <v>234</v>
      </c>
      <c r="D50" s="76">
        <f t="shared" si="2"/>
        <v>1.3698630136986301</v>
      </c>
      <c r="E50" s="76">
        <f t="shared" si="3"/>
        <v>1.3698630136986301</v>
      </c>
      <c r="F50" s="77"/>
      <c r="G50" s="78"/>
    </row>
    <row r="51" spans="2:7" ht="44.25" x14ac:dyDescent="0.75">
      <c r="B51" s="76"/>
      <c r="C51" s="79" t="s">
        <v>235</v>
      </c>
      <c r="D51" s="76">
        <f t="shared" si="2"/>
        <v>1.3698630136986301</v>
      </c>
      <c r="E51" s="76">
        <f t="shared" si="3"/>
        <v>1.3698630136986301</v>
      </c>
      <c r="F51" s="77"/>
      <c r="G51" s="78"/>
    </row>
    <row r="52" spans="2:7" ht="147.5" x14ac:dyDescent="0.75">
      <c r="B52" s="76"/>
      <c r="C52" s="79" t="s">
        <v>231</v>
      </c>
      <c r="D52" s="76">
        <f t="shared" si="2"/>
        <v>1.3698630136986301</v>
      </c>
      <c r="E52" s="76">
        <f t="shared" si="3"/>
        <v>1.3698630136986301</v>
      </c>
      <c r="F52" s="77"/>
    </row>
    <row r="53" spans="2:7" x14ac:dyDescent="0.75">
      <c r="B53" s="74" t="s">
        <v>248</v>
      </c>
      <c r="C53" s="80" t="s">
        <v>236</v>
      </c>
      <c r="D53" s="74">
        <f t="shared" si="2"/>
        <v>1.3698630136986301</v>
      </c>
      <c r="E53" s="74">
        <f t="shared" si="3"/>
        <v>1.3698630136986301</v>
      </c>
      <c r="F53" s="75"/>
    </row>
    <row r="54" spans="2:7" x14ac:dyDescent="0.75">
      <c r="B54" s="74"/>
      <c r="C54" s="80" t="s">
        <v>237</v>
      </c>
      <c r="D54" s="74">
        <f t="shared" si="2"/>
        <v>1.3698630136986301</v>
      </c>
      <c r="E54" s="74">
        <f t="shared" si="3"/>
        <v>1.3698630136986301</v>
      </c>
      <c r="F54" s="75"/>
    </row>
    <row r="55" spans="2:7" x14ac:dyDescent="0.75">
      <c r="B55" s="74"/>
      <c r="C55" s="80" t="s">
        <v>238</v>
      </c>
      <c r="D55" s="74">
        <f t="shared" si="2"/>
        <v>1.3698630136986301</v>
      </c>
      <c r="E55" s="74">
        <f t="shared" si="3"/>
        <v>1.3698630136986301</v>
      </c>
      <c r="F55" s="75"/>
    </row>
    <row r="56" spans="2:7" x14ac:dyDescent="0.75">
      <c r="B56" s="74"/>
      <c r="C56" s="80" t="s">
        <v>239</v>
      </c>
      <c r="D56" s="74">
        <f t="shared" si="2"/>
        <v>1.3698630136986301</v>
      </c>
      <c r="E56" s="74">
        <f t="shared" si="3"/>
        <v>1.3698630136986301</v>
      </c>
      <c r="F56" s="75"/>
    </row>
    <row r="57" spans="2:7" x14ac:dyDescent="0.75">
      <c r="B57" s="74"/>
      <c r="C57" s="80" t="s">
        <v>240</v>
      </c>
      <c r="D57" s="74">
        <f t="shared" si="2"/>
        <v>1.3698630136986301</v>
      </c>
      <c r="E57" s="74">
        <f t="shared" si="3"/>
        <v>1.3698630136986301</v>
      </c>
      <c r="F57" s="75"/>
    </row>
    <row r="58" spans="2:7" x14ac:dyDescent="0.75">
      <c r="B58" s="74"/>
      <c r="C58" s="80" t="s">
        <v>241</v>
      </c>
      <c r="D58" s="74">
        <f t="shared" si="2"/>
        <v>1.3698630136986301</v>
      </c>
      <c r="E58" s="74">
        <f t="shared" si="3"/>
        <v>1.3698630136986301</v>
      </c>
      <c r="F58" s="75"/>
    </row>
    <row r="59" spans="2:7" x14ac:dyDescent="0.75">
      <c r="B59" s="74"/>
      <c r="C59" s="80" t="s">
        <v>242</v>
      </c>
      <c r="D59" s="74">
        <f t="shared" si="2"/>
        <v>1.3698630136986301</v>
      </c>
      <c r="E59" s="74">
        <f t="shared" si="3"/>
        <v>1.3698630136986301</v>
      </c>
      <c r="F59" s="75"/>
    </row>
    <row r="60" spans="2:7" x14ac:dyDescent="0.75">
      <c r="B60" s="74"/>
      <c r="C60" s="80" t="s">
        <v>243</v>
      </c>
      <c r="D60" s="74">
        <f t="shared" si="2"/>
        <v>1.3698630136986301</v>
      </c>
      <c r="E60" s="74">
        <f t="shared" si="3"/>
        <v>1.3698630136986301</v>
      </c>
      <c r="F60" s="75"/>
    </row>
    <row r="61" spans="2:7" x14ac:dyDescent="0.75">
      <c r="B61" s="74"/>
      <c r="C61" s="80" t="s">
        <v>244</v>
      </c>
      <c r="D61" s="74">
        <f t="shared" si="2"/>
        <v>1.3698630136986301</v>
      </c>
      <c r="E61" s="74">
        <f t="shared" si="3"/>
        <v>1.3698630136986301</v>
      </c>
      <c r="F61" s="75"/>
    </row>
    <row r="62" spans="2:7" x14ac:dyDescent="0.75">
      <c r="B62" s="74"/>
      <c r="C62" s="80" t="s">
        <v>245</v>
      </c>
      <c r="D62" s="74">
        <f t="shared" si="2"/>
        <v>1.3698630136986301</v>
      </c>
      <c r="E62" s="74">
        <f t="shared" si="3"/>
        <v>1.3698630136986301</v>
      </c>
      <c r="F62" s="75"/>
    </row>
    <row r="63" spans="2:7" x14ac:dyDescent="0.75">
      <c r="B63" s="74"/>
      <c r="C63" s="80" t="s">
        <v>246</v>
      </c>
      <c r="D63" s="74">
        <f t="shared" si="2"/>
        <v>1.3698630136986301</v>
      </c>
      <c r="E63" s="74">
        <f t="shared" si="3"/>
        <v>1.3698630136986301</v>
      </c>
      <c r="F63" s="75"/>
    </row>
    <row r="64" spans="2:7" x14ac:dyDescent="0.75">
      <c r="B64" s="74"/>
      <c r="C64" s="80" t="s">
        <v>247</v>
      </c>
      <c r="D64" s="74">
        <f t="shared" si="2"/>
        <v>1.3698630136986301</v>
      </c>
      <c r="E64" s="74">
        <f t="shared" si="3"/>
        <v>1.3698630136986301</v>
      </c>
      <c r="F64" s="75"/>
    </row>
    <row r="65" spans="1:6" x14ac:dyDescent="0.75">
      <c r="B65" s="76" t="s">
        <v>255</v>
      </c>
      <c r="C65" s="79" t="s">
        <v>251</v>
      </c>
      <c r="D65" s="76">
        <f t="shared" si="2"/>
        <v>1.3698630136986301</v>
      </c>
      <c r="E65" s="76">
        <f t="shared" si="3"/>
        <v>1.3698630136986301</v>
      </c>
      <c r="F65" s="77"/>
    </row>
    <row r="66" spans="1:6" x14ac:dyDescent="0.75">
      <c r="B66" s="76"/>
      <c r="C66" s="79" t="s">
        <v>252</v>
      </c>
      <c r="D66" s="76">
        <f t="shared" si="2"/>
        <v>1.3698630136986301</v>
      </c>
      <c r="E66" s="76">
        <f t="shared" si="3"/>
        <v>1.3698630136986301</v>
      </c>
      <c r="F66" s="77"/>
    </row>
    <row r="67" spans="1:6" x14ac:dyDescent="0.75">
      <c r="B67" s="76"/>
      <c r="C67" s="79" t="s">
        <v>253</v>
      </c>
      <c r="D67" s="76">
        <f t="shared" ref="D67:D75" si="4">100/ROWS(C67:C139)</f>
        <v>1.3698630136986301</v>
      </c>
      <c r="E67" s="76">
        <f t="shared" ref="E67:E75" si="5">D67</f>
        <v>1.3698630136986301</v>
      </c>
      <c r="F67" s="77"/>
    </row>
    <row r="68" spans="1:6" x14ac:dyDescent="0.75">
      <c r="B68" s="76"/>
      <c r="C68" s="79" t="s">
        <v>254</v>
      </c>
      <c r="D68" s="76">
        <f t="shared" si="4"/>
        <v>1.3698630136986301</v>
      </c>
      <c r="E68" s="76">
        <f t="shared" si="5"/>
        <v>1.3698630136986301</v>
      </c>
      <c r="F68" s="77"/>
    </row>
    <row r="69" spans="1:6" ht="29.5" x14ac:dyDescent="0.75">
      <c r="B69" s="74" t="s">
        <v>256</v>
      </c>
      <c r="C69" s="80" t="s">
        <v>257</v>
      </c>
      <c r="D69" s="74">
        <f t="shared" si="4"/>
        <v>1.3698630136986301</v>
      </c>
      <c r="E69" s="74">
        <f t="shared" si="5"/>
        <v>1.3698630136986301</v>
      </c>
      <c r="F69" s="75"/>
    </row>
    <row r="70" spans="1:6" x14ac:dyDescent="0.75">
      <c r="B70" s="74"/>
      <c r="C70" s="80" t="s">
        <v>258</v>
      </c>
      <c r="D70" s="74">
        <f t="shared" si="4"/>
        <v>1.3698630136986301</v>
      </c>
      <c r="E70" s="74">
        <f t="shared" si="5"/>
        <v>1.3698630136986301</v>
      </c>
      <c r="F70" s="75"/>
    </row>
    <row r="71" spans="1:6" x14ac:dyDescent="0.75">
      <c r="B71" s="74"/>
      <c r="C71" s="80" t="s">
        <v>259</v>
      </c>
      <c r="D71" s="74">
        <f t="shared" si="4"/>
        <v>1.3698630136986301</v>
      </c>
      <c r="E71" s="74">
        <f t="shared" si="5"/>
        <v>1.3698630136986301</v>
      </c>
      <c r="F71" s="75"/>
    </row>
    <row r="72" spans="1:6" x14ac:dyDescent="0.75">
      <c r="B72" s="74"/>
      <c r="C72" s="80" t="s">
        <v>260</v>
      </c>
      <c r="D72" s="74">
        <f t="shared" si="4"/>
        <v>1.3698630136986301</v>
      </c>
      <c r="E72" s="74">
        <f t="shared" si="5"/>
        <v>1.3698630136986301</v>
      </c>
      <c r="F72" s="75"/>
    </row>
    <row r="73" spans="1:6" x14ac:dyDescent="0.75">
      <c r="B73" s="76" t="s">
        <v>156</v>
      </c>
      <c r="C73" s="79"/>
      <c r="D73" s="76">
        <f t="shared" si="4"/>
        <v>1.3698630136986301</v>
      </c>
      <c r="E73" s="76">
        <f t="shared" si="5"/>
        <v>1.3698630136986301</v>
      </c>
      <c r="F73" s="77"/>
    </row>
    <row r="74" spans="1:6" x14ac:dyDescent="0.75">
      <c r="B74" s="76" t="s">
        <v>156</v>
      </c>
      <c r="C74" s="79"/>
      <c r="D74" s="76">
        <f t="shared" si="4"/>
        <v>1.3698630136986301</v>
      </c>
      <c r="E74" s="76">
        <f t="shared" si="5"/>
        <v>1.3698630136986301</v>
      </c>
      <c r="F74" s="77"/>
    </row>
    <row r="75" spans="1:6" x14ac:dyDescent="0.75">
      <c r="B75" s="79" t="s">
        <v>157</v>
      </c>
      <c r="C75" s="79"/>
      <c r="D75" s="76">
        <f t="shared" si="4"/>
        <v>1.3698630136986301</v>
      </c>
      <c r="E75" s="76">
        <f t="shared" si="5"/>
        <v>1.3698630136986301</v>
      </c>
      <c r="F75" s="77"/>
    </row>
    <row r="76" spans="1:6" ht="21.75" x14ac:dyDescent="1.1000000000000001">
      <c r="C76" s="81" t="s">
        <v>158</v>
      </c>
      <c r="D76" s="82">
        <f>SUM(D3:D75)</f>
        <v>100.00000000000001</v>
      </c>
      <c r="E76" s="83"/>
    </row>
    <row r="77" spans="1:6" ht="21.75" x14ac:dyDescent="1.1000000000000001">
      <c r="C77" s="84"/>
      <c r="D77" s="85" t="s">
        <v>159</v>
      </c>
      <c r="E77" s="86">
        <f>SUM(E3:E75)</f>
        <v>100.00000000000001</v>
      </c>
    </row>
    <row r="79" spans="1:6" ht="26.75" x14ac:dyDescent="1.3">
      <c r="A79" s="87" t="s">
        <v>160</v>
      </c>
      <c r="B79" s="88"/>
      <c r="C79" s="88"/>
      <c r="D79" s="88"/>
      <c r="E79" s="88"/>
      <c r="F79" s="89"/>
    </row>
  </sheetData>
  <phoneticPr fontId="16" type="noConversion"/>
  <conditionalFormatting sqref="B3:F75">
    <cfRule type="expression" dxfId="0" priority="1">
      <formula>$D3&lt;&gt;$E3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4CC49-6B1A-4A44-AE7D-20AF9335A922}">
  <sheetPr>
    <tabColor theme="1"/>
  </sheetPr>
  <dimension ref="A1:E23"/>
  <sheetViews>
    <sheetView tabSelected="1" zoomScale="85" zoomScaleNormal="85" workbookViewId="0">
      <selection activeCell="C9" sqref="C9"/>
    </sheetView>
  </sheetViews>
  <sheetFormatPr defaultRowHeight="14.75" x14ac:dyDescent="0.75"/>
  <cols>
    <col min="1" max="1" width="2.08984375" customWidth="1"/>
    <col min="2" max="2" width="3.31640625" customWidth="1"/>
    <col min="3" max="3" width="101.6796875" customWidth="1"/>
  </cols>
  <sheetData>
    <row r="1" spans="2:5" x14ac:dyDescent="0.75">
      <c r="E1" s="90"/>
    </row>
    <row r="2" spans="2:5" x14ac:dyDescent="0.75">
      <c r="B2" s="91" t="s">
        <v>174</v>
      </c>
      <c r="C2" s="92"/>
      <c r="E2" s="90"/>
    </row>
    <row r="3" spans="2:5" x14ac:dyDescent="0.75">
      <c r="B3" s="93"/>
      <c r="C3" s="94" t="s">
        <v>161</v>
      </c>
      <c r="E3" s="90"/>
    </row>
    <row r="4" spans="2:5" x14ac:dyDescent="0.75">
      <c r="B4" s="95" t="s">
        <v>162</v>
      </c>
      <c r="C4" s="92" t="s">
        <v>163</v>
      </c>
      <c r="E4" s="90"/>
    </row>
    <row r="5" spans="2:5" x14ac:dyDescent="0.75">
      <c r="B5" s="96"/>
      <c r="C5" s="97" t="s">
        <v>175</v>
      </c>
      <c r="E5" s="90"/>
    </row>
    <row r="6" spans="2:5" x14ac:dyDescent="0.75">
      <c r="B6" s="96"/>
      <c r="C6" s="97" t="s">
        <v>176</v>
      </c>
      <c r="E6" s="90"/>
    </row>
    <row r="7" spans="2:5" x14ac:dyDescent="0.75">
      <c r="B7" s="93"/>
      <c r="C7" s="98" t="s">
        <v>164</v>
      </c>
      <c r="E7" s="90"/>
    </row>
    <row r="8" spans="2:5" ht="180" x14ac:dyDescent="0.75">
      <c r="B8" s="99" t="s">
        <v>165</v>
      </c>
      <c r="C8" s="100" t="s">
        <v>261</v>
      </c>
      <c r="E8" s="90"/>
    </row>
    <row r="9" spans="2:5" ht="29.5" x14ac:dyDescent="0.75">
      <c r="B9" s="101" t="s">
        <v>166</v>
      </c>
      <c r="C9" s="102" t="s">
        <v>167</v>
      </c>
      <c r="E9" s="90"/>
    </row>
    <row r="10" spans="2:5" x14ac:dyDescent="0.75">
      <c r="B10" s="95" t="s">
        <v>168</v>
      </c>
      <c r="C10" s="92" t="s">
        <v>169</v>
      </c>
      <c r="E10" s="90"/>
    </row>
    <row r="11" spans="2:5" x14ac:dyDescent="0.75">
      <c r="B11" s="93"/>
      <c r="C11" s="98" t="s">
        <v>170</v>
      </c>
      <c r="E11" s="90"/>
    </row>
    <row r="12" spans="2:5" x14ac:dyDescent="0.75">
      <c r="B12" s="103" t="s">
        <v>171</v>
      </c>
      <c r="C12" s="104" t="s">
        <v>172</v>
      </c>
      <c r="E12" s="90"/>
    </row>
    <row r="13" spans="2:5" x14ac:dyDescent="0.75">
      <c r="B13" s="105"/>
      <c r="C13" s="106"/>
      <c r="E13" s="90"/>
    </row>
    <row r="14" spans="2:5" x14ac:dyDescent="0.75">
      <c r="B14" s="105" t="s">
        <v>173</v>
      </c>
      <c r="C14" s="106"/>
      <c r="E14" s="90"/>
    </row>
    <row r="15" spans="2:5" x14ac:dyDescent="0.75">
      <c r="B15" s="106"/>
      <c r="C15" s="106"/>
      <c r="E15" s="90"/>
    </row>
    <row r="16" spans="2:5" x14ac:dyDescent="0.75">
      <c r="B16" s="106"/>
      <c r="C16" s="106"/>
      <c r="E16" s="90"/>
    </row>
    <row r="17" spans="1:5" x14ac:dyDescent="0.75">
      <c r="B17" s="106"/>
      <c r="C17" s="106"/>
      <c r="E17" s="90"/>
    </row>
    <row r="18" spans="1:5" x14ac:dyDescent="0.75">
      <c r="B18" s="106"/>
      <c r="C18" s="106"/>
      <c r="E18" s="90"/>
    </row>
    <row r="19" spans="1:5" x14ac:dyDescent="0.75">
      <c r="E19" s="90"/>
    </row>
    <row r="20" spans="1:5" x14ac:dyDescent="0.75">
      <c r="A20" s="90"/>
      <c r="B20" s="90"/>
      <c r="C20" s="90"/>
      <c r="D20" s="90"/>
      <c r="E20" s="90"/>
    </row>
    <row r="21" spans="1:5" x14ac:dyDescent="0.75">
      <c r="A21" s="90"/>
      <c r="B21" s="90"/>
      <c r="C21" s="90"/>
      <c r="D21" s="90"/>
      <c r="E21" s="90"/>
    </row>
    <row r="22" spans="1:5" x14ac:dyDescent="0.75">
      <c r="A22" s="90"/>
      <c r="B22" s="90"/>
      <c r="C22" s="90"/>
      <c r="D22" s="90"/>
      <c r="E22" s="90"/>
    </row>
    <row r="23" spans="1:5" x14ac:dyDescent="0.75">
      <c r="A23" s="90"/>
      <c r="B23" s="90"/>
      <c r="C23" s="90"/>
      <c r="D23" s="90"/>
      <c r="E23" s="9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8324-0324-490E-9262-DAE91B73C881}">
  <sheetPr>
    <tabColor rgb="FF0000FF"/>
  </sheetPr>
  <dimension ref="A1:B6"/>
  <sheetViews>
    <sheetView workbookViewId="0">
      <selection activeCell="B1" sqref="B1"/>
    </sheetView>
  </sheetViews>
  <sheetFormatPr defaultRowHeight="14.75" x14ac:dyDescent="0.75"/>
  <cols>
    <col min="1" max="1" width="16.453125" bestFit="1" customWidth="1"/>
    <col min="2" max="2" width="13.54296875" customWidth="1"/>
  </cols>
  <sheetData>
    <row r="1" spans="1:2" x14ac:dyDescent="0.75">
      <c r="A1" s="2" t="s">
        <v>5</v>
      </c>
      <c r="B1" s="2"/>
    </row>
    <row r="2" spans="1:2" x14ac:dyDescent="0.75">
      <c r="A2" s="2" t="s">
        <v>4</v>
      </c>
      <c r="B2" s="2"/>
    </row>
    <row r="3" spans="1:2" x14ac:dyDescent="0.75">
      <c r="A3" s="2" t="s">
        <v>3</v>
      </c>
      <c r="B3" s="1"/>
    </row>
    <row r="4" spans="1:2" x14ac:dyDescent="0.75">
      <c r="A4" s="2" t="s">
        <v>2</v>
      </c>
      <c r="B4" s="2"/>
    </row>
    <row r="5" spans="1:2" x14ac:dyDescent="0.75">
      <c r="A5" s="2" t="s">
        <v>1</v>
      </c>
      <c r="B5" s="2"/>
    </row>
    <row r="6" spans="1:2" x14ac:dyDescent="0.75">
      <c r="A6" s="2" t="s">
        <v>0</v>
      </c>
      <c r="B6"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DEFCE-3CCD-4FB0-9E80-6F2391C51690}">
  <sheetPr>
    <tabColor rgb="FF0000FF"/>
  </sheetPr>
  <dimension ref="A1:G36"/>
  <sheetViews>
    <sheetView zoomScale="85" zoomScaleNormal="85" workbookViewId="0"/>
  </sheetViews>
  <sheetFormatPr defaultColWidth="5.6796875" defaultRowHeight="14.75" x14ac:dyDescent="0.75"/>
  <cols>
    <col min="1" max="1" width="16.31640625" style="3" bestFit="1" customWidth="1"/>
    <col min="2" max="2" width="13.6796875" bestFit="1" customWidth="1"/>
    <col min="3" max="3" width="16.08984375" bestFit="1" customWidth="1"/>
    <col min="4" max="4" width="13.6796875" bestFit="1" customWidth="1"/>
    <col min="5" max="7" width="12.54296875" customWidth="1"/>
    <col min="8" max="8" width="10.08984375" customWidth="1"/>
  </cols>
  <sheetData>
    <row r="1" spans="1:7" x14ac:dyDescent="0.75">
      <c r="A1" s="5" t="s">
        <v>3</v>
      </c>
      <c r="B1" s="16">
        <v>500000</v>
      </c>
    </row>
    <row r="2" spans="1:7" x14ac:dyDescent="0.75">
      <c r="A2" s="5" t="s">
        <v>41</v>
      </c>
      <c r="B2" s="2">
        <v>5</v>
      </c>
    </row>
    <row r="3" spans="1:7" x14ac:dyDescent="0.75">
      <c r="A3" s="5" t="s">
        <v>40</v>
      </c>
      <c r="B3" s="2">
        <v>0</v>
      </c>
      <c r="E3" t="s">
        <v>39</v>
      </c>
      <c r="G3" t="s">
        <v>38</v>
      </c>
    </row>
    <row r="4" spans="1:7" x14ac:dyDescent="0.75">
      <c r="A4" s="5" t="s">
        <v>37</v>
      </c>
      <c r="B4" s="2" t="s">
        <v>36</v>
      </c>
      <c r="E4" t="s">
        <v>35</v>
      </c>
      <c r="G4" t="s">
        <v>34</v>
      </c>
    </row>
    <row r="5" spans="1:7" x14ac:dyDescent="0.75">
      <c r="A5" s="19"/>
      <c r="B5" s="13"/>
    </row>
    <row r="6" spans="1:7" x14ac:dyDescent="0.75">
      <c r="A6" s="5" t="s">
        <v>33</v>
      </c>
      <c r="B6" s="2">
        <v>0.15</v>
      </c>
      <c r="E6" s="18" t="s">
        <v>32</v>
      </c>
      <c r="F6" s="18" t="s">
        <v>19</v>
      </c>
      <c r="G6" s="18" t="s">
        <v>31</v>
      </c>
    </row>
    <row r="7" spans="1:7" x14ac:dyDescent="0.75">
      <c r="A7" s="5" t="s">
        <v>1</v>
      </c>
      <c r="B7" s="2">
        <v>0.34</v>
      </c>
      <c r="C7" s="17" t="s">
        <v>30</v>
      </c>
      <c r="D7" s="7" t="s">
        <v>29</v>
      </c>
      <c r="E7" s="7" t="s">
        <v>20</v>
      </c>
      <c r="F7" s="7" t="s">
        <v>19</v>
      </c>
      <c r="G7" s="7" t="s">
        <v>18</v>
      </c>
    </row>
    <row r="8" spans="1:7" x14ac:dyDescent="0.75">
      <c r="A8" s="5" t="s">
        <v>28</v>
      </c>
      <c r="B8" s="2">
        <v>400</v>
      </c>
      <c r="C8" s="15">
        <v>0.05</v>
      </c>
      <c r="D8" s="2" t="s">
        <v>27</v>
      </c>
      <c r="E8" s="1"/>
      <c r="F8" s="1"/>
      <c r="G8" s="1"/>
    </row>
    <row r="9" spans="1:7" x14ac:dyDescent="0.75">
      <c r="A9" s="5" t="s">
        <v>26</v>
      </c>
      <c r="B9" s="16">
        <v>3000</v>
      </c>
      <c r="C9" s="15">
        <v>0.05</v>
      </c>
      <c r="D9" s="14" t="s">
        <v>25</v>
      </c>
      <c r="E9" s="1"/>
      <c r="F9" s="13"/>
      <c r="G9" s="13"/>
    </row>
    <row r="10" spans="1:7" x14ac:dyDescent="0.75">
      <c r="A10" s="5" t="s">
        <v>24</v>
      </c>
      <c r="B10" s="16">
        <v>1900</v>
      </c>
      <c r="C10" s="15">
        <v>0.05</v>
      </c>
      <c r="D10" s="14" t="s">
        <v>22</v>
      </c>
      <c r="E10" s="13"/>
      <c r="F10" s="13"/>
      <c r="G10" s="13"/>
    </row>
    <row r="11" spans="1:7" x14ac:dyDescent="0.75">
      <c r="A11" s="5" t="s">
        <v>23</v>
      </c>
      <c r="B11" s="16">
        <v>250000</v>
      </c>
      <c r="C11" s="15">
        <v>0.05</v>
      </c>
      <c r="D11" s="14" t="s">
        <v>22</v>
      </c>
      <c r="E11" s="13"/>
      <c r="F11" s="13"/>
      <c r="G11" s="13"/>
    </row>
    <row r="12" spans="1:7" x14ac:dyDescent="0.75">
      <c r="A12" s="5" t="s">
        <v>21</v>
      </c>
      <c r="B12" s="2">
        <v>0</v>
      </c>
    </row>
    <row r="14" spans="1:7" x14ac:dyDescent="0.75">
      <c r="B14" s="7" t="s">
        <v>20</v>
      </c>
      <c r="C14" s="7" t="s">
        <v>19</v>
      </c>
      <c r="D14" s="7" t="s">
        <v>18</v>
      </c>
    </row>
    <row r="15" spans="1:7" x14ac:dyDescent="0.75">
      <c r="A15" s="5" t="s">
        <v>17</v>
      </c>
      <c r="B15" s="13"/>
      <c r="C15" s="13"/>
      <c r="D15" s="13"/>
    </row>
    <row r="16" spans="1:7" x14ac:dyDescent="0.75">
      <c r="A16" s="5" t="s">
        <v>16</v>
      </c>
      <c r="B16" s="11"/>
      <c r="C16" s="11"/>
      <c r="D16" s="11"/>
    </row>
    <row r="17" spans="1:4" x14ac:dyDescent="0.75">
      <c r="A17" s="5" t="s">
        <v>15</v>
      </c>
      <c r="B17" s="12"/>
      <c r="C17" s="12"/>
      <c r="D17" s="12"/>
    </row>
    <row r="18" spans="1:4" x14ac:dyDescent="0.75">
      <c r="A18" s="5" t="s">
        <v>14</v>
      </c>
      <c r="B18" s="11"/>
      <c r="C18" s="11"/>
      <c r="D18" s="11"/>
    </row>
    <row r="19" spans="1:4" x14ac:dyDescent="0.75">
      <c r="A19" s="5" t="s">
        <v>13</v>
      </c>
      <c r="B19" s="11"/>
      <c r="C19" s="11"/>
      <c r="D19" s="11"/>
    </row>
    <row r="20" spans="1:4" x14ac:dyDescent="0.75">
      <c r="A20" s="5" t="s">
        <v>12</v>
      </c>
      <c r="B20" s="11"/>
      <c r="C20" s="11"/>
      <c r="D20" s="11"/>
    </row>
    <row r="21" spans="1:4" x14ac:dyDescent="0.75">
      <c r="A21" s="5" t="s">
        <v>11</v>
      </c>
      <c r="B21" s="11"/>
      <c r="C21" s="11"/>
      <c r="D21" s="11"/>
    </row>
    <row r="22" spans="1:4" x14ac:dyDescent="0.75">
      <c r="A22" s="5" t="s">
        <v>0</v>
      </c>
      <c r="B22" s="11"/>
      <c r="C22" s="11"/>
      <c r="D22" s="11"/>
    </row>
    <row r="23" spans="1:4" x14ac:dyDescent="0.75">
      <c r="A23" s="5" t="s">
        <v>10</v>
      </c>
      <c r="B23" s="11"/>
      <c r="C23" s="11"/>
      <c r="D23" s="11"/>
    </row>
    <row r="25" spans="1:4" x14ac:dyDescent="0.75">
      <c r="A25" s="10" t="s">
        <v>9</v>
      </c>
      <c r="B25" s="9"/>
      <c r="C25" s="9"/>
      <c r="D25" s="8"/>
    </row>
    <row r="26" spans="1:4" x14ac:dyDescent="0.75">
      <c r="A26" s="5" t="s">
        <v>8</v>
      </c>
      <c r="B26" s="7" t="str">
        <f>B14</f>
        <v>Pessimistic</v>
      </c>
      <c r="C26" s="7" t="str">
        <f>C14</f>
        <v>Base</v>
      </c>
      <c r="D26" s="7" t="str">
        <f>D14</f>
        <v>Optimistic</v>
      </c>
    </row>
    <row r="27" spans="1:4" x14ac:dyDescent="0.75">
      <c r="A27" s="6">
        <v>0</v>
      </c>
      <c r="B27" s="4"/>
      <c r="C27" s="4"/>
      <c r="D27" s="4"/>
    </row>
    <row r="28" spans="1:4" x14ac:dyDescent="0.75">
      <c r="A28" s="6">
        <v>1</v>
      </c>
      <c r="B28" s="4"/>
      <c r="C28" s="4"/>
      <c r="D28" s="4"/>
    </row>
    <row r="29" spans="1:4" x14ac:dyDescent="0.75">
      <c r="A29" s="6">
        <v>2</v>
      </c>
      <c r="B29" s="4"/>
      <c r="C29" s="4"/>
      <c r="D29" s="4"/>
    </row>
    <row r="30" spans="1:4" x14ac:dyDescent="0.75">
      <c r="A30" s="6">
        <v>3</v>
      </c>
      <c r="B30" s="4"/>
      <c r="C30" s="4"/>
      <c r="D30" s="4"/>
    </row>
    <row r="31" spans="1:4" x14ac:dyDescent="0.75">
      <c r="A31" s="6">
        <v>4</v>
      </c>
      <c r="B31" s="4"/>
      <c r="C31" s="4"/>
      <c r="D31" s="4"/>
    </row>
    <row r="32" spans="1:4" x14ac:dyDescent="0.75">
      <c r="A32" s="6">
        <v>5</v>
      </c>
      <c r="B32" s="4"/>
      <c r="C32" s="4"/>
      <c r="D32" s="4"/>
    </row>
    <row r="34" spans="1:4" x14ac:dyDescent="0.75">
      <c r="A34" s="5" t="s">
        <v>7</v>
      </c>
      <c r="B34" s="4"/>
      <c r="C34" s="4"/>
      <c r="D34" s="4"/>
    </row>
    <row r="36" spans="1:4" x14ac:dyDescent="0.75">
      <c r="A36" s="3" t="s">
        <v>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124EF-ACD0-4E1A-B60A-FCB35F376660}">
  <sheetPr>
    <tabColor rgb="FF0000FF"/>
  </sheetPr>
  <dimension ref="A1:B15"/>
  <sheetViews>
    <sheetView zoomScale="145" zoomScaleNormal="145" workbookViewId="0">
      <selection activeCell="B1" sqref="B1"/>
    </sheetView>
  </sheetViews>
  <sheetFormatPr defaultRowHeight="14.75" x14ac:dyDescent="0.75"/>
  <cols>
    <col min="2" max="2" width="64.6796875" customWidth="1"/>
  </cols>
  <sheetData>
    <row r="1" spans="1:2" ht="56.4" customHeight="1" x14ac:dyDescent="0.75">
      <c r="A1" s="21">
        <v>9.01</v>
      </c>
      <c r="B1" s="75"/>
    </row>
    <row r="2" spans="1:2" ht="56.4" customHeight="1" x14ac:dyDescent="0.75">
      <c r="A2" s="21">
        <v>9.02</v>
      </c>
      <c r="B2" s="75"/>
    </row>
    <row r="3" spans="1:2" hidden="1" x14ac:dyDescent="0.75">
      <c r="A3" s="21">
        <v>9.0299999999999994</v>
      </c>
      <c r="B3" s="75"/>
    </row>
    <row r="4" spans="1:2" hidden="1" x14ac:dyDescent="0.75">
      <c r="A4" s="21">
        <v>9.0399999999999991</v>
      </c>
      <c r="B4" s="75"/>
    </row>
    <row r="5" spans="1:2" hidden="1" x14ac:dyDescent="0.75">
      <c r="A5" s="21">
        <v>9.0500000000000007</v>
      </c>
      <c r="B5" s="75"/>
    </row>
    <row r="6" spans="1:2" hidden="1" x14ac:dyDescent="0.75">
      <c r="A6" s="21">
        <v>9.06</v>
      </c>
      <c r="B6" s="75"/>
    </row>
    <row r="7" spans="1:2" hidden="1" x14ac:dyDescent="0.75">
      <c r="A7" s="21">
        <v>9.07</v>
      </c>
      <c r="B7" s="75"/>
    </row>
    <row r="8" spans="1:2" hidden="1" x14ac:dyDescent="0.75">
      <c r="A8" s="21">
        <v>9.08</v>
      </c>
      <c r="B8" s="75"/>
    </row>
    <row r="9" spans="1:2" hidden="1" x14ac:dyDescent="0.75">
      <c r="A9" s="21">
        <v>9.09</v>
      </c>
      <c r="B9" s="75"/>
    </row>
    <row r="10" spans="1:2" ht="56.4" customHeight="1" x14ac:dyDescent="0.75">
      <c r="A10" s="21">
        <v>9.1</v>
      </c>
      <c r="B10" s="75"/>
    </row>
    <row r="11" spans="1:2" hidden="1" x14ac:dyDescent="0.75">
      <c r="A11" s="21">
        <v>9.11</v>
      </c>
      <c r="B11" s="20"/>
    </row>
    <row r="12" spans="1:2" hidden="1" x14ac:dyDescent="0.75">
      <c r="A12" s="21">
        <v>9.1199999999999992</v>
      </c>
      <c r="B12" s="20"/>
    </row>
    <row r="13" spans="1:2" hidden="1" x14ac:dyDescent="0.75">
      <c r="A13" s="21">
        <v>9.1300000000000008</v>
      </c>
      <c r="B13" s="20"/>
    </row>
    <row r="14" spans="1:2" hidden="1" x14ac:dyDescent="0.75">
      <c r="A14" s="21">
        <v>9.14</v>
      </c>
      <c r="B14" s="20"/>
    </row>
    <row r="15" spans="1:2" hidden="1" x14ac:dyDescent="0.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4F6AD-B745-4FF2-BF3A-1BB43FF6D90B}">
  <sheetPr>
    <tabColor rgb="FF0000FF"/>
  </sheetPr>
  <dimension ref="A1:AC9"/>
  <sheetViews>
    <sheetView workbookViewId="0">
      <selection activeCell="B2" sqref="B2"/>
    </sheetView>
  </sheetViews>
  <sheetFormatPr defaultRowHeight="14.75" x14ac:dyDescent="0.75"/>
  <cols>
    <col min="1" max="1" width="28.31640625" bestFit="1" customWidth="1"/>
    <col min="2" max="2" width="15.54296875" bestFit="1" customWidth="1"/>
    <col min="3" max="3" width="23.54296875" customWidth="1"/>
    <col min="4" max="4" width="11.6796875" bestFit="1" customWidth="1"/>
    <col min="7" max="7" width="19.31640625" bestFit="1" customWidth="1"/>
    <col min="8" max="8" width="11.6796875" bestFit="1" customWidth="1"/>
  </cols>
  <sheetData>
    <row r="1" spans="1:29" ht="31.75" x14ac:dyDescent="1.5">
      <c r="A1" s="22" t="s">
        <v>53</v>
      </c>
    </row>
    <row r="2" spans="1:29" x14ac:dyDescent="0.75">
      <c r="A2" s="7" t="s">
        <v>52</v>
      </c>
      <c r="B2" s="16"/>
      <c r="C2" s="2"/>
      <c r="D2" s="2"/>
      <c r="AB2" s="2" t="s">
        <v>51</v>
      </c>
      <c r="AC2" s="2" t="s">
        <v>50</v>
      </c>
    </row>
    <row r="3" spans="1:29" x14ac:dyDescent="0.75">
      <c r="A3" s="7" t="s">
        <v>49</v>
      </c>
      <c r="B3" s="16"/>
      <c r="C3" s="2"/>
      <c r="D3" s="2"/>
      <c r="AB3" s="2" t="s">
        <v>48</v>
      </c>
      <c r="AC3" s="2" t="s">
        <v>47</v>
      </c>
    </row>
    <row r="4" spans="1:29" x14ac:dyDescent="0.75">
      <c r="A4" s="7" t="s">
        <v>46</v>
      </c>
      <c r="B4" s="16"/>
      <c r="C4" s="2"/>
      <c r="D4" s="2"/>
      <c r="AB4" s="2" t="s">
        <v>45</v>
      </c>
    </row>
    <row r="5" spans="1:29" x14ac:dyDescent="0.75">
      <c r="A5" s="7" t="s">
        <v>44</v>
      </c>
      <c r="B5" s="16"/>
      <c r="C5" s="2"/>
      <c r="D5" s="2"/>
    </row>
    <row r="7" spans="1:29" x14ac:dyDescent="0.75">
      <c r="A7" s="7" t="s">
        <v>43</v>
      </c>
      <c r="B7" s="4"/>
      <c r="C7" s="2" t="s">
        <v>42</v>
      </c>
    </row>
    <row r="9" spans="1:29" x14ac:dyDescent="0.75">
      <c r="A9" s="55" t="s">
        <v>177</v>
      </c>
    </row>
  </sheetData>
  <dataValidations count="2">
    <dataValidation type="list" allowBlank="1" showInputMessage="1" showErrorMessage="1" sqref="C2:C5" xr:uid="{00000000-0002-0000-2500-000001000000}">
      <formula1>$AB$2:$AB$4</formula1>
    </dataValidation>
    <dataValidation type="list" allowBlank="1" showInputMessage="1" showErrorMessage="1" sqref="D2:D5" xr:uid="{00000000-0002-0000-2500-000000000000}">
      <formula1>$AC$2:$AC$3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CF960-2479-42A8-BD9F-B314F5DE6966}">
  <sheetPr>
    <tabColor rgb="FF0000FF"/>
  </sheetPr>
  <dimension ref="A1:E12"/>
  <sheetViews>
    <sheetView zoomScale="115" zoomScaleNormal="115" workbookViewId="0">
      <selection activeCell="B3" sqref="B3"/>
    </sheetView>
  </sheetViews>
  <sheetFormatPr defaultRowHeight="14.75" x14ac:dyDescent="0.75"/>
  <cols>
    <col min="1" max="1" width="19.54296875" bestFit="1" customWidth="1"/>
    <col min="2" max="2" width="22.08984375" bestFit="1" customWidth="1"/>
    <col min="3" max="3" width="12.54296875" bestFit="1" customWidth="1"/>
    <col min="4" max="4" width="26.453125" bestFit="1" customWidth="1"/>
    <col min="5" max="5" width="17.86328125" bestFit="1" customWidth="1"/>
  </cols>
  <sheetData>
    <row r="1" spans="1:5" ht="31.75" x14ac:dyDescent="1.5">
      <c r="A1" s="22" t="s">
        <v>54</v>
      </c>
    </row>
    <row r="2" spans="1:5" x14ac:dyDescent="0.75">
      <c r="A2" s="7" t="s">
        <v>62</v>
      </c>
      <c r="B2" s="7" t="s">
        <v>61</v>
      </c>
      <c r="C2" s="7" t="s">
        <v>60</v>
      </c>
      <c r="D2" s="7" t="s">
        <v>59</v>
      </c>
      <c r="E2" s="7" t="s">
        <v>27</v>
      </c>
    </row>
    <row r="3" spans="1:5" x14ac:dyDescent="0.75">
      <c r="A3" s="18" t="s">
        <v>57</v>
      </c>
      <c r="B3" s="30"/>
      <c r="C3" s="29"/>
      <c r="D3" s="28"/>
      <c r="E3" s="13"/>
    </row>
    <row r="4" spans="1:5" x14ac:dyDescent="0.75">
      <c r="A4" s="18" t="s">
        <v>56</v>
      </c>
      <c r="B4" s="30"/>
      <c r="C4" s="29"/>
      <c r="D4" s="28"/>
      <c r="E4" s="13"/>
    </row>
    <row r="5" spans="1:5" x14ac:dyDescent="0.75">
      <c r="A5" s="18" t="s">
        <v>55</v>
      </c>
      <c r="B5" s="30"/>
      <c r="C5" s="29"/>
      <c r="D5" s="28"/>
      <c r="E5" s="13"/>
    </row>
    <row r="7" spans="1:5" x14ac:dyDescent="0.75">
      <c r="B7" s="7" t="s">
        <v>58</v>
      </c>
    </row>
    <row r="8" spans="1:5" x14ac:dyDescent="0.75">
      <c r="A8" s="27" t="s">
        <v>57</v>
      </c>
      <c r="B8" s="13"/>
    </row>
    <row r="9" spans="1:5" x14ac:dyDescent="0.75">
      <c r="A9" s="27" t="s">
        <v>56</v>
      </c>
      <c r="B9" s="13"/>
    </row>
    <row r="10" spans="1:5" ht="15.5" thickBot="1" x14ac:dyDescent="0.9">
      <c r="A10" s="26" t="s">
        <v>55</v>
      </c>
      <c r="B10" s="25"/>
    </row>
    <row r="11" spans="1:5" ht="16.25" thickTop="1" thickBot="1" x14ac:dyDescent="0.9">
      <c r="A11" s="24" t="s">
        <v>54</v>
      </c>
      <c r="B11" s="23"/>
    </row>
    <row r="12" spans="1:5" ht="15.5" thickTop="1" x14ac:dyDescent="0.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4A7B-2E3F-4D89-911F-19DCB5C7E4B5}">
  <sheetPr>
    <tabColor rgb="FF0000FF"/>
  </sheetPr>
  <dimension ref="A1:B22"/>
  <sheetViews>
    <sheetView zoomScale="85" zoomScaleNormal="85" workbookViewId="0">
      <selection activeCell="B14" sqref="B14"/>
    </sheetView>
  </sheetViews>
  <sheetFormatPr defaultRowHeight="14.75" x14ac:dyDescent="0.75"/>
  <cols>
    <col min="1" max="1" width="45.08984375" bestFit="1" customWidth="1"/>
    <col min="2" max="2" width="18.453125" bestFit="1" customWidth="1"/>
  </cols>
  <sheetData>
    <row r="1" spans="1:2" x14ac:dyDescent="0.75">
      <c r="A1" s="7" t="s">
        <v>70</v>
      </c>
      <c r="B1" s="33" t="s">
        <v>69</v>
      </c>
    </row>
    <row r="2" spans="1:2" x14ac:dyDescent="0.75">
      <c r="A2" s="7" t="str">
        <f>"Price "&amp;B1</f>
        <v>Price Old Sound Board</v>
      </c>
      <c r="B2" s="16"/>
    </row>
    <row r="3" spans="1:2" x14ac:dyDescent="0.75">
      <c r="A3" s="7" t="str">
        <f>B1&amp;" Current Yearly Units Sold ="</f>
        <v>Old Sound Board Current Yearly Units Sold =</v>
      </c>
      <c r="B3" s="30"/>
    </row>
    <row r="4" spans="1:2" x14ac:dyDescent="0.75">
      <c r="A4" s="7" t="str">
        <f>"If New Unit Sold, "&amp;B1&amp;" Yearly Units Sold ="</f>
        <v>If New Unit Sold, Old Sound Board Yearly Units Sold =</v>
      </c>
      <c r="B4" s="30"/>
    </row>
    <row r="5" spans="1:2" x14ac:dyDescent="0.75">
      <c r="A5" s="7" t="s">
        <v>68</v>
      </c>
      <c r="B5" s="2" t="s">
        <v>67</v>
      </c>
    </row>
    <row r="6" spans="1:2" x14ac:dyDescent="0.75">
      <c r="A6" s="7" t="str">
        <f>"Price "&amp;B5</f>
        <v>Price New Sound Board</v>
      </c>
      <c r="B6" s="16"/>
    </row>
    <row r="7" spans="1:2" x14ac:dyDescent="0.75">
      <c r="A7" s="7" t="str">
        <f>"Expected Units Sold for "&amp;B5</f>
        <v>Expected Units Sold for New Sound Board</v>
      </c>
      <c r="B7" s="30"/>
    </row>
    <row r="8" spans="1:2" x14ac:dyDescent="0.75">
      <c r="A8" s="7" t="s">
        <v>66</v>
      </c>
      <c r="B8" s="32"/>
    </row>
    <row r="9" spans="1:2" x14ac:dyDescent="0.75">
      <c r="A9" s="7" t="str">
        <f>"Depr on "&amp;B5</f>
        <v>Depr on New Sound Board</v>
      </c>
      <c r="B9" s="16"/>
    </row>
    <row r="10" spans="1:2" x14ac:dyDescent="0.75">
      <c r="A10" s="7" t="str">
        <f>"FC for "&amp;B5</f>
        <v>FC for New Sound Board</v>
      </c>
      <c r="B10" s="16"/>
    </row>
    <row r="11" spans="1:2" x14ac:dyDescent="0.75">
      <c r="A11" s="7" t="s">
        <v>1</v>
      </c>
      <c r="B11" s="2"/>
    </row>
    <row r="12" spans="1:2" x14ac:dyDescent="0.75">
      <c r="A12" s="7" t="s">
        <v>65</v>
      </c>
      <c r="B12" s="2" t="s">
        <v>64</v>
      </c>
    </row>
    <row r="14" spans="1:2" x14ac:dyDescent="0.75">
      <c r="A14" s="2" t="str">
        <f>"Erosion In Sales From "&amp;$B$1</f>
        <v>Erosion In Sales From Old Sound Board</v>
      </c>
      <c r="B14" s="13"/>
    </row>
    <row r="15" spans="1:2" x14ac:dyDescent="0.75">
      <c r="A15" s="2" t="str">
        <f>"Erosion In VC From "&amp;$B$1</f>
        <v>Erosion In VC From Old Sound Board</v>
      </c>
      <c r="B15" s="13"/>
    </row>
    <row r="16" spans="1:2" x14ac:dyDescent="0.75">
      <c r="A16" s="2" t="str">
        <f>"Sales From "&amp;$B$5</f>
        <v>Sales From New Sound Board</v>
      </c>
      <c r="B16" s="31"/>
    </row>
    <row r="17" spans="1:2" x14ac:dyDescent="0.75">
      <c r="A17" s="2" t="str">
        <f>"Total VC for "&amp;$B$5</f>
        <v>Total VC for New Sound Board</v>
      </c>
      <c r="B17" s="31"/>
    </row>
    <row r="18" spans="1:2" x14ac:dyDescent="0.75">
      <c r="A18" s="2" t="str">
        <f>"Total FC for "&amp;$B$5</f>
        <v>Total FC for New Sound Board</v>
      </c>
      <c r="B18" s="31"/>
    </row>
    <row r="19" spans="1:2" x14ac:dyDescent="0.75">
      <c r="A19" s="2" t="str">
        <f>"Depr for "&amp;$B$5</f>
        <v>Depr for New Sound Board</v>
      </c>
      <c r="B19" s="31"/>
    </row>
    <row r="20" spans="1:2" x14ac:dyDescent="0.75">
      <c r="A20" s="2" t="s">
        <v>13</v>
      </c>
      <c r="B20" s="31"/>
    </row>
    <row r="21" spans="1:2" x14ac:dyDescent="0.75">
      <c r="A21" s="2" t="s">
        <v>63</v>
      </c>
      <c r="B21" s="31"/>
    </row>
    <row r="22" spans="1:2" x14ac:dyDescent="0.75">
      <c r="A22" s="2" t="s">
        <v>0</v>
      </c>
      <c r="B22" s="3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377D4-1928-4F55-BA96-BDB87F3CA127}">
  <sheetPr>
    <tabColor rgb="FF0000FF"/>
  </sheetPr>
  <dimension ref="A1:J55"/>
  <sheetViews>
    <sheetView zoomScale="70" zoomScaleNormal="70" workbookViewId="0">
      <selection activeCell="I50" sqref="I50"/>
    </sheetView>
  </sheetViews>
  <sheetFormatPr defaultRowHeight="14.75" x14ac:dyDescent="0.75"/>
  <cols>
    <col min="1" max="1" width="10.86328125" bestFit="1" customWidth="1"/>
    <col min="2" max="2" width="14.86328125" bestFit="1" customWidth="1"/>
    <col min="3" max="3" width="15.86328125" customWidth="1"/>
    <col min="4" max="4" width="15.54296875" customWidth="1"/>
    <col min="5" max="6" width="14.6796875" bestFit="1" customWidth="1"/>
    <col min="7" max="8" width="14.31640625" bestFit="1" customWidth="1"/>
    <col min="9" max="9" width="15" bestFit="1" customWidth="1"/>
    <col min="10" max="10" width="15.453125" bestFit="1" customWidth="1"/>
  </cols>
  <sheetData>
    <row r="1" spans="1:6" x14ac:dyDescent="0.75">
      <c r="B1" s="2" t="s">
        <v>83</v>
      </c>
      <c r="C1" s="2">
        <v>3</v>
      </c>
      <c r="E1" s="7" t="s">
        <v>106</v>
      </c>
      <c r="F1" s="7" t="s">
        <v>98</v>
      </c>
    </row>
    <row r="2" spans="1:6" x14ac:dyDescent="0.75">
      <c r="B2" s="2" t="s">
        <v>105</v>
      </c>
      <c r="C2" s="16">
        <v>2180000</v>
      </c>
      <c r="E2" s="2" t="s">
        <v>75</v>
      </c>
      <c r="F2" s="4"/>
    </row>
    <row r="3" spans="1:6" x14ac:dyDescent="0.75">
      <c r="B3" s="2" t="s">
        <v>37</v>
      </c>
      <c r="C3" s="2" t="s">
        <v>36</v>
      </c>
      <c r="E3" s="2" t="s">
        <v>74</v>
      </c>
      <c r="F3" s="4"/>
    </row>
    <row r="4" spans="1:6" x14ac:dyDescent="0.75">
      <c r="B4" s="2" t="s">
        <v>40</v>
      </c>
      <c r="C4" s="2">
        <v>0</v>
      </c>
      <c r="E4" s="2" t="s">
        <v>73</v>
      </c>
      <c r="F4" s="4"/>
    </row>
    <row r="5" spans="1:6" x14ac:dyDescent="0.75">
      <c r="B5" s="2" t="s">
        <v>104</v>
      </c>
      <c r="C5" s="2">
        <v>1645000</v>
      </c>
      <c r="E5" s="2" t="s">
        <v>72</v>
      </c>
      <c r="F5" s="4"/>
    </row>
    <row r="6" spans="1:6" x14ac:dyDescent="0.75">
      <c r="B6" s="2" t="s">
        <v>103</v>
      </c>
      <c r="C6" s="2">
        <v>610000</v>
      </c>
    </row>
    <row r="7" spans="1:6" x14ac:dyDescent="0.75">
      <c r="B7" s="2" t="s">
        <v>1</v>
      </c>
      <c r="C7" s="2">
        <v>0.21</v>
      </c>
    </row>
    <row r="8" spans="1:6" x14ac:dyDescent="0.75">
      <c r="B8" s="2" t="s">
        <v>33</v>
      </c>
      <c r="C8" s="2">
        <v>0.12</v>
      </c>
    </row>
    <row r="9" spans="1:6" x14ac:dyDescent="0.75">
      <c r="E9" t="s">
        <v>102</v>
      </c>
    </row>
    <row r="10" spans="1:6" x14ac:dyDescent="0.75">
      <c r="A10" s="39">
        <v>9</v>
      </c>
      <c r="B10" s="42" t="s">
        <v>0</v>
      </c>
      <c r="C10" s="13"/>
      <c r="D10" t="s">
        <v>101</v>
      </c>
      <c r="E10" s="4"/>
    </row>
    <row r="11" spans="1:6" x14ac:dyDescent="0.75">
      <c r="A11" s="39">
        <v>10</v>
      </c>
      <c r="B11" s="42" t="s">
        <v>7</v>
      </c>
      <c r="C11" s="13"/>
    </row>
    <row r="12" spans="1:6" x14ac:dyDescent="0.75">
      <c r="C12" t="s">
        <v>101</v>
      </c>
    </row>
    <row r="13" spans="1:6" x14ac:dyDescent="0.75">
      <c r="B13" s="2" t="s">
        <v>7</v>
      </c>
      <c r="C13" s="4"/>
    </row>
    <row r="15" spans="1:6" x14ac:dyDescent="0.75">
      <c r="A15" s="41">
        <v>11</v>
      </c>
      <c r="B15" s="40" t="s">
        <v>10</v>
      </c>
      <c r="C15" s="16">
        <v>250000</v>
      </c>
    </row>
    <row r="16" spans="1:6" x14ac:dyDescent="0.75">
      <c r="B16" s="40" t="s">
        <v>100</v>
      </c>
      <c r="C16" s="16">
        <v>180000</v>
      </c>
      <c r="D16" t="s">
        <v>99</v>
      </c>
    </row>
    <row r="18" spans="1:5" x14ac:dyDescent="0.75">
      <c r="A18" s="2"/>
      <c r="B18" s="7" t="s">
        <v>98</v>
      </c>
      <c r="C18" s="7" t="s">
        <v>0</v>
      </c>
      <c r="D18" s="7" t="s">
        <v>10</v>
      </c>
      <c r="E18" s="7" t="s">
        <v>76</v>
      </c>
    </row>
    <row r="19" spans="1:5" x14ac:dyDescent="0.75">
      <c r="A19" s="7" t="s">
        <v>75</v>
      </c>
      <c r="B19" s="4"/>
      <c r="C19" s="1"/>
      <c r="D19" s="4"/>
      <c r="E19" s="4"/>
    </row>
    <row r="20" spans="1:5" x14ac:dyDescent="0.75">
      <c r="A20" s="7" t="s">
        <v>74</v>
      </c>
      <c r="B20" s="1"/>
      <c r="C20" s="4"/>
      <c r="D20" s="1"/>
      <c r="E20" s="4"/>
    </row>
    <row r="21" spans="1:5" x14ac:dyDescent="0.75">
      <c r="A21" s="7" t="s">
        <v>73</v>
      </c>
      <c r="B21" s="1"/>
      <c r="C21" s="4"/>
      <c r="D21" s="1"/>
      <c r="E21" s="4"/>
    </row>
    <row r="22" spans="1:5" x14ac:dyDescent="0.75">
      <c r="A22" s="7" t="s">
        <v>72</v>
      </c>
      <c r="B22" s="4"/>
      <c r="C22" s="4"/>
      <c r="D22" s="4"/>
      <c r="E22" s="4"/>
    </row>
    <row r="24" spans="1:5" x14ac:dyDescent="0.75">
      <c r="A24" s="2" t="s">
        <v>7</v>
      </c>
      <c r="B24" s="4"/>
    </row>
    <row r="26" spans="1:5" x14ac:dyDescent="0.75">
      <c r="A26" s="39">
        <v>12</v>
      </c>
      <c r="C26" s="38"/>
    </row>
    <row r="28" spans="1:5" x14ac:dyDescent="0.75">
      <c r="A28" s="37" t="s">
        <v>97</v>
      </c>
      <c r="B28" s="37"/>
      <c r="C28" s="37"/>
    </row>
    <row r="29" spans="1:5" x14ac:dyDescent="0.75">
      <c r="A29" s="18" t="s">
        <v>84</v>
      </c>
      <c r="B29" s="18" t="s">
        <v>96</v>
      </c>
      <c r="C29" s="18" t="s">
        <v>95</v>
      </c>
    </row>
    <row r="30" spans="1:5" x14ac:dyDescent="0.75">
      <c r="A30" s="2" t="s">
        <v>94</v>
      </c>
      <c r="B30" s="2" t="s">
        <v>93</v>
      </c>
      <c r="C30" s="2" t="s">
        <v>92</v>
      </c>
    </row>
    <row r="31" spans="1:5" x14ac:dyDescent="0.75">
      <c r="A31" s="2" t="s">
        <v>91</v>
      </c>
      <c r="B31" s="2" t="s">
        <v>90</v>
      </c>
      <c r="C31" s="2" t="s">
        <v>89</v>
      </c>
    </row>
    <row r="32" spans="1:5" x14ac:dyDescent="0.75">
      <c r="A32" s="2" t="s">
        <v>88</v>
      </c>
      <c r="B32" s="2" t="s">
        <v>87</v>
      </c>
      <c r="C32" s="2" t="s">
        <v>86</v>
      </c>
    </row>
    <row r="34" spans="1:10" x14ac:dyDescent="0.75">
      <c r="A34" s="37" t="s">
        <v>85</v>
      </c>
      <c r="B34" s="37"/>
      <c r="C34" s="37"/>
      <c r="D34" s="37"/>
    </row>
    <row r="35" spans="1:10" x14ac:dyDescent="0.75">
      <c r="A35" s="2"/>
      <c r="B35" s="36" t="s">
        <v>84</v>
      </c>
      <c r="C35" s="36"/>
      <c r="D35" s="36"/>
    </row>
    <row r="36" spans="1:10" x14ac:dyDescent="0.75">
      <c r="A36" s="35" t="s">
        <v>83</v>
      </c>
      <c r="B36" s="35" t="str">
        <f t="array" ref="B36:D36">TRANSPOSE(A30:A32)</f>
        <v>3-Year</v>
      </c>
      <c r="C36" s="35" t="str">
        <v>5-Year</v>
      </c>
      <c r="D36" s="35" t="str">
        <v>7-Year</v>
      </c>
      <c r="F36" s="7" t="s">
        <v>82</v>
      </c>
      <c r="G36" s="7" t="s">
        <v>81</v>
      </c>
      <c r="H36" s="7" t="s">
        <v>80</v>
      </c>
    </row>
    <row r="37" spans="1:10" x14ac:dyDescent="0.75">
      <c r="A37" s="2">
        <v>1</v>
      </c>
      <c r="B37" s="2">
        <v>0.33329999999999999</v>
      </c>
      <c r="C37" s="2">
        <v>0.2</v>
      </c>
      <c r="D37" s="2">
        <v>0.1429</v>
      </c>
      <c r="F37" s="4"/>
      <c r="G37" s="4"/>
      <c r="H37" s="4"/>
    </row>
    <row r="38" spans="1:10" x14ac:dyDescent="0.75">
      <c r="A38" s="2">
        <v>2</v>
      </c>
      <c r="B38" s="2">
        <v>0.44450000000000001</v>
      </c>
      <c r="C38" s="2">
        <v>0.32</v>
      </c>
      <c r="D38" s="2">
        <v>0.24490000000000001</v>
      </c>
      <c r="F38" s="4"/>
      <c r="G38" s="4"/>
      <c r="H38" s="4"/>
    </row>
    <row r="39" spans="1:10" x14ac:dyDescent="0.75">
      <c r="A39" s="2">
        <v>3</v>
      </c>
      <c r="B39" s="2">
        <v>0.14810000000000001</v>
      </c>
      <c r="C39" s="2">
        <v>0.192</v>
      </c>
      <c r="D39" s="2">
        <v>0.1749</v>
      </c>
      <c r="F39" s="4"/>
      <c r="G39" s="4"/>
      <c r="H39" s="4"/>
    </row>
    <row r="40" spans="1:10" x14ac:dyDescent="0.75">
      <c r="A40" s="2">
        <v>4</v>
      </c>
      <c r="B40" s="2">
        <v>7.4099999999999999E-2</v>
      </c>
      <c r="C40" s="2">
        <v>0.1152</v>
      </c>
      <c r="D40" s="2">
        <v>0.1249</v>
      </c>
      <c r="F40" s="4"/>
      <c r="G40" s="4"/>
      <c r="H40" s="4"/>
    </row>
    <row r="41" spans="1:10" x14ac:dyDescent="0.75">
      <c r="A41" s="2">
        <v>5</v>
      </c>
      <c r="B41" s="2"/>
      <c r="C41" s="2">
        <v>0.1152</v>
      </c>
      <c r="D41" s="2">
        <v>8.9300000000000004E-2</v>
      </c>
      <c r="G41" s="4"/>
    </row>
    <row r="42" spans="1:10" x14ac:dyDescent="0.75">
      <c r="A42" s="2">
        <v>6</v>
      </c>
      <c r="B42" s="2"/>
      <c r="C42" s="2">
        <v>5.7599999999999998E-2</v>
      </c>
      <c r="D42" s="2">
        <v>8.9200000000000002E-2</v>
      </c>
    </row>
    <row r="43" spans="1:10" x14ac:dyDescent="0.75">
      <c r="A43" s="2">
        <v>7</v>
      </c>
      <c r="B43" s="2"/>
      <c r="C43" s="2"/>
      <c r="D43" s="2">
        <v>8.9300000000000004E-2</v>
      </c>
    </row>
    <row r="44" spans="1:10" x14ac:dyDescent="0.75">
      <c r="A44" s="2">
        <v>8</v>
      </c>
      <c r="B44" s="2"/>
      <c r="C44" s="2"/>
      <c r="D44" s="2">
        <v>4.4600000000000001E-2</v>
      </c>
    </row>
    <row r="46" spans="1:10" x14ac:dyDescent="0.75">
      <c r="A46" s="2"/>
      <c r="B46" s="7" t="s">
        <v>27</v>
      </c>
      <c r="C46" s="7" t="s">
        <v>79</v>
      </c>
      <c r="D46" s="7" t="s">
        <v>14</v>
      </c>
      <c r="E46" s="7" t="s">
        <v>13</v>
      </c>
      <c r="F46" s="7" t="s">
        <v>78</v>
      </c>
      <c r="G46" s="7" t="s">
        <v>0</v>
      </c>
      <c r="H46" s="7" t="s">
        <v>10</v>
      </c>
      <c r="I46" s="7" t="s">
        <v>77</v>
      </c>
      <c r="J46" s="7" t="s">
        <v>76</v>
      </c>
    </row>
    <row r="47" spans="1:10" x14ac:dyDescent="0.75">
      <c r="A47" s="7" t="s">
        <v>75</v>
      </c>
      <c r="B47" s="34"/>
      <c r="C47" s="34"/>
      <c r="D47" s="34"/>
      <c r="E47" s="34"/>
      <c r="F47" s="34"/>
      <c r="G47" s="34"/>
      <c r="H47" s="13"/>
      <c r="I47" s="13"/>
      <c r="J47" s="13"/>
    </row>
    <row r="48" spans="1:10" x14ac:dyDescent="0.75">
      <c r="A48" s="7" t="s">
        <v>74</v>
      </c>
      <c r="B48" s="13"/>
      <c r="C48" s="13"/>
      <c r="D48" s="13"/>
      <c r="E48" s="13"/>
      <c r="F48" s="13"/>
      <c r="G48" s="13"/>
      <c r="H48" s="13"/>
      <c r="I48" s="13"/>
      <c r="J48" s="13"/>
    </row>
    <row r="49" spans="1:10" x14ac:dyDescent="0.75">
      <c r="A49" s="7" t="s">
        <v>73</v>
      </c>
      <c r="B49" s="13"/>
      <c r="C49" s="13"/>
      <c r="D49" s="13"/>
      <c r="E49" s="13"/>
      <c r="F49" s="13"/>
      <c r="G49" s="13"/>
      <c r="H49" s="13"/>
      <c r="I49" s="13"/>
      <c r="J49" s="13"/>
    </row>
    <row r="50" spans="1:10" x14ac:dyDescent="0.75">
      <c r="A50" s="7" t="s">
        <v>72</v>
      </c>
      <c r="B50" s="13"/>
      <c r="C50" s="13"/>
      <c r="D50" s="13"/>
      <c r="E50" s="13"/>
      <c r="F50" s="13"/>
      <c r="G50" s="13"/>
      <c r="H50" s="13"/>
      <c r="I50" s="13"/>
      <c r="J50" s="13"/>
    </row>
    <row r="51" spans="1:10" x14ac:dyDescent="0.75">
      <c r="I51" s="2"/>
      <c r="J51" s="2"/>
    </row>
    <row r="52" spans="1:10" x14ac:dyDescent="0.75">
      <c r="I52" s="2" t="s">
        <v>7</v>
      </c>
      <c r="J52" s="4"/>
    </row>
    <row r="55" spans="1:10" x14ac:dyDescent="0.75">
      <c r="J55" t="s">
        <v>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9658-7029-468C-AFF1-C3CAA8F14081}">
  <sheetPr>
    <tabColor rgb="FF0000FF"/>
  </sheetPr>
  <dimension ref="A1:E21"/>
  <sheetViews>
    <sheetView zoomScale="85" zoomScaleNormal="85" workbookViewId="0">
      <selection activeCell="B14" sqref="B14"/>
    </sheetView>
  </sheetViews>
  <sheetFormatPr defaultRowHeight="14.75" x14ac:dyDescent="0.75"/>
  <cols>
    <col min="1" max="1" width="33" bestFit="1" customWidth="1"/>
    <col min="2" max="2" width="19.31640625" bestFit="1" customWidth="1"/>
    <col min="3" max="5" width="15.6796875" customWidth="1"/>
    <col min="6" max="7" width="13.08984375" bestFit="1" customWidth="1"/>
    <col min="8" max="8" width="14.31640625" bestFit="1" customWidth="1"/>
  </cols>
  <sheetData>
    <row r="1" spans="1:5" ht="21.75" x14ac:dyDescent="1.1000000000000001">
      <c r="A1" s="45" t="s">
        <v>117</v>
      </c>
    </row>
    <row r="2" spans="1:5" x14ac:dyDescent="0.75">
      <c r="A2" s="7" t="s">
        <v>116</v>
      </c>
      <c r="B2" s="16"/>
    </row>
    <row r="3" spans="1:5" x14ac:dyDescent="0.75">
      <c r="A3" s="7" t="s">
        <v>115</v>
      </c>
      <c r="B3" s="2" t="s">
        <v>36</v>
      </c>
    </row>
    <row r="4" spans="1:5" x14ac:dyDescent="0.75">
      <c r="A4" s="7" t="s">
        <v>114</v>
      </c>
      <c r="B4" s="2"/>
    </row>
    <row r="5" spans="1:5" x14ac:dyDescent="0.75">
      <c r="A5" s="7" t="s">
        <v>113</v>
      </c>
      <c r="B5" s="4"/>
    </row>
    <row r="6" spans="1:5" x14ac:dyDescent="0.75">
      <c r="A6" s="7" t="s">
        <v>100</v>
      </c>
      <c r="B6" s="16"/>
    </row>
    <row r="7" spans="1:5" x14ac:dyDescent="0.75">
      <c r="A7" s="7" t="s">
        <v>112</v>
      </c>
      <c r="B7" s="16"/>
      <c r="C7" s="2" t="s">
        <v>111</v>
      </c>
    </row>
    <row r="8" spans="1:5" x14ac:dyDescent="0.75">
      <c r="A8" s="7" t="s">
        <v>1</v>
      </c>
      <c r="B8" s="40"/>
    </row>
    <row r="9" spans="1:5" x14ac:dyDescent="0.75">
      <c r="A9" s="7" t="s">
        <v>110</v>
      </c>
      <c r="B9" s="44"/>
    </row>
    <row r="10" spans="1:5" x14ac:dyDescent="0.75">
      <c r="A10" s="7" t="s">
        <v>109</v>
      </c>
      <c r="B10" s="43"/>
    </row>
    <row r="11" spans="1:5" x14ac:dyDescent="0.75">
      <c r="A11" s="7" t="s">
        <v>83</v>
      </c>
      <c r="B11" s="2"/>
    </row>
    <row r="13" spans="1:5" x14ac:dyDescent="0.75">
      <c r="A13" s="7" t="s">
        <v>108</v>
      </c>
      <c r="B13" s="7" t="s">
        <v>0</v>
      </c>
      <c r="C13" s="7" t="s">
        <v>10</v>
      </c>
      <c r="D13" s="7" t="s">
        <v>98</v>
      </c>
      <c r="E13" s="7" t="s">
        <v>107</v>
      </c>
    </row>
    <row r="14" spans="1:5" x14ac:dyDescent="0.75">
      <c r="A14" s="2">
        <v>0</v>
      </c>
      <c r="B14" s="13"/>
      <c r="C14" s="13"/>
      <c r="D14" s="13"/>
      <c r="E14" s="13"/>
    </row>
    <row r="15" spans="1:5" x14ac:dyDescent="0.75">
      <c r="A15" s="2">
        <v>1</v>
      </c>
      <c r="B15" s="13"/>
      <c r="C15" s="13"/>
      <c r="D15" s="13"/>
      <c r="E15" s="13"/>
    </row>
    <row r="16" spans="1:5" x14ac:dyDescent="0.75">
      <c r="A16" s="2">
        <v>2</v>
      </c>
      <c r="B16" s="13"/>
      <c r="C16" s="13"/>
      <c r="D16" s="13"/>
      <c r="E16" s="13"/>
    </row>
    <row r="17" spans="1:5" x14ac:dyDescent="0.75">
      <c r="A17" s="2">
        <v>3</v>
      </c>
      <c r="B17" s="13"/>
      <c r="C17" s="13"/>
      <c r="D17" s="13"/>
      <c r="E17" s="13"/>
    </row>
    <row r="18" spans="1:5" x14ac:dyDescent="0.75">
      <c r="A18" s="2">
        <v>4</v>
      </c>
      <c r="B18" s="13"/>
      <c r="C18" s="13"/>
      <c r="D18" s="13"/>
      <c r="E18" s="13"/>
    </row>
    <row r="19" spans="1:5" x14ac:dyDescent="0.75">
      <c r="A19" s="2">
        <v>5</v>
      </c>
      <c r="B19" s="13"/>
      <c r="C19" s="13"/>
      <c r="D19" s="13"/>
      <c r="E19" s="13"/>
    </row>
    <row r="21" spans="1:5" x14ac:dyDescent="0.75">
      <c r="D21" s="7" t="s">
        <v>7</v>
      </c>
      <c r="E21" s="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79EE-2462-4966-B3F4-6A54C6B23B02}">
  <sheetPr>
    <tabColor rgb="FF0000FF"/>
  </sheetPr>
  <dimension ref="A1:I11"/>
  <sheetViews>
    <sheetView workbookViewId="0">
      <selection activeCell="C1" sqref="C1"/>
    </sheetView>
  </sheetViews>
  <sheetFormatPr defaultRowHeight="14.75" x14ac:dyDescent="0.75"/>
  <cols>
    <col min="2" max="2" width="33.31640625" style="46" customWidth="1"/>
    <col min="3" max="3" width="12.08984375" bestFit="1" customWidth="1"/>
    <col min="6" max="6" width="12.08984375" bestFit="1" customWidth="1"/>
    <col min="7" max="7" width="11.6796875" bestFit="1" customWidth="1"/>
    <col min="8" max="8" width="13.08984375" bestFit="1" customWidth="1"/>
    <col min="9" max="9" width="12.54296875" bestFit="1" customWidth="1"/>
  </cols>
  <sheetData>
    <row r="1" spans="1:9" x14ac:dyDescent="0.75">
      <c r="A1" s="51">
        <v>16</v>
      </c>
      <c r="B1" s="47" t="s">
        <v>22</v>
      </c>
      <c r="C1" s="49"/>
      <c r="E1" s="7" t="s">
        <v>8</v>
      </c>
      <c r="F1" s="7" t="s">
        <v>0</v>
      </c>
      <c r="G1" s="7" t="s">
        <v>10</v>
      </c>
      <c r="H1" s="7" t="s">
        <v>98</v>
      </c>
      <c r="I1" s="7" t="s">
        <v>107</v>
      </c>
    </row>
    <row r="2" spans="1:9" x14ac:dyDescent="0.75">
      <c r="B2" s="47" t="s">
        <v>83</v>
      </c>
      <c r="C2" s="2"/>
      <c r="E2" s="2">
        <v>0</v>
      </c>
      <c r="F2" s="1"/>
      <c r="G2" s="50"/>
      <c r="H2" s="50"/>
      <c r="I2" s="50"/>
    </row>
    <row r="3" spans="1:9" x14ac:dyDescent="0.75">
      <c r="B3" s="47" t="s">
        <v>37</v>
      </c>
      <c r="C3" s="2"/>
      <c r="E3" s="2">
        <v>1</v>
      </c>
      <c r="F3" s="50"/>
      <c r="G3" s="1"/>
      <c r="H3" s="1"/>
      <c r="I3" s="50"/>
    </row>
    <row r="4" spans="1:9" x14ac:dyDescent="0.75">
      <c r="B4" s="47" t="s">
        <v>123</v>
      </c>
      <c r="C4" s="2"/>
      <c r="E4" s="2">
        <v>2</v>
      </c>
      <c r="F4" s="50"/>
      <c r="G4" s="1"/>
      <c r="H4" s="1"/>
      <c r="I4" s="50"/>
    </row>
    <row r="5" spans="1:9" x14ac:dyDescent="0.75">
      <c r="B5" s="47" t="s">
        <v>122</v>
      </c>
      <c r="C5" s="50"/>
      <c r="E5" s="2">
        <v>3</v>
      </c>
      <c r="F5" s="50"/>
      <c r="G5" s="1"/>
      <c r="H5" s="1"/>
      <c r="I5" s="50"/>
    </row>
    <row r="6" spans="1:9" x14ac:dyDescent="0.75">
      <c r="B6" s="47" t="s">
        <v>121</v>
      </c>
      <c r="C6" s="49"/>
      <c r="E6" s="2">
        <v>4</v>
      </c>
      <c r="F6" s="50"/>
      <c r="G6" s="1"/>
      <c r="H6" s="1"/>
      <c r="I6" s="50"/>
    </row>
    <row r="7" spans="1:9" ht="29.5" x14ac:dyDescent="0.75">
      <c r="B7" s="47" t="s">
        <v>120</v>
      </c>
      <c r="C7" s="49"/>
      <c r="E7" s="2">
        <v>5</v>
      </c>
      <c r="F7" s="50"/>
      <c r="G7" s="50"/>
      <c r="H7" s="50"/>
      <c r="I7" s="50"/>
    </row>
    <row r="8" spans="1:9" ht="29.5" x14ac:dyDescent="0.75">
      <c r="B8" s="47" t="s">
        <v>119</v>
      </c>
      <c r="C8" s="49"/>
    </row>
    <row r="9" spans="1:9" x14ac:dyDescent="0.75">
      <c r="B9" s="47" t="s">
        <v>1</v>
      </c>
      <c r="C9" s="2"/>
      <c r="H9" s="17" t="s">
        <v>118</v>
      </c>
      <c r="I9" s="48"/>
    </row>
    <row r="10" spans="1:9" x14ac:dyDescent="0.75">
      <c r="B10"/>
    </row>
    <row r="11" spans="1:9" x14ac:dyDescent="0.75">
      <c r="B1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FA58B-EB6D-4BC7-AA7C-097543979B4A}">
  <sheetPr>
    <tabColor rgb="FF0000FF"/>
  </sheetPr>
  <dimension ref="A1:D11"/>
  <sheetViews>
    <sheetView workbookViewId="0">
      <selection activeCell="B1" sqref="B1"/>
    </sheetView>
  </sheetViews>
  <sheetFormatPr defaultRowHeight="14.75" x14ac:dyDescent="0.75"/>
  <cols>
    <col min="1" max="1" width="20.6796875" bestFit="1" customWidth="1"/>
    <col min="2" max="4" width="15.31640625" bestFit="1" customWidth="1"/>
  </cols>
  <sheetData>
    <row r="1" spans="1:4" x14ac:dyDescent="0.75">
      <c r="A1" s="7" t="s">
        <v>129</v>
      </c>
      <c r="B1" s="2"/>
    </row>
    <row r="2" spans="1:4" x14ac:dyDescent="0.75">
      <c r="A2" s="7" t="s">
        <v>26</v>
      </c>
      <c r="B2" s="49"/>
    </row>
    <row r="3" spans="1:4" x14ac:dyDescent="0.75">
      <c r="A3" s="7" t="s">
        <v>128</v>
      </c>
      <c r="B3" s="49"/>
    </row>
    <row r="4" spans="1:4" x14ac:dyDescent="0.75">
      <c r="A4" s="7" t="s">
        <v>127</v>
      </c>
      <c r="B4" s="49"/>
    </row>
    <row r="5" spans="1:4" x14ac:dyDescent="0.75">
      <c r="A5" s="7" t="s">
        <v>126</v>
      </c>
      <c r="B5" s="2"/>
    </row>
    <row r="7" spans="1:4" x14ac:dyDescent="0.75">
      <c r="A7" s="2"/>
      <c r="B7" s="7" t="s">
        <v>20</v>
      </c>
      <c r="C7" s="7" t="s">
        <v>19</v>
      </c>
      <c r="D7" s="7" t="s">
        <v>18</v>
      </c>
    </row>
    <row r="8" spans="1:4" x14ac:dyDescent="0.75">
      <c r="A8" s="7" t="s">
        <v>25</v>
      </c>
      <c r="B8" s="1"/>
      <c r="C8" s="1"/>
      <c r="D8" s="1"/>
    </row>
    <row r="9" spans="1:4" x14ac:dyDescent="0.75">
      <c r="A9" s="7" t="s">
        <v>60</v>
      </c>
      <c r="B9" s="13"/>
      <c r="C9" s="52"/>
      <c r="D9" s="13"/>
    </row>
    <row r="10" spans="1:4" x14ac:dyDescent="0.75">
      <c r="A10" s="7" t="s">
        <v>125</v>
      </c>
      <c r="B10" s="13"/>
      <c r="C10" s="52"/>
      <c r="D10" s="13"/>
    </row>
    <row r="11" spans="1:4" x14ac:dyDescent="0.75">
      <c r="A11" s="7" t="s">
        <v>124</v>
      </c>
      <c r="B11" s="13"/>
      <c r="C11" s="13"/>
      <c r="D11" s="1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FDAE6-74A3-4745-82B3-7D337DB8854A}">
  <sheetPr>
    <tabColor rgb="FF0000FF"/>
  </sheetPr>
  <dimension ref="A1:D17"/>
  <sheetViews>
    <sheetView zoomScale="85" zoomScaleNormal="85" workbookViewId="0">
      <selection activeCell="B14" sqref="B14:B18"/>
    </sheetView>
  </sheetViews>
  <sheetFormatPr defaultRowHeight="14.75" x14ac:dyDescent="0.75"/>
  <cols>
    <col min="1" max="1" width="43.31640625" bestFit="1" customWidth="1"/>
    <col min="2" max="2" width="10.86328125" bestFit="1" customWidth="1"/>
    <col min="4" max="4" width="10" bestFit="1" customWidth="1"/>
  </cols>
  <sheetData>
    <row r="1" spans="1:4" x14ac:dyDescent="0.75">
      <c r="A1" s="7" t="s">
        <v>136</v>
      </c>
      <c r="B1" s="53">
        <v>120000</v>
      </c>
      <c r="C1" t="s">
        <v>135</v>
      </c>
    </row>
    <row r="2" spans="1:4" x14ac:dyDescent="0.75">
      <c r="A2" s="7" t="s">
        <v>134</v>
      </c>
      <c r="B2" s="56">
        <v>915000</v>
      </c>
    </row>
    <row r="3" spans="1:4" x14ac:dyDescent="0.75">
      <c r="A3" s="7" t="s">
        <v>133</v>
      </c>
      <c r="B3" s="57">
        <v>0.2</v>
      </c>
    </row>
    <row r="4" spans="1:4" x14ac:dyDescent="0.75">
      <c r="A4" s="7" t="s">
        <v>133</v>
      </c>
      <c r="B4" s="54"/>
    </row>
    <row r="5" spans="1:4" x14ac:dyDescent="0.75">
      <c r="A5" s="7" t="s">
        <v>15</v>
      </c>
      <c r="B5" s="56">
        <v>235000</v>
      </c>
    </row>
    <row r="6" spans="1:4" x14ac:dyDescent="0.75">
      <c r="A6" s="7" t="s">
        <v>132</v>
      </c>
      <c r="B6" s="56">
        <v>890000</v>
      </c>
    </row>
    <row r="7" spans="1:4" x14ac:dyDescent="0.75">
      <c r="A7" s="7" t="s">
        <v>83</v>
      </c>
      <c r="B7" s="2">
        <v>4</v>
      </c>
    </row>
    <row r="8" spans="1:4" x14ac:dyDescent="0.75">
      <c r="A8" s="7" t="s">
        <v>37</v>
      </c>
      <c r="B8" s="2" t="s">
        <v>36</v>
      </c>
    </row>
    <row r="9" spans="1:4" x14ac:dyDescent="0.75">
      <c r="A9" s="7" t="s">
        <v>123</v>
      </c>
      <c r="B9" s="2">
        <v>0</v>
      </c>
    </row>
    <row r="10" spans="1:4" x14ac:dyDescent="0.75">
      <c r="A10" s="7" t="s">
        <v>2</v>
      </c>
      <c r="B10" s="1"/>
    </row>
    <row r="11" spans="1:4" x14ac:dyDescent="0.75">
      <c r="A11" s="7" t="s">
        <v>10</v>
      </c>
      <c r="B11" s="2" t="s">
        <v>131</v>
      </c>
    </row>
    <row r="12" spans="1:4" x14ac:dyDescent="0.75">
      <c r="A12" s="7" t="s">
        <v>1</v>
      </c>
      <c r="B12" s="2">
        <v>0.23</v>
      </c>
    </row>
    <row r="13" spans="1:4" x14ac:dyDescent="0.75">
      <c r="A13" s="7" t="s">
        <v>33</v>
      </c>
      <c r="B13" s="2">
        <v>0.13</v>
      </c>
    </row>
    <row r="14" spans="1:4" x14ac:dyDescent="0.75">
      <c r="A14" s="7" t="s">
        <v>249</v>
      </c>
      <c r="B14" s="108"/>
    </row>
    <row r="15" spans="1:4" x14ac:dyDescent="0.75">
      <c r="A15" s="7" t="s">
        <v>250</v>
      </c>
      <c r="B15" s="108"/>
    </row>
    <row r="16" spans="1:4" x14ac:dyDescent="0.75">
      <c r="A16" s="7" t="s">
        <v>118</v>
      </c>
      <c r="B16" s="1"/>
      <c r="D16" s="58"/>
    </row>
    <row r="17" spans="1:2" x14ac:dyDescent="0.75">
      <c r="A17" s="7" t="s">
        <v>130</v>
      </c>
      <c r="B17" s="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113A-C343-4417-BEE3-C61047D57A3F}">
  <sheetPr>
    <tabColor rgb="FF0000FF"/>
  </sheetPr>
  <dimension ref="A1:L32"/>
  <sheetViews>
    <sheetView zoomScale="70" zoomScaleNormal="70" workbookViewId="0"/>
  </sheetViews>
  <sheetFormatPr defaultRowHeight="14.75" x14ac:dyDescent="0.75"/>
  <cols>
    <col min="1" max="1" width="42.08984375" bestFit="1" customWidth="1"/>
    <col min="2" max="2" width="15.453125" bestFit="1" customWidth="1"/>
    <col min="3" max="3" width="1.54296875" customWidth="1"/>
    <col min="4" max="6" width="16.08984375" bestFit="1" customWidth="1"/>
    <col min="7" max="7" width="15" bestFit="1" customWidth="1"/>
    <col min="8" max="8" width="14.31640625" bestFit="1" customWidth="1"/>
    <col min="9" max="12" width="15.453125" bestFit="1" customWidth="1"/>
  </cols>
  <sheetData>
    <row r="1" spans="1:3" x14ac:dyDescent="0.75">
      <c r="A1" s="2" t="str">
        <f>"Research and Development on "&amp;B3</f>
        <v>Research and Development on Golf Club 3</v>
      </c>
      <c r="B1" s="16">
        <v>1000000</v>
      </c>
      <c r="C1" t="s">
        <v>149</v>
      </c>
    </row>
    <row r="2" spans="1:3" ht="15.5" thickBot="1" x14ac:dyDescent="0.9">
      <c r="A2" s="72" t="s">
        <v>150</v>
      </c>
      <c r="B2" s="71">
        <v>150000</v>
      </c>
      <c r="C2" t="s">
        <v>149</v>
      </c>
    </row>
    <row r="3" spans="1:3" ht="15.5" thickTop="1" x14ac:dyDescent="0.75">
      <c r="A3" s="70" t="s">
        <v>148</v>
      </c>
      <c r="B3" s="69" t="s">
        <v>147</v>
      </c>
    </row>
    <row r="4" spans="1:3" x14ac:dyDescent="0.75">
      <c r="A4" s="63" t="str">
        <f>"Price of "&amp;B3</f>
        <v>Price of Golf Club 3</v>
      </c>
      <c r="B4" s="64">
        <v>815</v>
      </c>
    </row>
    <row r="5" spans="1:3" x14ac:dyDescent="0.75">
      <c r="A5" s="63" t="str">
        <f>"VC for "&amp;B3</f>
        <v>VC for Golf Club 3</v>
      </c>
      <c r="B5" s="64">
        <v>365</v>
      </c>
    </row>
    <row r="6" spans="1:3" x14ac:dyDescent="0.75">
      <c r="A6" s="63" t="str">
        <f>"Estimate of # units sold per year for "&amp;B3</f>
        <v>Estimate of # units sold per year for Golf Club 3</v>
      </c>
      <c r="B6" s="62">
        <v>55000</v>
      </c>
    </row>
    <row r="7" spans="1:3" ht="15.5" thickBot="1" x14ac:dyDescent="0.9">
      <c r="A7" s="61" t="str">
        <f>"Gross Profits (Sales - Total VC) of "&amp;B3</f>
        <v>Gross Profits (Sales - Total VC) of Golf Club 3</v>
      </c>
      <c r="B7" s="60"/>
    </row>
    <row r="8" spans="1:3" ht="15.5" thickTop="1" x14ac:dyDescent="0.75">
      <c r="A8" s="68" t="s">
        <v>146</v>
      </c>
      <c r="B8" s="67" t="s">
        <v>145</v>
      </c>
    </row>
    <row r="9" spans="1:3" x14ac:dyDescent="0.75">
      <c r="A9" s="63" t="str">
        <f>"Price of "&amp;B8</f>
        <v>Price of Golf Club 1</v>
      </c>
      <c r="B9" s="64">
        <v>1345</v>
      </c>
    </row>
    <row r="10" spans="1:3" x14ac:dyDescent="0.75">
      <c r="A10" s="63" t="str">
        <f>"VC for "&amp;B8</f>
        <v>VC for Golf Club 1</v>
      </c>
      <c r="B10" s="64">
        <v>730</v>
      </c>
    </row>
    <row r="11" spans="1:3" x14ac:dyDescent="0.75">
      <c r="A11" s="63" t="str">
        <f>"Lost # units sold of "&amp;B8</f>
        <v>Lost # units sold of Golf Club 1</v>
      </c>
      <c r="B11" s="62">
        <v>10000</v>
      </c>
      <c r="C11" t="s">
        <v>144</v>
      </c>
    </row>
    <row r="12" spans="1:3" ht="15.5" thickBot="1" x14ac:dyDescent="0.9">
      <c r="A12" s="61" t="str">
        <f>"Gross Profits (Sales - Total VC) of "&amp;B8</f>
        <v>Gross Profits (Sales - Total VC) of Golf Club 1</v>
      </c>
      <c r="B12" s="60"/>
    </row>
    <row r="13" spans="1:3" ht="15.5" thickTop="1" x14ac:dyDescent="0.75">
      <c r="A13" s="66" t="s">
        <v>143</v>
      </c>
      <c r="B13" s="65" t="s">
        <v>142</v>
      </c>
    </row>
    <row r="14" spans="1:3" x14ac:dyDescent="0.75">
      <c r="A14" s="63" t="str">
        <f>"Price of "&amp;B13</f>
        <v>Price of Golf Club 2</v>
      </c>
      <c r="B14" s="64">
        <v>445</v>
      </c>
    </row>
    <row r="15" spans="1:3" x14ac:dyDescent="0.75">
      <c r="A15" s="63" t="str">
        <f>"VC for "&amp;B13</f>
        <v>VC for Golf Club 2</v>
      </c>
      <c r="B15" s="64">
        <v>210</v>
      </c>
    </row>
    <row r="16" spans="1:3" x14ac:dyDescent="0.75">
      <c r="A16" s="63" t="str">
        <f>"Gained # units sold of "&amp;B13</f>
        <v>Gained # units sold of Golf Club 2</v>
      </c>
      <c r="B16" s="62">
        <v>12000</v>
      </c>
      <c r="C16" t="s">
        <v>141</v>
      </c>
    </row>
    <row r="17" spans="1:12" ht="15.5" thickBot="1" x14ac:dyDescent="0.9">
      <c r="A17" s="61" t="str">
        <f>"Gross Profits (Sales - Total VC) of "&amp;B13</f>
        <v>Gross Profits (Sales - Total VC) of Golf Club 2</v>
      </c>
      <c r="B17" s="60"/>
    </row>
    <row r="18" spans="1:12" ht="15.5" thickTop="1" x14ac:dyDescent="0.75">
      <c r="A18" s="2" t="s">
        <v>15</v>
      </c>
      <c r="B18" s="16">
        <v>9450000</v>
      </c>
    </row>
    <row r="19" spans="1:12" x14ac:dyDescent="0.75">
      <c r="A19" s="2" t="s">
        <v>140</v>
      </c>
      <c r="B19" s="16">
        <v>39200000</v>
      </c>
    </row>
    <row r="20" spans="1:12" x14ac:dyDescent="0.75">
      <c r="A20" s="2" t="s">
        <v>139</v>
      </c>
      <c r="B20" s="2" t="s">
        <v>36</v>
      </c>
    </row>
    <row r="21" spans="1:12" x14ac:dyDescent="0.75">
      <c r="A21" s="2" t="s">
        <v>138</v>
      </c>
      <c r="B21" s="2">
        <v>0</v>
      </c>
    </row>
    <row r="22" spans="1:12" x14ac:dyDescent="0.75">
      <c r="A22" s="2" t="s">
        <v>2</v>
      </c>
      <c r="B22" s="1"/>
    </row>
    <row r="23" spans="1:12" x14ac:dyDescent="0.75">
      <c r="A23" s="2" t="s">
        <v>83</v>
      </c>
      <c r="B23" s="2">
        <v>7</v>
      </c>
    </row>
    <row r="24" spans="1:12" x14ac:dyDescent="0.75">
      <c r="A24" s="2" t="s">
        <v>33</v>
      </c>
      <c r="B24" s="2">
        <v>0.1</v>
      </c>
    </row>
    <row r="25" spans="1:12" x14ac:dyDescent="0.75">
      <c r="A25" s="2" t="s">
        <v>1</v>
      </c>
      <c r="B25" s="2">
        <v>0.25</v>
      </c>
    </row>
    <row r="26" spans="1:12" x14ac:dyDescent="0.75">
      <c r="A26" s="2" t="s">
        <v>137</v>
      </c>
      <c r="B26" s="16">
        <v>1850000</v>
      </c>
    </row>
    <row r="27" spans="1:12" x14ac:dyDescent="0.75">
      <c r="A27" s="59" t="s">
        <v>0</v>
      </c>
      <c r="B27" s="50"/>
    </row>
    <row r="28" spans="1:12" x14ac:dyDescent="0.75">
      <c r="A28" s="2" t="s">
        <v>7</v>
      </c>
      <c r="B28" s="50"/>
      <c r="E28" s="38"/>
      <c r="L28" s="38"/>
    </row>
    <row r="29" spans="1:12" x14ac:dyDescent="0.75">
      <c r="A29" s="2" t="s">
        <v>118</v>
      </c>
      <c r="B29" s="48"/>
      <c r="E29" s="38"/>
      <c r="F29" s="38"/>
      <c r="G29" s="38"/>
      <c r="H29" s="38"/>
      <c r="I29" s="38"/>
      <c r="J29" s="38"/>
      <c r="K29" s="38"/>
      <c r="L29" s="38"/>
    </row>
    <row r="30" spans="1:12" x14ac:dyDescent="0.75">
      <c r="A30" s="2" t="s">
        <v>130</v>
      </c>
      <c r="B30" s="1"/>
    </row>
    <row r="32" spans="1:12" x14ac:dyDescent="0.75">
      <c r="B3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Score</vt:lpstr>
      <vt:lpstr>Homework==&gt;</vt:lpstr>
      <vt:lpstr>CRST9.1</vt:lpstr>
      <vt:lpstr>CRST9.2</vt:lpstr>
      <vt:lpstr>CTCR</vt:lpstr>
      <vt:lpstr>QP(1)</vt:lpstr>
      <vt:lpstr>QP(2)</vt:lpstr>
      <vt:lpstr>QP(8)</vt:lpstr>
      <vt:lpstr>QP(9,10,11,12)</vt:lpstr>
      <vt:lpstr>QP(14 )</vt:lpstr>
      <vt:lpstr>QP(16 )</vt:lpstr>
      <vt:lpstr>QP(18 )</vt:lpstr>
      <vt:lpstr>QP(22)</vt:lpstr>
      <vt:lpstr>QP(28 )</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2025-02-03T06:54:46Z</dcterms:created>
  <dcterms:modified xsi:type="dcterms:W3CDTF">2025-02-09T20:58:57Z</dcterms:modified>
</cp:coreProperties>
</file>