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rvin\Desktop\00-455-2025\02-VideosFilesHomework\Ch07\Files\"/>
    </mc:Choice>
  </mc:AlternateContent>
  <xr:revisionPtr revIDLastSave="0" documentId="13_ncr:1_{25E55A36-3694-46B0-8373-DF6DC44A7983}" xr6:coauthVersionLast="47" xr6:coauthVersionMax="47" xr10:uidLastSave="{00000000-0000-0000-0000-000000000000}"/>
  <bookViews>
    <workbookView xWindow="-90" yWindow="-90" windowWidth="19380" windowHeight="10380" tabRatio="814" xr2:uid="{CDE34999-FF7F-40E2-9493-7D25B524A34C}"/>
  </bookViews>
  <sheets>
    <sheet name="Ex(.5)" sheetId="51" r:id="rId1"/>
    <sheet name="Ex(.5)an" sheetId="52" r:id="rId2"/>
    <sheet name="Ex(1)" sheetId="1" r:id="rId3"/>
    <sheet name="Ex(1an)" sheetId="9" r:id="rId4"/>
    <sheet name="Ex(2)" sheetId="2" r:id="rId5"/>
    <sheet name="Ex(2an)" sheetId="10" r:id="rId6"/>
    <sheet name="Ex(3)" sheetId="3" r:id="rId7"/>
    <sheet name="Ex(3an)" sheetId="11" r:id="rId8"/>
    <sheet name="Ex(3.1)" sheetId="13" r:id="rId9"/>
    <sheet name="Ex(3.1an)" sheetId="15" r:id="rId10"/>
    <sheet name="Ex(3.2)" sheetId="14" r:id="rId11"/>
    <sheet name="Ex(3.2an)" sheetId="17" r:id="rId12"/>
    <sheet name="Ex(4-6)" sheetId="18" r:id="rId13"/>
    <sheet name="Ex(4-6an)" sheetId="19" r:id="rId14"/>
    <sheet name="Ex(7)" sheetId="20" r:id="rId15"/>
    <sheet name="Ex(7an)" sheetId="21" r:id="rId16"/>
    <sheet name="Ex(8)" sheetId="22" r:id="rId17"/>
    <sheet name="Ex(8an)" sheetId="23" r:id="rId18"/>
    <sheet name="Ex(9)" sheetId="24" r:id="rId19"/>
    <sheet name="Ex(10)" sheetId="25" r:id="rId20"/>
    <sheet name="Ex(11)" sheetId="48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8" l="1"/>
  <c r="I19" i="48"/>
  <c r="I18" i="48" s="1"/>
  <c r="I21" i="48" s="1"/>
  <c r="B7" i="25"/>
  <c r="B8" i="25" s="1"/>
  <c r="B10" i="25"/>
  <c r="B11" i="25" s="1"/>
  <c r="A11" i="25"/>
  <c r="B2" i="24"/>
  <c r="B10" i="24" s="1"/>
  <c r="A10" i="24"/>
  <c r="E10" i="24" s="1"/>
  <c r="F10" i="24"/>
  <c r="A11" i="24"/>
  <c r="E11" i="24" s="1"/>
  <c r="B11" i="24"/>
  <c r="F11" i="24"/>
  <c r="A12" i="24"/>
  <c r="B12" i="24"/>
  <c r="E12" i="24"/>
  <c r="A5" i="23"/>
  <c r="A6" i="23"/>
  <c r="B9" i="23"/>
  <c r="D9" i="23"/>
  <c r="B10" i="23"/>
  <c r="D10" i="23"/>
  <c r="B11" i="23"/>
  <c r="D11" i="23"/>
  <c r="B12" i="23"/>
  <c r="D12" i="23"/>
  <c r="B13" i="23"/>
  <c r="B15" i="23"/>
  <c r="B16" i="23"/>
  <c r="B17" i="23"/>
  <c r="B18" i="23"/>
  <c r="B19" i="23" s="1"/>
  <c r="A5" i="22"/>
  <c r="A6" i="22"/>
  <c r="D9" i="22"/>
  <c r="D10" i="22"/>
  <c r="D11" i="22"/>
  <c r="D12" i="22"/>
  <c r="D6" i="21"/>
  <c r="D7" i="21" s="1"/>
  <c r="D10" i="21"/>
  <c r="D12" i="19"/>
  <c r="D14" i="19"/>
  <c r="D15" i="19" s="1"/>
  <c r="N14" i="19"/>
  <c r="N15" i="19" s="1"/>
  <c r="D17" i="19"/>
  <c r="D19" i="19"/>
  <c r="D20" i="19"/>
  <c r="D21" i="19"/>
  <c r="D9" i="18"/>
  <c r="N14" i="18" s="1"/>
  <c r="N15" i="18" s="1"/>
  <c r="D10" i="18"/>
  <c r="D11" i="18"/>
  <c r="D13" i="18"/>
  <c r="A1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A1" i="14"/>
  <c r="A1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A1" i="13"/>
  <c r="C6" i="11"/>
  <c r="D3" i="10"/>
  <c r="C5" i="10"/>
  <c r="C3" i="10" s="1"/>
  <c r="C3" i="9"/>
  <c r="C8" i="9"/>
  <c r="E9" i="52"/>
  <c r="F9" i="52"/>
  <c r="E10" i="52"/>
  <c r="F10" i="52"/>
  <c r="E11" i="52"/>
  <c r="F11" i="52"/>
  <c r="E12" i="52"/>
  <c r="F12" i="52"/>
  <c r="E13" i="52"/>
  <c r="F13" i="52"/>
  <c r="E14" i="52"/>
  <c r="F14" i="52"/>
  <c r="E15" i="52"/>
  <c r="F15" i="52"/>
  <c r="E16" i="52"/>
  <c r="F16" i="52"/>
  <c r="F17" i="52"/>
  <c r="F19" i="52"/>
  <c r="D8" i="21" l="1"/>
  <c r="D9" i="21" s="1"/>
  <c r="D17" i="21" l="1"/>
  <c r="D11" i="21"/>
  <c r="D12" i="21" s="1"/>
</calcChain>
</file>

<file path=xl/sharedStrings.xml><?xml version="1.0" encoding="utf-8"?>
<sst xmlns="http://schemas.openxmlformats.org/spreadsheetml/2006/main" count="321" uniqueCount="168">
  <si>
    <r>
      <t>PV = P</t>
    </r>
    <r>
      <rPr>
        <vertAlign val="subscript"/>
        <sz val="11"/>
        <color indexed="8"/>
        <rFont val="Calibri"/>
        <family val="2"/>
      </rPr>
      <t>0</t>
    </r>
  </si>
  <si>
    <t>PMT/i/n = D/R</t>
  </si>
  <si>
    <t>Current Stock Price =</t>
  </si>
  <si>
    <t>Current Dividend (now) =</t>
  </si>
  <si>
    <t>Dividend in 1 year =</t>
  </si>
  <si>
    <t>Constant Growth Rate =</t>
  </si>
  <si>
    <t>g</t>
  </si>
  <si>
    <t>Annual Required Rate of Return =</t>
  </si>
  <si>
    <t>R</t>
  </si>
  <si>
    <t>*Note ==&gt; g &lt; R, or stock price infinite</t>
  </si>
  <si>
    <r>
      <t>P</t>
    </r>
    <r>
      <rPr>
        <vertAlign val="subscript"/>
        <sz val="11"/>
        <color indexed="8"/>
        <rFont val="Calibri"/>
        <family val="2"/>
      </rPr>
      <t>0</t>
    </r>
  </si>
  <si>
    <r>
      <t>D</t>
    </r>
    <r>
      <rPr>
        <vertAlign val="subscript"/>
        <sz val="11"/>
        <color indexed="8"/>
        <rFont val="Calibri"/>
        <family val="2"/>
      </rPr>
      <t>0</t>
    </r>
  </si>
  <si>
    <r>
      <t>D</t>
    </r>
    <r>
      <rPr>
        <vertAlign val="subscript"/>
        <sz val="11"/>
        <color indexed="8"/>
        <rFont val="Calibri"/>
        <family val="2"/>
      </rPr>
      <t>1</t>
    </r>
  </si>
  <si>
    <t>Constant Growth Rate</t>
  </si>
  <si>
    <r>
      <t>D</t>
    </r>
    <r>
      <rPr>
        <vertAlign val="subscript"/>
        <sz val="11"/>
        <color indexed="8"/>
        <rFont val="Calibri"/>
        <family val="2"/>
      </rPr>
      <t>1</t>
    </r>
  </si>
  <si>
    <t>Current Stock Price</t>
  </si>
  <si>
    <t>Stock Price</t>
  </si>
  <si>
    <t>Yearly Preferred Dividend = D =</t>
  </si>
  <si>
    <t>Discount Rate = R =</t>
  </si>
  <si>
    <r>
      <t>Dividend Growth Model (Price at time t) ==&gt; P</t>
    </r>
    <r>
      <rPr>
        <vertAlign val="subscript"/>
        <sz val="11"/>
        <rFont val="Calibri"/>
        <family val="2"/>
      </rPr>
      <t>t</t>
    </r>
    <r>
      <rPr>
        <sz val="11"/>
        <rFont val="Calibri"/>
        <family val="2"/>
      </rPr>
      <t xml:space="preserve"> = P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>*(1+g)</t>
    </r>
    <r>
      <rPr>
        <vertAlign val="superscript"/>
        <sz val="11"/>
        <rFont val="Calibri"/>
        <family val="2"/>
      </rPr>
      <t>t</t>
    </r>
  </si>
  <si>
    <t>t</t>
  </si>
  <si>
    <r>
      <t>P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 P</t>
    </r>
    <r>
      <rPr>
        <vertAlign val="sub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>*(1+g)</t>
    </r>
    <r>
      <rPr>
        <vertAlign val="superscript"/>
        <sz val="11"/>
        <color indexed="8"/>
        <rFont val="Calibri"/>
        <family val="2"/>
      </rPr>
      <t xml:space="preserve">t  </t>
    </r>
    <r>
      <rPr>
        <sz val="11"/>
        <color theme="1"/>
        <rFont val="Calibri"/>
        <family val="2"/>
        <scheme val="minor"/>
      </rPr>
      <t>=</t>
    </r>
  </si>
  <si>
    <r>
      <t>P</t>
    </r>
    <r>
      <rPr>
        <vertAlign val="subscript"/>
        <sz val="11"/>
        <color indexed="8"/>
        <rFont val="Calibri"/>
        <family val="2"/>
      </rPr>
      <t>4</t>
    </r>
  </si>
  <si>
    <r>
      <t>D</t>
    </r>
    <r>
      <rPr>
        <vertAlign val="subscript"/>
        <sz val="11"/>
        <color indexed="8"/>
        <rFont val="Calibri"/>
        <family val="2"/>
      </rPr>
      <t>5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*(1+g)</t>
    </r>
    <r>
      <rPr>
        <vertAlign val="superscript"/>
        <sz val="11"/>
        <color indexed="8"/>
        <rFont val="Calibri"/>
        <family val="2"/>
      </rPr>
      <t>4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</si>
  <si>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indexed="8"/>
        <rFont val="Calibri"/>
        <family val="2"/>
      </rPr>
      <t>5</t>
    </r>
  </si>
  <si>
    <r>
      <t>P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(t+1)</t>
    </r>
    <r>
      <rPr>
        <sz val="11"/>
        <color theme="1"/>
        <rFont val="Calibri"/>
        <family val="2"/>
        <scheme val="minor"/>
      </rPr>
      <t>/(R-g) =</t>
    </r>
  </si>
  <si>
    <r>
      <t>D</t>
    </r>
    <r>
      <rPr>
        <vertAlign val="subscript"/>
        <sz val="11"/>
        <color indexed="8"/>
        <rFont val="Calibri"/>
        <family val="2"/>
      </rPr>
      <t>4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*(1+g)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</si>
  <si>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indexed="8"/>
        <rFont val="Calibri"/>
        <family val="2"/>
      </rPr>
      <t>4</t>
    </r>
  </si>
  <si>
    <r>
      <t>P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*(1+g)/(R-g) =</t>
    </r>
  </si>
  <si>
    <t>or</t>
  </si>
  <si>
    <t>Years Ahead</t>
  </si>
  <si>
    <r>
      <t>Dividend Growth Model ==&gt; P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 xml:space="preserve"> = D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>*(1+g)/(R-g) = D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/(R-g)</t>
    </r>
  </si>
  <si>
    <r>
      <t>Dividend Growth Model (Price at time t) ==&gt; P</t>
    </r>
    <r>
      <rPr>
        <vertAlign val="subscript"/>
        <sz val="11"/>
        <rFont val="Calibri"/>
        <family val="2"/>
      </rPr>
      <t>t</t>
    </r>
    <r>
      <rPr>
        <sz val="11"/>
        <rFont val="Calibri"/>
        <family val="2"/>
      </rPr>
      <t xml:space="preserve"> = D</t>
    </r>
    <r>
      <rPr>
        <vertAlign val="subscript"/>
        <sz val="11"/>
        <rFont val="Calibri"/>
        <family val="2"/>
      </rPr>
      <t>t</t>
    </r>
    <r>
      <rPr>
        <sz val="11"/>
        <rFont val="Calibri"/>
        <family val="2"/>
      </rPr>
      <t>*(1+g)/(R-g) = D</t>
    </r>
    <r>
      <rPr>
        <vertAlign val="subscript"/>
        <sz val="11"/>
        <rFont val="Calibri"/>
        <family val="2"/>
      </rPr>
      <t>(t+1)</t>
    </r>
    <r>
      <rPr>
        <sz val="11"/>
        <rFont val="Calibri"/>
        <family val="2"/>
      </rPr>
      <t>/(R-g)</t>
    </r>
  </si>
  <si>
    <r>
      <t>D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/P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 xml:space="preserve"> + g =</t>
    </r>
  </si>
  <si>
    <r>
      <t>D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/P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 xml:space="preserve"> =</t>
    </r>
  </si>
  <si>
    <t>g =</t>
  </si>
  <si>
    <t>Dividend Yield</t>
  </si>
  <si>
    <t>Capital Gain</t>
  </si>
  <si>
    <t>1st year g =</t>
  </si>
  <si>
    <t>2nd year g =</t>
  </si>
  <si>
    <t>After 2nd year Constant g =</t>
  </si>
  <si>
    <t>Time:</t>
  </si>
  <si>
    <r>
      <t>D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</si>
  <si>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D</t>
    </r>
    <r>
      <rPr>
        <vertAlign val="sub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</si>
  <si>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P</t>
    </r>
    <r>
      <rPr>
        <vertAlign val="subscript"/>
        <sz val="11"/>
        <color indexed="8"/>
        <rFont val="Calibri"/>
        <family val="2"/>
      </rPr>
      <t>2</t>
    </r>
  </si>
  <si>
    <r>
      <t>If P</t>
    </r>
    <r>
      <rPr>
        <vertAlign val="sub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/(R-g), then P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 D</t>
    </r>
    <r>
      <rPr>
        <vertAlign val="subscript"/>
        <sz val="11"/>
        <color indexed="8"/>
        <rFont val="Calibri"/>
        <family val="2"/>
      </rPr>
      <t>(t+1)</t>
    </r>
    <r>
      <rPr>
        <sz val="11"/>
        <color theme="1"/>
        <rFont val="Calibri"/>
        <family val="2"/>
        <scheme val="minor"/>
      </rPr>
      <t>/(R-g)</t>
    </r>
  </si>
  <si>
    <t>Check</t>
  </si>
  <si>
    <t xml:space="preserve"> &lt;&lt;== Time 2 becomes "time 0" because all future dividends are constant growth.</t>
  </si>
  <si>
    <t>Cash Flow at Time 1</t>
  </si>
  <si>
    <t>Cash Flow at Time 2</t>
  </si>
  <si>
    <t>Take Present Value of three future Cash Flows (1 CF at time 1, and 2 cash flows at time 2)</t>
  </si>
  <si>
    <r>
      <t>Implied Return = Dividend Yield + Capital Gain = D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/P</t>
    </r>
    <r>
      <rPr>
        <vertAlign val="subscript"/>
        <sz val="11"/>
        <rFont val="Calibri"/>
        <family val="2"/>
      </rPr>
      <t>0</t>
    </r>
    <r>
      <rPr>
        <sz val="11"/>
        <rFont val="Calibri"/>
        <family val="2"/>
      </rPr>
      <t xml:space="preserve"> + g</t>
    </r>
  </si>
  <si>
    <t>If the stock is valued by future dividends only, then g (constant growth of dividend) is also growth rate for stock</t>
  </si>
  <si>
    <t>Years for High Growth</t>
  </si>
  <si>
    <t>Total Dividends just paid =</t>
  </si>
  <si>
    <t>Required Return =</t>
  </si>
  <si>
    <r>
      <t>D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</si>
  <si>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</si>
  <si>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4</t>
    </r>
    <r>
      <rPr>
        <sz val="11"/>
        <color indexed="8"/>
        <rFont val="Calibri"/>
        <family val="2"/>
      </rPr>
      <t/>
    </r>
  </si>
  <si>
    <r>
      <t>P</t>
    </r>
    <r>
      <rPr>
        <vertAlign val="subscript"/>
        <sz val="11"/>
        <color indexed="8"/>
        <rFont val="Calibri"/>
        <family val="2"/>
      </rPr>
      <t>3</t>
    </r>
  </si>
  <si>
    <t>Stock</t>
  </si>
  <si>
    <t>RAD Co.</t>
  </si>
  <si>
    <t>Shares Outstanding</t>
  </si>
  <si>
    <t>D4/(R-g)</t>
  </si>
  <si>
    <t>Cash Flow Time 1</t>
  </si>
  <si>
    <t>Cash Flow Time 2</t>
  </si>
  <si>
    <t>Cash Flow Time 3</t>
  </si>
  <si>
    <t>PV of Future Cash Flows</t>
  </si>
  <si>
    <t>Price Per Share</t>
  </si>
  <si>
    <t xml:space="preserve"> =PV(B7,C14,,B14)+PV(B7,C15,,B15)+PV(B7,C16,,B16)</t>
  </si>
  <si>
    <t xml:space="preserve"> =-B17/B2</t>
  </si>
  <si>
    <t>Example 8</t>
  </si>
  <si>
    <t>n = Number of Dividend PMT</t>
  </si>
  <si>
    <t>Quarterly Preferred Dividend = D =</t>
  </si>
  <si>
    <t>Name</t>
  </si>
  <si>
    <t>Pham</t>
  </si>
  <si>
    <t>Omar</t>
  </si>
  <si>
    <t># Shares</t>
  </si>
  <si>
    <t># Directors to be elected = N =</t>
  </si>
  <si>
    <t>Usually ==&gt; Determine Total # of Votes For Each Stock Holder =
(# of Shares)*(# of Directors)</t>
  </si>
  <si>
    <t>Total Shares Outstanding =</t>
  </si>
  <si>
    <t>Straight Voting (Directors elected 1 at a time)</t>
  </si>
  <si>
    <t>Cumulative Voting
(Directors are elected all at once)</t>
  </si>
  <si>
    <t>Cast all votes for himself and he is in</t>
  </si>
  <si>
    <t>Price per share</t>
  </si>
  <si>
    <t>Voting:</t>
  </si>
  <si>
    <t>Cumulative</t>
  </si>
  <si>
    <t>How much does it cost to ensure yourself a seat on the Board?</t>
  </si>
  <si>
    <t># Directors Up For Vote = N</t>
  </si>
  <si>
    <t># of Shares Needed To Guarantee Yourself That You Get Elected =
1/(N+1)*(Total Shares Outstanding)+1</t>
  </si>
  <si>
    <t>Minimum # Shares = 1/(N+1)*(All Shares)+1</t>
  </si>
  <si>
    <t>$ Needed</t>
  </si>
  <si>
    <t>Remaining Votes</t>
  </si>
  <si>
    <t>The fewer seats up for election, the harder it is for a shareholder with a small number of shares to get elected.</t>
  </si>
  <si>
    <t>The more seats up for election, the easier it is for a shareholder with a small number of shares to get elected.</t>
  </si>
  <si>
    <t>Capital Gains Yield = g =</t>
  </si>
  <si>
    <t>ROE</t>
  </si>
  <si>
    <t>International Business Machines Corp (IBM)</t>
  </si>
  <si>
    <r>
      <t>IBM 143.60</t>
    </r>
    <r>
      <rPr>
        <b/>
        <sz val="11"/>
        <color indexed="8"/>
        <rFont val="Calibri"/>
        <family val="2"/>
      </rPr>
      <t xml:space="preserve"> </t>
    </r>
    <r>
      <rPr>
        <b/>
        <sz val="10"/>
        <color indexed="17"/>
        <rFont val="Calibri"/>
        <family val="2"/>
      </rPr>
      <t>+2.70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B:</t>
    </r>
    <r>
      <rPr>
        <sz val="10"/>
        <color indexed="8"/>
        <rFont val="Calibri"/>
        <family val="2"/>
      </rPr>
      <t xml:space="preserve">    </t>
    </r>
    <r>
      <rPr>
        <b/>
        <sz val="10"/>
        <color indexed="8"/>
        <rFont val="Calibri"/>
        <family val="2"/>
      </rPr>
      <t>A:</t>
    </r>
    <r>
      <rPr>
        <sz val="10"/>
        <color indexed="8"/>
        <rFont val="Calibri"/>
        <family val="2"/>
      </rPr>
      <t xml:space="preserve">    </t>
    </r>
    <r>
      <rPr>
        <b/>
        <sz val="10"/>
        <color indexed="8"/>
        <rFont val="Calibri"/>
        <family val="2"/>
      </rPr>
      <t>H:</t>
    </r>
    <r>
      <rPr>
        <sz val="10"/>
        <color indexed="8"/>
        <rFont val="Calibri"/>
        <family val="2"/>
      </rPr>
      <t xml:space="preserve">NA </t>
    </r>
    <r>
      <rPr>
        <b/>
        <sz val="10"/>
        <color indexed="8"/>
        <rFont val="Calibri"/>
        <family val="2"/>
      </rPr>
      <t>L:</t>
    </r>
    <r>
      <rPr>
        <sz val="10"/>
        <color indexed="8"/>
        <rFont val="Calibri"/>
        <family val="2"/>
      </rPr>
      <t xml:space="preserve">NA </t>
    </r>
    <r>
      <rPr>
        <b/>
        <sz val="10"/>
        <color indexed="8"/>
        <rFont val="Calibri"/>
        <family val="2"/>
      </rPr>
      <t>O:</t>
    </r>
    <r>
      <rPr>
        <sz val="10"/>
        <color indexed="8"/>
        <rFont val="Calibri"/>
        <family val="2"/>
      </rPr>
      <t xml:space="preserve">NA </t>
    </r>
    <r>
      <rPr>
        <b/>
        <sz val="10"/>
        <color indexed="8"/>
        <rFont val="Calibri"/>
        <family val="2"/>
      </rPr>
      <t>V:</t>
    </r>
    <r>
      <rPr>
        <sz val="10"/>
        <color indexed="8"/>
        <rFont val="Calibri"/>
        <family val="2"/>
      </rPr>
      <t xml:space="preserve">NA </t>
    </r>
    <r>
      <rPr>
        <b/>
        <sz val="10"/>
        <color indexed="8"/>
        <rFont val="Calibri"/>
        <family val="2"/>
      </rPr>
      <t>LT:</t>
    </r>
    <r>
      <rPr>
        <sz val="10"/>
        <color indexed="8"/>
        <rFont val="Calibri"/>
        <family val="2"/>
      </rPr>
      <t xml:space="preserve">2010-10-29 </t>
    </r>
  </si>
  <si>
    <t>Fundamental</t>
  </si>
  <si>
    <t>Year High:</t>
  </si>
  <si>
    <t>Year Low:</t>
  </si>
  <si>
    <t>PE Ratio:</t>
  </si>
  <si>
    <t>EPS:</t>
  </si>
  <si>
    <t>Market Cap.:</t>
  </si>
  <si>
    <t>181,119,500K</t>
  </si>
  <si>
    <t>Shares Outs.:</t>
  </si>
  <si>
    <t>1,261,278K</t>
  </si>
  <si>
    <t>Industry Name:</t>
  </si>
  <si>
    <t>Computers/Peripherals</t>
  </si>
  <si>
    <t>SIC Code:</t>
  </si>
  <si>
    <t>Beta:</t>
  </si>
  <si>
    <t>Last Distribution</t>
  </si>
  <si>
    <t>Date:</t>
  </si>
  <si>
    <t>Amount:</t>
  </si>
  <si>
    <t>Total Returns</t>
  </si>
  <si>
    <t>YTD:</t>
  </si>
  <si>
    <t>1-Year:</t>
  </si>
  <si>
    <t>3-Year:</t>
  </si>
  <si>
    <t>5-Year:</t>
  </si>
  <si>
    <t>Money Flow</t>
  </si>
  <si>
    <t>1 Day:</t>
  </si>
  <si>
    <t>22,718.37K</t>
  </si>
  <si>
    <t>1 Week:</t>
  </si>
  <si>
    <t>6,320.87K</t>
  </si>
  <si>
    <t>1 Month:</t>
  </si>
  <si>
    <t>1,564.15K</t>
  </si>
  <si>
    <t>Additional Info</t>
  </si>
  <si>
    <t>Proj 3-5 Yr EPS:</t>
  </si>
  <si>
    <t>Annual Sales:</t>
  </si>
  <si>
    <t>98,083M</t>
  </si>
  <si>
    <t>Gross Margin:</t>
  </si>
  <si>
    <t>Operation Inc.:</t>
  </si>
  <si>
    <t>22,007M</t>
  </si>
  <si>
    <t>Net Income:</t>
  </si>
  <si>
    <t>14,389M</t>
  </si>
  <si>
    <t>Cash:</t>
  </si>
  <si>
    <t>13,974M</t>
  </si>
  <si>
    <t>Book Value per share:</t>
  </si>
  <si>
    <t>Cash Flow per share:</t>
  </si>
  <si>
    <t>% Insider Holdings:</t>
  </si>
  <si>
    <t>% Institutional Holdings:</t>
  </si>
  <si>
    <t>Po =</t>
  </si>
  <si>
    <t>http://www3.valueline.com/vlquotes/quote.aspx</t>
  </si>
  <si>
    <t>http://finance.yahoo.com/q?s=XOM</t>
  </si>
  <si>
    <t>Last Price</t>
  </si>
  <si>
    <t>Yahoo:</t>
  </si>
  <si>
    <t>Cash Flow</t>
  </si>
  <si>
    <t>PV</t>
  </si>
  <si>
    <r>
      <t>D</t>
    </r>
    <r>
      <rPr>
        <vertAlign val="subscript"/>
        <sz val="11"/>
        <color indexed="8"/>
        <rFont val="Calibri"/>
        <family val="2"/>
      </rPr>
      <t>1</t>
    </r>
  </si>
  <si>
    <r>
      <t>D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</si>
  <si>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</si>
  <si>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4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</si>
  <si>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5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</si>
  <si>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6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</si>
  <si>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7</t>
    </r>
    <r>
      <rPr>
        <sz val="11"/>
        <color indexed="8"/>
        <rFont val="Calibri"/>
        <family val="2"/>
      </rPr>
      <t/>
    </r>
  </si>
  <si>
    <r>
      <t>D</t>
    </r>
    <r>
      <rPr>
        <vertAlign val="subscript"/>
        <sz val="11"/>
        <color indexed="8"/>
        <rFont val="Calibri"/>
        <family val="2"/>
      </rPr>
      <t>8</t>
    </r>
    <r>
      <rPr>
        <sz val="11"/>
        <color indexed="8"/>
        <rFont val="Calibri"/>
        <family val="2"/>
      </rPr>
      <t/>
    </r>
  </si>
  <si>
    <r>
      <t>P</t>
    </r>
    <r>
      <rPr>
        <vertAlign val="subscript"/>
        <sz val="11"/>
        <color indexed="8"/>
        <rFont val="Calibri"/>
        <family val="2"/>
      </rPr>
      <t>8</t>
    </r>
  </si>
  <si>
    <t>Required Return</t>
  </si>
  <si>
    <t>The Board may or may not declare dividends in a predictable pattern (time)</t>
  </si>
  <si>
    <t>The Board can declare whatever amount they would like - there is no contractual amount (amount)</t>
  </si>
  <si>
    <t>What future sell price of stock would you use?</t>
  </si>
  <si>
    <t>Problems with using Dividends as Future Cash Flow:</t>
  </si>
  <si>
    <t>Item</t>
  </si>
  <si>
    <t>Time</t>
  </si>
  <si>
    <r>
      <t>P</t>
    </r>
    <r>
      <rPr>
        <vertAlign val="subscript"/>
        <sz val="11"/>
        <color indexed="8"/>
        <rFont val="Calibri"/>
        <family val="2"/>
      </rPr>
      <t>0</t>
    </r>
  </si>
  <si>
    <t>Required Return Rate</t>
  </si>
  <si>
    <t>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</si>
</sst>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5" formatCode="&quot;$&quot;#,##0.00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name val="Calibri"/>
      <family val="2"/>
    </font>
    <font>
      <vertAlign val="subscript"/>
      <sz val="11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76A9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8" fontId="0" fillId="0" borderId="1" xfId="0" applyNumberFormat="1" applyBorder="1"/>
    <xf numFmtId="9" fontId="0" fillId="0" borderId="1" xfId="0" applyNumberFormat="1" applyBorder="1"/>
    <xf numFmtId="8" fontId="0" fillId="2" borderId="1" xfId="0" applyNumberForma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0" fontId="12" fillId="3" borderId="1" xfId="0" applyFont="1" applyFill="1" applyBorder="1" applyAlignment="1">
      <alignment horizontal="centerContinuous" wrapText="1"/>
    </xf>
    <xf numFmtId="8" fontId="15" fillId="2" borderId="1" xfId="0" applyNumberFormat="1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10" fontId="11" fillId="0" borderId="1" xfId="3" applyNumberFormat="1" applyFont="1" applyBorder="1"/>
    <xf numFmtId="10" fontId="0" fillId="0" borderId="1" xfId="0" applyNumberFormat="1" applyBorder="1"/>
    <xf numFmtId="0" fontId="15" fillId="0" borderId="2" xfId="0" applyFont="1" applyBorder="1"/>
    <xf numFmtId="0" fontId="15" fillId="0" borderId="3" xfId="0" applyFont="1" applyBorder="1"/>
    <xf numFmtId="0" fontId="15" fillId="0" borderId="4" xfId="0" applyFont="1" applyBorder="1"/>
    <xf numFmtId="0" fontId="12" fillId="0" borderId="1" xfId="0" applyFont="1" applyBorder="1" applyAlignment="1">
      <alignment horizontal="centerContinuous" wrapText="1"/>
    </xf>
    <xf numFmtId="0" fontId="15" fillId="0" borderId="1" xfId="0" applyFont="1" applyBorder="1" applyAlignment="1">
      <alignment horizontal="centerContinuous" wrapText="1"/>
    </xf>
    <xf numFmtId="0" fontId="0" fillId="4" borderId="1" xfId="0" applyFill="1" applyBorder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15" fillId="0" borderId="0" xfId="0" applyFont="1" applyAlignment="1">
      <alignment horizontal="centerContinuous" wrapText="1"/>
    </xf>
    <xf numFmtId="0" fontId="15" fillId="0" borderId="1" xfId="0" applyFont="1" applyBorder="1"/>
    <xf numFmtId="10" fontId="0" fillId="2" borderId="1" xfId="0" applyNumberFormat="1" applyFill="1" applyBorder="1"/>
    <xf numFmtId="10" fontId="11" fillId="2" borderId="1" xfId="3" applyNumberFormat="1" applyFont="1" applyFill="1" applyBorder="1"/>
    <xf numFmtId="165" fontId="0" fillId="2" borderId="1" xfId="0" applyNumberFormat="1" applyFill="1" applyBorder="1"/>
    <xf numFmtId="3" fontId="0" fillId="0" borderId="1" xfId="0" applyNumberFormat="1" applyBorder="1"/>
    <xf numFmtId="0" fontId="12" fillId="3" borderId="0" xfId="0" applyFont="1" applyFill="1" applyAlignment="1">
      <alignment horizontal="centerContinuous" wrapText="1"/>
    </xf>
    <xf numFmtId="0" fontId="0" fillId="0" borderId="4" xfId="0" applyBorder="1"/>
    <xf numFmtId="0" fontId="0" fillId="0" borderId="0" xfId="0" applyAlignment="1">
      <alignment wrapText="1"/>
    </xf>
    <xf numFmtId="0" fontId="12" fillId="3" borderId="2" xfId="0" applyFont="1" applyFill="1" applyBorder="1" applyAlignment="1">
      <alignment horizontal="centerContinuous" wrapText="1"/>
    </xf>
    <xf numFmtId="0" fontId="12" fillId="3" borderId="4" xfId="0" applyFont="1" applyFill="1" applyBorder="1" applyAlignment="1">
      <alignment horizontal="centerContinuous" wrapText="1"/>
    </xf>
    <xf numFmtId="0" fontId="12" fillId="5" borderId="1" xfId="0" applyFont="1" applyFill="1" applyBorder="1" applyAlignment="1">
      <alignment horizontal="centerContinuous" wrapText="1"/>
    </xf>
    <xf numFmtId="0" fontId="15" fillId="6" borderId="1" xfId="0" applyFont="1" applyFill="1" applyBorder="1" applyAlignment="1">
      <alignment horizontal="centerContinuous" wrapText="1"/>
    </xf>
    <xf numFmtId="167" fontId="11" fillId="2" borderId="1" xfId="1" applyNumberFormat="1" applyFont="1" applyFill="1" applyBorder="1"/>
    <xf numFmtId="0" fontId="16" fillId="0" borderId="1" xfId="0" applyFont="1" applyBorder="1" applyAlignment="1">
      <alignment horizontal="centerContinuous" wrapText="1"/>
    </xf>
    <xf numFmtId="167" fontId="0" fillId="0" borderId="0" xfId="0" applyNumberFormat="1"/>
    <xf numFmtId="43" fontId="11" fillId="2" borderId="1" xfId="1" applyFont="1" applyFill="1" applyBorder="1"/>
    <xf numFmtId="43" fontId="0" fillId="2" borderId="1" xfId="0" applyNumberFormat="1" applyFill="1" applyBorder="1"/>
    <xf numFmtId="10" fontId="0" fillId="0" borderId="0" xfId="0" applyNumberFormat="1"/>
    <xf numFmtId="0" fontId="13" fillId="0" borderId="0" xfId="2"/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9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5" xfId="0" applyFont="1" applyFill="1" applyBorder="1"/>
    <xf numFmtId="0" fontId="0" fillId="7" borderId="2" xfId="0" applyFill="1" applyBorder="1" applyAlignment="1">
      <alignment horizontal="centerContinuous" wrapText="1"/>
    </xf>
    <xf numFmtId="0" fontId="0" fillId="7" borderId="3" xfId="0" applyFill="1" applyBorder="1" applyAlignment="1">
      <alignment horizontal="centerContinuous" wrapText="1"/>
    </xf>
    <xf numFmtId="0" fontId="0" fillId="7" borderId="4" xfId="0" applyFill="1" applyBorder="1" applyAlignment="1">
      <alignment horizontal="centerContinuous" wrapText="1"/>
    </xf>
    <xf numFmtId="0" fontId="0" fillId="7" borderId="1" xfId="0" applyFill="1" applyBorder="1"/>
    <xf numFmtId="0" fontId="0" fillId="0" borderId="1" xfId="0" applyBorder="1" applyAlignment="1">
      <alignment horizontal="centerContinuous" wrapText="1"/>
    </xf>
    <xf numFmtId="0" fontId="18" fillId="0" borderId="0" xfId="0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19" fillId="8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'Ex(3.1an)'!$A$1</c:f>
          <c:strCache>
            <c:ptCount val="1"/>
            <c:pt idx="0">
              <c:v>Current Stock Price Increases as the Constant Growth Rate Increases, D1 = $2.00 and R = 20.00%</c:v>
            </c:pt>
          </c:strCache>
        </c:strRef>
      </c:tx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'Ex(3.1an)'!$B$5</c:f>
              <c:strCache>
                <c:ptCount val="1"/>
                <c:pt idx="0">
                  <c:v>Current Stock Price</c:v>
                </c:pt>
              </c:strCache>
            </c:strRef>
          </c:tx>
          <c:marker>
            <c:symbol val="none"/>
          </c:marker>
          <c:xVal>
            <c:numRef>
              <c:f>'Ex(3.1an)'!$A$6:$A$25</c:f>
              <c:numCache>
                <c:formatCode>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</c:numCache>
            </c:numRef>
          </c:xVal>
          <c:yVal>
            <c:numRef>
              <c:f>'Ex(3.1an)'!$B$6:$B$25</c:f>
              <c:numCache>
                <c:formatCode>"$"#,##0.00_);[Red]\("$"#,##0.00\)</c:formatCode>
                <c:ptCount val="20"/>
                <c:pt idx="0">
                  <c:v>10</c:v>
                </c:pt>
                <c:pt idx="1">
                  <c:v>10.526315789473685</c:v>
                </c:pt>
                <c:pt idx="2">
                  <c:v>11.111111111111109</c:v>
                </c:pt>
                <c:pt idx="3">
                  <c:v>11.76470588235294</c:v>
                </c:pt>
                <c:pt idx="4">
                  <c:v>12.5</c:v>
                </c:pt>
                <c:pt idx="5">
                  <c:v>13.333333333333332</c:v>
                </c:pt>
                <c:pt idx="6">
                  <c:v>14.285714285714285</c:v>
                </c:pt>
                <c:pt idx="7">
                  <c:v>15.384615384615383</c:v>
                </c:pt>
                <c:pt idx="8">
                  <c:v>16.666666666666664</c:v>
                </c:pt>
                <c:pt idx="9">
                  <c:v>18.18181818181818</c:v>
                </c:pt>
                <c:pt idx="10">
                  <c:v>20</c:v>
                </c:pt>
                <c:pt idx="11">
                  <c:v>22.222222222222218</c:v>
                </c:pt>
                <c:pt idx="12">
                  <c:v>24.999999999999996</c:v>
                </c:pt>
                <c:pt idx="13">
                  <c:v>28.571428571428569</c:v>
                </c:pt>
                <c:pt idx="14">
                  <c:v>33.333333333333336</c:v>
                </c:pt>
                <c:pt idx="15">
                  <c:v>39.999999999999986</c:v>
                </c:pt>
                <c:pt idx="16">
                  <c:v>49.999999999999993</c:v>
                </c:pt>
                <c:pt idx="17">
                  <c:v>66.666666666666671</c:v>
                </c:pt>
                <c:pt idx="18">
                  <c:v>99.999999999999915</c:v>
                </c:pt>
                <c:pt idx="19">
                  <c:v>199.99999999999983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45-48AB-8CB0-6C19FB239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539775"/>
        <c:axId val="1"/>
      </c:scatterChart>
      <c:valAx>
        <c:axId val="1165539775"/>
        <c:scaling>
          <c:orientation val="minMax"/>
        </c:scaling>
        <c:delete val="0"/>
        <c:axPos val="b"/>
        <c:title>
          <c:tx>
            <c:strRef>
              <c:f>'Ex(3.1an)'!$A$5</c:f>
              <c:strCache>
                <c:ptCount val="1"/>
                <c:pt idx="0">
                  <c:v>Constant Growth Rate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title>
          <c:tx>
            <c:strRef>
              <c:f>'Ex(3.1an)'!$B$5</c:f>
              <c:strCache>
                <c:ptCount val="1"/>
                <c:pt idx="0">
                  <c:v>Current Stock Price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539775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'Ex(3.2an)'!$A$1</c:f>
          <c:strCache>
            <c:ptCount val="1"/>
            <c:pt idx="0">
              <c:v>Current Stock Price Decreases as the Rate Of Return Increases, D1 = $2.00 and g = 5.00%</c:v>
            </c:pt>
          </c:strCache>
        </c:strRef>
      </c:tx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'Ex(3.2an)'!$B$5</c:f>
              <c:strCache>
                <c:ptCount val="1"/>
                <c:pt idx="0">
                  <c:v>Current Stock Price</c:v>
                </c:pt>
              </c:strCache>
            </c:strRef>
          </c:tx>
          <c:marker>
            <c:symbol val="none"/>
          </c:marker>
          <c:xVal>
            <c:numRef>
              <c:f>'Ex(3.2an)'!$A$6:$A$25</c:f>
              <c:numCache>
                <c:formatCode>0.00%</c:formatCode>
                <c:ptCount val="20"/>
                <c:pt idx="0">
                  <c:v>5.5E-2</c:v>
                </c:pt>
                <c:pt idx="1">
                  <c:v>0.06</c:v>
                </c:pt>
                <c:pt idx="2">
                  <c:v>6.5000000000000002E-2</c:v>
                </c:pt>
                <c:pt idx="3">
                  <c:v>7.0000000000000007E-2</c:v>
                </c:pt>
                <c:pt idx="4">
                  <c:v>7.4999999999999997E-2</c:v>
                </c:pt>
                <c:pt idx="5">
                  <c:v>0.08</c:v>
                </c:pt>
                <c:pt idx="6">
                  <c:v>8.5000000000000006E-2</c:v>
                </c:pt>
                <c:pt idx="7">
                  <c:v>0.09</c:v>
                </c:pt>
                <c:pt idx="8">
                  <c:v>9.5000000000000001E-2</c:v>
                </c:pt>
                <c:pt idx="9">
                  <c:v>0.1</c:v>
                </c:pt>
                <c:pt idx="10">
                  <c:v>0.105</c:v>
                </c:pt>
                <c:pt idx="11">
                  <c:v>0.11</c:v>
                </c:pt>
                <c:pt idx="12">
                  <c:v>0.115</c:v>
                </c:pt>
                <c:pt idx="13">
                  <c:v>0.12</c:v>
                </c:pt>
                <c:pt idx="14">
                  <c:v>0.125</c:v>
                </c:pt>
                <c:pt idx="15">
                  <c:v>0.13</c:v>
                </c:pt>
                <c:pt idx="16">
                  <c:v>0.13500000000000001</c:v>
                </c:pt>
                <c:pt idx="17">
                  <c:v>0.14000000000000001</c:v>
                </c:pt>
                <c:pt idx="18">
                  <c:v>0.14499999999999999</c:v>
                </c:pt>
                <c:pt idx="19">
                  <c:v>0.15</c:v>
                </c:pt>
              </c:numCache>
            </c:numRef>
          </c:xVal>
          <c:yVal>
            <c:numRef>
              <c:f>'Ex(3.2an)'!$B$6:$B$25</c:f>
              <c:numCache>
                <c:formatCode>"$"#,##0.00_);[Red]\("$"#,##0.00\)</c:formatCode>
                <c:ptCount val="20"/>
                <c:pt idx="0">
                  <c:v>400.00000000000023</c:v>
                </c:pt>
                <c:pt idx="1">
                  <c:v>200.00000000000011</c:v>
                </c:pt>
                <c:pt idx="2">
                  <c:v>133.33333333333334</c:v>
                </c:pt>
                <c:pt idx="3">
                  <c:v>99.999999999999986</c:v>
                </c:pt>
                <c:pt idx="4">
                  <c:v>80.000000000000014</c:v>
                </c:pt>
                <c:pt idx="5">
                  <c:v>66.666666666666671</c:v>
                </c:pt>
                <c:pt idx="6">
                  <c:v>57.142857142857139</c:v>
                </c:pt>
                <c:pt idx="7">
                  <c:v>50.000000000000007</c:v>
                </c:pt>
                <c:pt idx="8">
                  <c:v>44.444444444444443</c:v>
                </c:pt>
                <c:pt idx="9">
                  <c:v>40</c:v>
                </c:pt>
                <c:pt idx="10">
                  <c:v>36.363636363636367</c:v>
                </c:pt>
                <c:pt idx="11">
                  <c:v>33.333333333333336</c:v>
                </c:pt>
                <c:pt idx="12">
                  <c:v>30.769230769230766</c:v>
                </c:pt>
                <c:pt idx="13">
                  <c:v>28.571428571428573</c:v>
                </c:pt>
                <c:pt idx="14">
                  <c:v>26.666666666666668</c:v>
                </c:pt>
                <c:pt idx="15">
                  <c:v>25</c:v>
                </c:pt>
                <c:pt idx="16">
                  <c:v>23.52941176470588</c:v>
                </c:pt>
                <c:pt idx="17">
                  <c:v>22.222222222222218</c:v>
                </c:pt>
                <c:pt idx="18">
                  <c:v>21.05263157894737</c:v>
                </c:pt>
                <c:pt idx="1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15-4202-AFF7-2BD680EF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540255"/>
        <c:axId val="1"/>
      </c:scatterChart>
      <c:valAx>
        <c:axId val="1165540255"/>
        <c:scaling>
          <c:orientation val="minMax"/>
          <c:min val="5.000000000000001E-2"/>
        </c:scaling>
        <c:delete val="0"/>
        <c:axPos val="b"/>
        <c:title>
          <c:tx>
            <c:strRef>
              <c:f>'Ex(3.2an)'!$A$5</c:f>
              <c:strCache>
                <c:ptCount val="1"/>
                <c:pt idx="0">
                  <c:v>RRR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title>
          <c:tx>
            <c:strRef>
              <c:f>'Ex(3.2an)'!$B$5</c:f>
              <c:strCache>
                <c:ptCount val="1"/>
                <c:pt idx="0">
                  <c:v>Current Stock Price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\$#,##0_);[Red]\(\$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540255"/>
        <c:crosses val="autoZero"/>
        <c:crossBetween val="midCat"/>
        <c:majorUnit val="100"/>
        <c:minorUnit val="1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130175</xdr:colOff>
      <xdr:row>4</xdr:row>
      <xdr:rowOff>53975</xdr:rowOff>
    </xdr:from>
    <xdr:to>
      <xdr:col>9</xdr:col>
      <xdr:colOff>434975</xdr:colOff>
      <xdr:row>18</xdr:row>
      <xdr:rowOff>101600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DDE66CF4-3F2D-97C1-24AD-5F1C2CE87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4</xdr:row>
      <xdr:rowOff>69850</xdr:rowOff>
    </xdr:from>
    <xdr:to>
      <xdr:col>9</xdr:col>
      <xdr:colOff>425450</xdr:colOff>
      <xdr:row>18</xdr:row>
      <xdr:rowOff>69850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B6489AF5-4763-FA2D-6813-58DF22454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finance.yahoo.com/q?s=XOM" TargetMode="External"/><Relationship Id="rId1" Type="http://schemas.openxmlformats.org/officeDocument/2006/relationships/hyperlink" Target="http://www3.valueline.com/vlquotes/quot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748E-9D0C-467E-A08D-A69E2B04F553}">
  <sheetPr>
    <tabColor rgb="FF0000FF"/>
  </sheetPr>
  <dimension ref="A1:G17"/>
  <sheetViews>
    <sheetView tabSelected="1" zoomScale="115" zoomScaleNormal="115" workbookViewId="0">
      <selection activeCell="C9" sqref="C9"/>
    </sheetView>
  </sheetViews>
  <sheetFormatPr defaultRowHeight="14.75" x14ac:dyDescent="0.75"/>
  <cols>
    <col min="1" max="1" width="4.86328125" customWidth="1"/>
    <col min="2" max="2" width="14.31640625" bestFit="1" customWidth="1"/>
    <col min="3" max="3" width="4.453125" bestFit="1" customWidth="1"/>
  </cols>
  <sheetData>
    <row r="1" spans="1:7" x14ac:dyDescent="0.75">
      <c r="A1" s="50" t="s">
        <v>162</v>
      </c>
      <c r="B1" s="51"/>
      <c r="C1" s="51"/>
      <c r="D1" s="51"/>
      <c r="E1" s="51"/>
      <c r="F1" s="52"/>
    </row>
    <row r="2" spans="1:7" ht="29.5" x14ac:dyDescent="0.75">
      <c r="A2" s="56">
        <v>1</v>
      </c>
      <c r="B2" s="53" t="s">
        <v>159</v>
      </c>
      <c r="C2" s="54"/>
      <c r="D2" s="54"/>
      <c r="E2" s="54"/>
      <c r="F2" s="54"/>
      <c r="G2" s="55"/>
    </row>
    <row r="3" spans="1:7" ht="29.5" x14ac:dyDescent="0.75">
      <c r="A3" s="56">
        <v>2</v>
      </c>
      <c r="B3" s="53" t="s">
        <v>160</v>
      </c>
      <c r="C3" s="54"/>
      <c r="D3" s="54"/>
      <c r="E3" s="54"/>
      <c r="F3" s="54"/>
      <c r="G3" s="55"/>
    </row>
    <row r="4" spans="1:7" x14ac:dyDescent="0.75">
      <c r="A4" s="56">
        <v>3</v>
      </c>
      <c r="B4" s="53" t="s">
        <v>161</v>
      </c>
      <c r="C4" s="54"/>
      <c r="D4" s="54"/>
      <c r="E4" s="54"/>
      <c r="F4" s="54"/>
      <c r="G4" s="55"/>
    </row>
    <row r="6" spans="1:7" x14ac:dyDescent="0.75">
      <c r="A6" s="10" t="s">
        <v>8</v>
      </c>
      <c r="B6" s="10" t="s">
        <v>158</v>
      </c>
      <c r="C6" s="3">
        <v>0.15</v>
      </c>
    </row>
    <row r="8" spans="1:7" x14ac:dyDescent="0.75">
      <c r="A8" s="10" t="s">
        <v>163</v>
      </c>
      <c r="B8" s="10" t="s">
        <v>147</v>
      </c>
    </row>
    <row r="9" spans="1:7" ht="16.75" x14ac:dyDescent="0.95">
      <c r="A9" s="1" t="s">
        <v>149</v>
      </c>
      <c r="B9" s="2">
        <v>1</v>
      </c>
    </row>
    <row r="10" spans="1:7" ht="16.75" x14ac:dyDescent="0.95">
      <c r="A10" s="1" t="s">
        <v>150</v>
      </c>
      <c r="B10" s="2">
        <v>2</v>
      </c>
    </row>
    <row r="11" spans="1:7" ht="16.75" x14ac:dyDescent="0.95">
      <c r="A11" s="1" t="s">
        <v>151</v>
      </c>
      <c r="B11" s="2">
        <v>2</v>
      </c>
    </row>
    <row r="12" spans="1:7" ht="16.75" x14ac:dyDescent="0.95">
      <c r="A12" s="1" t="s">
        <v>152</v>
      </c>
      <c r="B12" s="2">
        <v>3</v>
      </c>
    </row>
    <row r="13" spans="1:7" ht="16.75" x14ac:dyDescent="0.95">
      <c r="A13" s="1" t="s">
        <v>153</v>
      </c>
      <c r="B13" s="2">
        <v>5</v>
      </c>
    </row>
    <row r="14" spans="1:7" ht="16.75" x14ac:dyDescent="0.95">
      <c r="A14" s="1" t="s">
        <v>154</v>
      </c>
      <c r="B14" s="2">
        <v>5</v>
      </c>
    </row>
    <row r="15" spans="1:7" ht="16.75" x14ac:dyDescent="0.95">
      <c r="A15" s="1" t="s">
        <v>155</v>
      </c>
      <c r="B15" s="2">
        <v>5</v>
      </c>
    </row>
    <row r="16" spans="1:7" ht="16.75" x14ac:dyDescent="0.95">
      <c r="A16" s="1" t="s">
        <v>156</v>
      </c>
      <c r="B16" s="2">
        <v>10</v>
      </c>
    </row>
    <row r="17" spans="1:2" ht="16.75" x14ac:dyDescent="0.95">
      <c r="A17" s="1" t="s">
        <v>157</v>
      </c>
      <c r="B17" s="2">
        <v>25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9D5D-77B3-49B2-A32A-71100BB7062D}">
  <sheetPr>
    <tabColor rgb="FFFF0000"/>
  </sheetPr>
  <dimension ref="A1:B25"/>
  <sheetViews>
    <sheetView zoomScale="70" zoomScaleNormal="70" workbookViewId="0">
      <selection activeCell="E10" sqref="E10"/>
    </sheetView>
  </sheetViews>
  <sheetFormatPr defaultRowHeight="14.75" x14ac:dyDescent="0.75"/>
  <cols>
    <col min="1" max="1" width="13.31640625" customWidth="1"/>
    <col min="2" max="2" width="9.86328125" bestFit="1" customWidth="1"/>
  </cols>
  <sheetData>
    <row r="1" spans="1:2" ht="59" x14ac:dyDescent="0.75">
      <c r="A1" s="8" t="str">
        <f>"Current Stock Price Increases as the Constant Growth Rate Increases, "&amp;A2&amp;" = "&amp;DOLLAR(B2)&amp;" and "&amp;A3&amp;" = "&amp;TEXT(B3,"0.00%")</f>
        <v>Current Stock Price Increases as the Constant Growth Rate Increases, D1 = $2.00 and R = 20.00%</v>
      </c>
      <c r="B1" s="8"/>
    </row>
    <row r="2" spans="1:2" ht="16.75" x14ac:dyDescent="0.95">
      <c r="A2" s="1" t="s">
        <v>14</v>
      </c>
      <c r="B2" s="1">
        <v>2</v>
      </c>
    </row>
    <row r="3" spans="1:2" x14ac:dyDescent="0.75">
      <c r="A3" s="1" t="s">
        <v>8</v>
      </c>
      <c r="B3" s="1">
        <v>0.2</v>
      </c>
    </row>
    <row r="5" spans="1:2" ht="29.5" x14ac:dyDescent="0.75">
      <c r="A5" s="11" t="s">
        <v>13</v>
      </c>
      <c r="B5" s="11" t="s">
        <v>15</v>
      </c>
    </row>
    <row r="6" spans="1:2" x14ac:dyDescent="0.75">
      <c r="A6" s="3">
        <v>0</v>
      </c>
      <c r="B6" s="9">
        <f>$B$2/($B$3-A6)</f>
        <v>10</v>
      </c>
    </row>
    <row r="7" spans="1:2" x14ac:dyDescent="0.75">
      <c r="A7" s="3">
        <v>0.01</v>
      </c>
      <c r="B7" s="9">
        <f t="shared" ref="B7:B25" si="0">$B$2/($B$3-A7)</f>
        <v>10.526315789473685</v>
      </c>
    </row>
    <row r="8" spans="1:2" x14ac:dyDescent="0.75">
      <c r="A8" s="3">
        <v>0.02</v>
      </c>
      <c r="B8" s="9">
        <f t="shared" si="0"/>
        <v>11.111111111111109</v>
      </c>
    </row>
    <row r="9" spans="1:2" x14ac:dyDescent="0.75">
      <c r="A9" s="3">
        <v>0.03</v>
      </c>
      <c r="B9" s="9">
        <f t="shared" si="0"/>
        <v>11.76470588235294</v>
      </c>
    </row>
    <row r="10" spans="1:2" x14ac:dyDescent="0.75">
      <c r="A10" s="3">
        <v>0.04</v>
      </c>
      <c r="B10" s="9">
        <f t="shared" si="0"/>
        <v>12.5</v>
      </c>
    </row>
    <row r="11" spans="1:2" x14ac:dyDescent="0.75">
      <c r="A11" s="3">
        <v>0.05</v>
      </c>
      <c r="B11" s="9">
        <f t="shared" si="0"/>
        <v>13.333333333333332</v>
      </c>
    </row>
    <row r="12" spans="1:2" x14ac:dyDescent="0.75">
      <c r="A12" s="3">
        <v>0.06</v>
      </c>
      <c r="B12" s="9">
        <f t="shared" si="0"/>
        <v>14.285714285714285</v>
      </c>
    </row>
    <row r="13" spans="1:2" x14ac:dyDescent="0.75">
      <c r="A13" s="3">
        <v>7.0000000000000007E-2</v>
      </c>
      <c r="B13" s="9">
        <f t="shared" si="0"/>
        <v>15.384615384615383</v>
      </c>
    </row>
    <row r="14" spans="1:2" x14ac:dyDescent="0.75">
      <c r="A14" s="3">
        <v>0.08</v>
      </c>
      <c r="B14" s="9">
        <f t="shared" si="0"/>
        <v>16.666666666666664</v>
      </c>
    </row>
    <row r="15" spans="1:2" x14ac:dyDescent="0.75">
      <c r="A15" s="3">
        <v>0.09</v>
      </c>
      <c r="B15" s="9">
        <f t="shared" si="0"/>
        <v>18.18181818181818</v>
      </c>
    </row>
    <row r="16" spans="1:2" x14ac:dyDescent="0.75">
      <c r="A16" s="3">
        <v>0.1</v>
      </c>
      <c r="B16" s="9">
        <f t="shared" si="0"/>
        <v>20</v>
      </c>
    </row>
    <row r="17" spans="1:2" x14ac:dyDescent="0.75">
      <c r="A17" s="3">
        <v>0.11</v>
      </c>
      <c r="B17" s="9">
        <f t="shared" si="0"/>
        <v>22.222222222222218</v>
      </c>
    </row>
    <row r="18" spans="1:2" x14ac:dyDescent="0.75">
      <c r="A18" s="3">
        <v>0.12</v>
      </c>
      <c r="B18" s="9">
        <f t="shared" si="0"/>
        <v>24.999999999999996</v>
      </c>
    </row>
    <row r="19" spans="1:2" x14ac:dyDescent="0.75">
      <c r="A19" s="3">
        <v>0.13</v>
      </c>
      <c r="B19" s="9">
        <f t="shared" si="0"/>
        <v>28.571428571428569</v>
      </c>
    </row>
    <row r="20" spans="1:2" x14ac:dyDescent="0.75">
      <c r="A20" s="3">
        <v>0.14000000000000001</v>
      </c>
      <c r="B20" s="9">
        <f t="shared" si="0"/>
        <v>33.333333333333336</v>
      </c>
    </row>
    <row r="21" spans="1:2" x14ac:dyDescent="0.75">
      <c r="A21" s="3">
        <v>0.15</v>
      </c>
      <c r="B21" s="9">
        <f t="shared" si="0"/>
        <v>39.999999999999986</v>
      </c>
    </row>
    <row r="22" spans="1:2" x14ac:dyDescent="0.75">
      <c r="A22" s="3">
        <v>0.16</v>
      </c>
      <c r="B22" s="9">
        <f t="shared" si="0"/>
        <v>49.999999999999993</v>
      </c>
    </row>
    <row r="23" spans="1:2" x14ac:dyDescent="0.75">
      <c r="A23" s="3">
        <v>0.17</v>
      </c>
      <c r="B23" s="9">
        <f t="shared" si="0"/>
        <v>66.666666666666671</v>
      </c>
    </row>
    <row r="24" spans="1:2" x14ac:dyDescent="0.75">
      <c r="A24" s="3">
        <v>0.18</v>
      </c>
      <c r="B24" s="9">
        <f t="shared" si="0"/>
        <v>99.999999999999915</v>
      </c>
    </row>
    <row r="25" spans="1:2" x14ac:dyDescent="0.75">
      <c r="A25" s="3">
        <v>0.19</v>
      </c>
      <c r="B25" s="9">
        <f t="shared" si="0"/>
        <v>199.99999999999983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0E1-2570-4AF8-813D-151806E91E65}">
  <sheetPr>
    <tabColor rgb="FF0000FF"/>
  </sheetPr>
  <dimension ref="A1:B25"/>
  <sheetViews>
    <sheetView zoomScale="115" zoomScaleNormal="115" workbookViewId="0">
      <selection activeCell="B6" sqref="B6"/>
    </sheetView>
  </sheetViews>
  <sheetFormatPr defaultRowHeight="14.75" x14ac:dyDescent="0.75"/>
  <cols>
    <col min="1" max="1" width="13.31640625" customWidth="1"/>
    <col min="2" max="2" width="9.86328125" bestFit="1" customWidth="1"/>
  </cols>
  <sheetData>
    <row r="1" spans="1:2" ht="59" x14ac:dyDescent="0.75">
      <c r="A1" s="8" t="str">
        <f>"Current Stock Price Decreases as the Rate Of Return Increases, "&amp;A2&amp;" = "&amp;DOLLAR(B2)&amp;" and "&amp;A3&amp;" = "&amp;TEXT(B3,"0.00%")</f>
        <v>Current Stock Price Decreases as the Rate Of Return Increases, D1 = $2.00 and g = 5.00%</v>
      </c>
      <c r="B1" s="8"/>
    </row>
    <row r="2" spans="1:2" ht="16.75" x14ac:dyDescent="0.95">
      <c r="A2" s="1" t="s">
        <v>14</v>
      </c>
      <c r="B2" s="1">
        <v>2</v>
      </c>
    </row>
    <row r="3" spans="1:2" x14ac:dyDescent="0.75">
      <c r="A3" s="1" t="s">
        <v>6</v>
      </c>
      <c r="B3" s="12">
        <v>0.05</v>
      </c>
    </row>
    <row r="5" spans="1:2" ht="29.5" x14ac:dyDescent="0.75">
      <c r="A5" s="11" t="s">
        <v>166</v>
      </c>
      <c r="B5" s="11" t="s">
        <v>15</v>
      </c>
    </row>
    <row r="6" spans="1:2" x14ac:dyDescent="0.75">
      <c r="A6" s="13">
        <v>5.5E-2</v>
      </c>
      <c r="B6" s="9"/>
    </row>
    <row r="7" spans="1:2" x14ac:dyDescent="0.75">
      <c r="A7" s="13">
        <v>0.06</v>
      </c>
      <c r="B7" s="9"/>
    </row>
    <row r="8" spans="1:2" x14ac:dyDescent="0.75">
      <c r="A8" s="13">
        <v>6.5000000000000002E-2</v>
      </c>
      <c r="B8" s="9"/>
    </row>
    <row r="9" spans="1:2" x14ac:dyDescent="0.75">
      <c r="A9" s="13">
        <v>7.0000000000000007E-2</v>
      </c>
      <c r="B9" s="9"/>
    </row>
    <row r="10" spans="1:2" x14ac:dyDescent="0.75">
      <c r="A10" s="13">
        <v>7.4999999999999997E-2</v>
      </c>
      <c r="B10" s="9"/>
    </row>
    <row r="11" spans="1:2" x14ac:dyDescent="0.75">
      <c r="A11" s="13">
        <v>0.08</v>
      </c>
      <c r="B11" s="9"/>
    </row>
    <row r="12" spans="1:2" x14ac:dyDescent="0.75">
      <c r="A12" s="13">
        <v>8.5000000000000006E-2</v>
      </c>
      <c r="B12" s="9"/>
    </row>
    <row r="13" spans="1:2" x14ac:dyDescent="0.75">
      <c r="A13" s="13">
        <v>0.09</v>
      </c>
      <c r="B13" s="9"/>
    </row>
    <row r="14" spans="1:2" x14ac:dyDescent="0.75">
      <c r="A14" s="13">
        <v>9.5000000000000001E-2</v>
      </c>
      <c r="B14" s="9"/>
    </row>
    <row r="15" spans="1:2" x14ac:dyDescent="0.75">
      <c r="A15" s="13">
        <v>0.1</v>
      </c>
      <c r="B15" s="9"/>
    </row>
    <row r="16" spans="1:2" x14ac:dyDescent="0.75">
      <c r="A16" s="13">
        <v>0.105</v>
      </c>
      <c r="B16" s="9"/>
    </row>
    <row r="17" spans="1:2" x14ac:dyDescent="0.75">
      <c r="A17" s="13">
        <v>0.11</v>
      </c>
      <c r="B17" s="9"/>
    </row>
    <row r="18" spans="1:2" x14ac:dyDescent="0.75">
      <c r="A18" s="13">
        <v>0.115</v>
      </c>
      <c r="B18" s="9"/>
    </row>
    <row r="19" spans="1:2" x14ac:dyDescent="0.75">
      <c r="A19" s="13">
        <v>0.12</v>
      </c>
      <c r="B19" s="9"/>
    </row>
    <row r="20" spans="1:2" x14ac:dyDescent="0.75">
      <c r="A20" s="13">
        <v>0.125</v>
      </c>
      <c r="B20" s="9"/>
    </row>
    <row r="21" spans="1:2" x14ac:dyDescent="0.75">
      <c r="A21" s="13">
        <v>0.13</v>
      </c>
      <c r="B21" s="9"/>
    </row>
    <row r="22" spans="1:2" x14ac:dyDescent="0.75">
      <c r="A22" s="13">
        <v>0.13500000000000001</v>
      </c>
      <c r="B22" s="9"/>
    </row>
    <row r="23" spans="1:2" x14ac:dyDescent="0.75">
      <c r="A23" s="13">
        <v>0.14000000000000001</v>
      </c>
      <c r="B23" s="9"/>
    </row>
    <row r="24" spans="1:2" x14ac:dyDescent="0.75">
      <c r="A24" s="13">
        <v>0.14499999999999999</v>
      </c>
      <c r="B24" s="9"/>
    </row>
    <row r="25" spans="1:2" x14ac:dyDescent="0.75">
      <c r="A25" s="13">
        <v>0.15</v>
      </c>
      <c r="B25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03A7-AD5B-4050-965C-1B207AF343F7}">
  <sheetPr>
    <tabColor rgb="FFFF0000"/>
  </sheetPr>
  <dimension ref="A1:B25"/>
  <sheetViews>
    <sheetView zoomScale="55" zoomScaleNormal="55" workbookViewId="0">
      <selection activeCell="E10" sqref="E10"/>
    </sheetView>
  </sheetViews>
  <sheetFormatPr defaultRowHeight="14.75" x14ac:dyDescent="0.75"/>
  <cols>
    <col min="1" max="1" width="13.31640625" customWidth="1"/>
    <col min="2" max="2" width="9.86328125" bestFit="1" customWidth="1"/>
  </cols>
  <sheetData>
    <row r="1" spans="1:2" ht="59" x14ac:dyDescent="0.75">
      <c r="A1" s="8" t="str">
        <f>"Current Stock Price Decreases as the Rate Of Return Increases, "&amp;A2&amp;" = "&amp;DOLLAR(B2)&amp;" and "&amp;A3&amp;" = "&amp;TEXT(B3,"0.00%")</f>
        <v>Current Stock Price Decreases as the Rate Of Return Increases, D1 = $2.00 and g = 5.00%</v>
      </c>
      <c r="B1" s="8"/>
    </row>
    <row r="2" spans="1:2" ht="16.75" x14ac:dyDescent="0.95">
      <c r="A2" s="1" t="s">
        <v>14</v>
      </c>
      <c r="B2" s="1">
        <v>2</v>
      </c>
    </row>
    <row r="3" spans="1:2" x14ac:dyDescent="0.75">
      <c r="A3" s="1" t="s">
        <v>6</v>
      </c>
      <c r="B3" s="12">
        <v>0.05</v>
      </c>
    </row>
    <row r="5" spans="1:2" ht="29.5" x14ac:dyDescent="0.75">
      <c r="A5" s="11" t="s">
        <v>167</v>
      </c>
      <c r="B5" s="11" t="s">
        <v>15</v>
      </c>
    </row>
    <row r="6" spans="1:2" x14ac:dyDescent="0.75">
      <c r="A6" s="13">
        <v>5.5E-2</v>
      </c>
      <c r="B6" s="9">
        <f>$B$2/(A6-$B$3)</f>
        <v>400.00000000000023</v>
      </c>
    </row>
    <row r="7" spans="1:2" x14ac:dyDescent="0.75">
      <c r="A7" s="13">
        <v>0.06</v>
      </c>
      <c r="B7" s="9">
        <f t="shared" ref="B7:B25" si="0">$B$2/(A7-$B$3)</f>
        <v>200.00000000000011</v>
      </c>
    </row>
    <row r="8" spans="1:2" x14ac:dyDescent="0.75">
      <c r="A8" s="13">
        <v>6.5000000000000002E-2</v>
      </c>
      <c r="B8" s="9">
        <f t="shared" si="0"/>
        <v>133.33333333333334</v>
      </c>
    </row>
    <row r="9" spans="1:2" x14ac:dyDescent="0.75">
      <c r="A9" s="13">
        <v>7.0000000000000007E-2</v>
      </c>
      <c r="B9" s="9">
        <f t="shared" si="0"/>
        <v>99.999999999999986</v>
      </c>
    </row>
    <row r="10" spans="1:2" x14ac:dyDescent="0.75">
      <c r="A10" s="13">
        <v>7.4999999999999997E-2</v>
      </c>
      <c r="B10" s="9">
        <f t="shared" si="0"/>
        <v>80.000000000000014</v>
      </c>
    </row>
    <row r="11" spans="1:2" x14ac:dyDescent="0.75">
      <c r="A11" s="13">
        <v>0.08</v>
      </c>
      <c r="B11" s="9">
        <f t="shared" si="0"/>
        <v>66.666666666666671</v>
      </c>
    </row>
    <row r="12" spans="1:2" x14ac:dyDescent="0.75">
      <c r="A12" s="13">
        <v>8.5000000000000006E-2</v>
      </c>
      <c r="B12" s="9">
        <f t="shared" si="0"/>
        <v>57.142857142857139</v>
      </c>
    </row>
    <row r="13" spans="1:2" x14ac:dyDescent="0.75">
      <c r="A13" s="13">
        <v>0.09</v>
      </c>
      <c r="B13" s="9">
        <f t="shared" si="0"/>
        <v>50.000000000000007</v>
      </c>
    </row>
    <row r="14" spans="1:2" x14ac:dyDescent="0.75">
      <c r="A14" s="13">
        <v>9.5000000000000001E-2</v>
      </c>
      <c r="B14" s="9">
        <f t="shared" si="0"/>
        <v>44.444444444444443</v>
      </c>
    </row>
    <row r="15" spans="1:2" x14ac:dyDescent="0.75">
      <c r="A15" s="13">
        <v>0.1</v>
      </c>
      <c r="B15" s="9">
        <f t="shared" si="0"/>
        <v>40</v>
      </c>
    </row>
    <row r="16" spans="1:2" x14ac:dyDescent="0.75">
      <c r="A16" s="13">
        <v>0.105</v>
      </c>
      <c r="B16" s="9">
        <f t="shared" si="0"/>
        <v>36.363636363636367</v>
      </c>
    </row>
    <row r="17" spans="1:2" x14ac:dyDescent="0.75">
      <c r="A17" s="13">
        <v>0.11</v>
      </c>
      <c r="B17" s="9">
        <f t="shared" si="0"/>
        <v>33.333333333333336</v>
      </c>
    </row>
    <row r="18" spans="1:2" x14ac:dyDescent="0.75">
      <c r="A18" s="13">
        <v>0.115</v>
      </c>
      <c r="B18" s="9">
        <f t="shared" si="0"/>
        <v>30.769230769230766</v>
      </c>
    </row>
    <row r="19" spans="1:2" x14ac:dyDescent="0.75">
      <c r="A19" s="13">
        <v>0.12</v>
      </c>
      <c r="B19" s="9">
        <f t="shared" si="0"/>
        <v>28.571428571428573</v>
      </c>
    </row>
    <row r="20" spans="1:2" x14ac:dyDescent="0.75">
      <c r="A20" s="13">
        <v>0.125</v>
      </c>
      <c r="B20" s="9">
        <f t="shared" si="0"/>
        <v>26.666666666666668</v>
      </c>
    </row>
    <row r="21" spans="1:2" x14ac:dyDescent="0.75">
      <c r="A21" s="13">
        <v>0.13</v>
      </c>
      <c r="B21" s="9">
        <f t="shared" si="0"/>
        <v>25</v>
      </c>
    </row>
    <row r="22" spans="1:2" x14ac:dyDescent="0.75">
      <c r="A22" s="13">
        <v>0.13500000000000001</v>
      </c>
      <c r="B22" s="9">
        <f t="shared" si="0"/>
        <v>23.52941176470588</v>
      </c>
    </row>
    <row r="23" spans="1:2" x14ac:dyDescent="0.75">
      <c r="A23" s="13">
        <v>0.14000000000000001</v>
      </c>
      <c r="B23" s="9">
        <f t="shared" si="0"/>
        <v>22.222222222222218</v>
      </c>
    </row>
    <row r="24" spans="1:2" x14ac:dyDescent="0.75">
      <c r="A24" s="13">
        <v>0.14499999999999999</v>
      </c>
      <c r="B24" s="9">
        <f t="shared" si="0"/>
        <v>21.05263157894737</v>
      </c>
    </row>
    <row r="25" spans="1:2" x14ac:dyDescent="0.75">
      <c r="A25" s="13">
        <v>0.15</v>
      </c>
      <c r="B25" s="9">
        <f t="shared" si="0"/>
        <v>20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3776-AC0C-4D76-9804-6DA2A12129EB}">
  <sheetPr>
    <tabColor rgb="FF0000FF"/>
  </sheetPr>
  <dimension ref="A1:N21"/>
  <sheetViews>
    <sheetView zoomScaleNormal="100" workbookViewId="0">
      <selection activeCell="D12" sqref="D12"/>
    </sheetView>
  </sheetViews>
  <sheetFormatPr defaultRowHeight="14.75" x14ac:dyDescent="0.75"/>
  <cols>
    <col min="1" max="1" width="2" bestFit="1" customWidth="1"/>
    <col min="2" max="2" width="14.54296875" bestFit="1" customWidth="1"/>
    <col min="3" max="3" width="12.31640625" bestFit="1" customWidth="1"/>
    <col min="5" max="5" width="26" customWidth="1"/>
  </cols>
  <sheetData>
    <row r="1" spans="1:14" ht="16.75" x14ac:dyDescent="0.95">
      <c r="B1" s="18" t="s">
        <v>31</v>
      </c>
      <c r="C1" s="18"/>
      <c r="D1" s="18"/>
      <c r="E1" s="18"/>
    </row>
    <row r="3" spans="1:14" ht="31.5" x14ac:dyDescent="0.75">
      <c r="B3" s="18" t="s">
        <v>32</v>
      </c>
      <c r="C3" s="18"/>
      <c r="D3" s="18"/>
      <c r="E3" s="18"/>
    </row>
    <row r="5" spans="1:14" ht="17.75" x14ac:dyDescent="0.95">
      <c r="B5" s="18" t="s">
        <v>19</v>
      </c>
      <c r="C5" s="18"/>
      <c r="D5" s="18"/>
      <c r="E5" s="18"/>
    </row>
    <row r="6" spans="1:14" x14ac:dyDescent="0.75">
      <c r="B6" s="23"/>
      <c r="C6" s="23"/>
      <c r="D6" s="23"/>
      <c r="E6" s="23"/>
    </row>
    <row r="7" spans="1:14" ht="16.75" x14ac:dyDescent="0.95">
      <c r="B7" s="18" t="s">
        <v>51</v>
      </c>
      <c r="C7" s="18"/>
      <c r="D7" s="18"/>
      <c r="E7" s="18"/>
    </row>
    <row r="9" spans="1:14" ht="16.75" x14ac:dyDescent="0.95">
      <c r="A9" s="19">
        <v>4</v>
      </c>
      <c r="B9" s="1"/>
      <c r="C9" s="1" t="s">
        <v>12</v>
      </c>
      <c r="D9" s="2">
        <f>'Ex(4-6an)'!D9</f>
        <v>5</v>
      </c>
    </row>
    <row r="10" spans="1:14" ht="29.5" x14ac:dyDescent="0.75">
      <c r="B10" s="1"/>
      <c r="C10" s="1" t="s">
        <v>6</v>
      </c>
      <c r="D10" s="12">
        <f>'Ex(4-6an)'!D10</f>
        <v>0.05</v>
      </c>
      <c r="E10" s="20" t="s">
        <v>52</v>
      </c>
      <c r="F10" s="21"/>
      <c r="G10" s="21"/>
      <c r="H10" s="57"/>
    </row>
    <row r="11" spans="1:14" x14ac:dyDescent="0.75">
      <c r="B11" s="1"/>
      <c r="C11" s="1" t="s">
        <v>8</v>
      </c>
      <c r="D11" s="12">
        <f>'Ex(4-6an)'!D11</f>
        <v>0.15</v>
      </c>
    </row>
    <row r="12" spans="1:14" ht="16.75" x14ac:dyDescent="0.95">
      <c r="B12" s="1"/>
      <c r="C12" t="s">
        <v>10</v>
      </c>
      <c r="D12" s="4"/>
    </row>
    <row r="13" spans="1:14" x14ac:dyDescent="0.75">
      <c r="A13" s="19">
        <v>5</v>
      </c>
      <c r="B13" s="1" t="s">
        <v>30</v>
      </c>
      <c r="C13" s="1" t="s">
        <v>20</v>
      </c>
      <c r="D13" s="1">
        <f>'Ex(4-6an)'!D13</f>
        <v>4</v>
      </c>
    </row>
    <row r="14" spans="1:14" ht="17.75" x14ac:dyDescent="0.95">
      <c r="B14" s="1" t="s">
        <v>23</v>
      </c>
      <c r="C14" s="1" t="s">
        <v>24</v>
      </c>
      <c r="D14" s="6"/>
      <c r="L14" s="1" t="s">
        <v>26</v>
      </c>
      <c r="M14" s="1" t="s">
        <v>27</v>
      </c>
      <c r="N14" s="6">
        <f>D9*(1+D10)^(D13-1)</f>
        <v>5.7881250000000009</v>
      </c>
    </row>
    <row r="15" spans="1:14" ht="16.75" x14ac:dyDescent="0.95">
      <c r="B15" s="1" t="s">
        <v>25</v>
      </c>
      <c r="C15" s="1" t="s">
        <v>22</v>
      </c>
      <c r="D15" s="6"/>
      <c r="L15" s="1" t="s">
        <v>28</v>
      </c>
      <c r="M15" s="1" t="s">
        <v>22</v>
      </c>
      <c r="N15" s="6">
        <f>N14*(1+D10)/(D11-D10)</f>
        <v>60.775312500000013</v>
      </c>
    </row>
    <row r="16" spans="1:14" x14ac:dyDescent="0.75">
      <c r="D16" t="s">
        <v>29</v>
      </c>
    </row>
    <row r="17" spans="1:4" ht="17.75" x14ac:dyDescent="0.95">
      <c r="B17" s="1" t="s">
        <v>21</v>
      </c>
      <c r="C17" s="1" t="s">
        <v>22</v>
      </c>
      <c r="D17" s="6"/>
    </row>
    <row r="19" spans="1:4" ht="16.75" x14ac:dyDescent="0.95">
      <c r="A19" s="19">
        <v>6</v>
      </c>
      <c r="B19" s="1" t="s">
        <v>34</v>
      </c>
      <c r="C19" s="1" t="s">
        <v>36</v>
      </c>
      <c r="D19" s="26"/>
    </row>
    <row r="20" spans="1:4" x14ac:dyDescent="0.75">
      <c r="B20" s="24" t="s">
        <v>35</v>
      </c>
      <c r="C20" s="1" t="s">
        <v>37</v>
      </c>
      <c r="D20" s="25"/>
    </row>
    <row r="21" spans="1:4" ht="16.75" x14ac:dyDescent="0.95">
      <c r="B21" s="1" t="s">
        <v>33</v>
      </c>
      <c r="C21" s="1" t="s">
        <v>8</v>
      </c>
      <c r="D21" s="2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6747-3EAB-45B8-BA7E-66E425A4239B}">
  <sheetPr>
    <tabColor rgb="FFFF0000"/>
  </sheetPr>
  <dimension ref="A1:N21"/>
  <sheetViews>
    <sheetView zoomScale="85" zoomScaleNormal="85" workbookViewId="0">
      <selection activeCell="E18" sqref="E18"/>
    </sheetView>
  </sheetViews>
  <sheetFormatPr defaultRowHeight="14.75" x14ac:dyDescent="0.75"/>
  <cols>
    <col min="1" max="1" width="3" bestFit="1" customWidth="1"/>
    <col min="2" max="2" width="17.76953125" customWidth="1"/>
    <col min="3" max="3" width="12.31640625" bestFit="1" customWidth="1"/>
    <col min="5" max="5" width="26" customWidth="1"/>
    <col min="12" max="12" width="17.2265625" bestFit="1" customWidth="1"/>
    <col min="13" max="13" width="2.86328125" bestFit="1" customWidth="1"/>
  </cols>
  <sheetData>
    <row r="1" spans="1:14" ht="16.75" x14ac:dyDescent="0.95">
      <c r="B1" s="18" t="s">
        <v>31</v>
      </c>
      <c r="C1" s="18"/>
      <c r="D1" s="18"/>
      <c r="E1" s="18"/>
    </row>
    <row r="3" spans="1:14" ht="16.75" x14ac:dyDescent="0.95">
      <c r="B3" s="18" t="s">
        <v>32</v>
      </c>
      <c r="C3" s="18"/>
      <c r="D3" s="18"/>
      <c r="E3" s="18"/>
    </row>
    <row r="5" spans="1:14" ht="17.75" x14ac:dyDescent="0.95">
      <c r="B5" s="18" t="s">
        <v>19</v>
      </c>
      <c r="C5" s="18"/>
      <c r="D5" s="18"/>
      <c r="E5" s="18"/>
    </row>
    <row r="6" spans="1:14" x14ac:dyDescent="0.75">
      <c r="B6" s="23"/>
      <c r="C6" s="23"/>
      <c r="D6" s="23"/>
      <c r="E6" s="23"/>
    </row>
    <row r="7" spans="1:14" ht="16.75" x14ac:dyDescent="0.95">
      <c r="B7" s="18" t="s">
        <v>51</v>
      </c>
      <c r="C7" s="18"/>
      <c r="D7" s="18"/>
      <c r="E7" s="18"/>
    </row>
    <row r="9" spans="1:14" ht="16.75" x14ac:dyDescent="0.95">
      <c r="A9" s="19">
        <v>4</v>
      </c>
      <c r="B9" s="1"/>
      <c r="C9" s="1" t="s">
        <v>12</v>
      </c>
      <c r="D9" s="2">
        <v>5</v>
      </c>
    </row>
    <row r="10" spans="1:14" ht="29.5" x14ac:dyDescent="0.75">
      <c r="B10" s="1"/>
      <c r="C10" s="1" t="s">
        <v>6</v>
      </c>
      <c r="D10" s="13">
        <v>0.05</v>
      </c>
      <c r="E10" s="20" t="s">
        <v>52</v>
      </c>
      <c r="F10" s="21"/>
      <c r="G10" s="21"/>
      <c r="H10" s="21"/>
      <c r="I10" s="21"/>
      <c r="J10" s="22"/>
    </row>
    <row r="11" spans="1:14" x14ac:dyDescent="0.75">
      <c r="B11" s="1"/>
      <c r="C11" s="1" t="s">
        <v>8</v>
      </c>
      <c r="D11" s="12">
        <v>0.15</v>
      </c>
    </row>
    <row r="12" spans="1:14" ht="16.75" x14ac:dyDescent="0.95">
      <c r="B12" s="1"/>
      <c r="C12" t="s">
        <v>10</v>
      </c>
      <c r="D12" s="4">
        <f>D9/(D11-D10)</f>
        <v>50.000000000000007</v>
      </c>
    </row>
    <row r="13" spans="1:14" x14ac:dyDescent="0.75">
      <c r="A13" s="19">
        <v>5</v>
      </c>
      <c r="B13" s="1" t="s">
        <v>30</v>
      </c>
      <c r="C13" s="1" t="s">
        <v>20</v>
      </c>
      <c r="D13" s="1">
        <v>4</v>
      </c>
    </row>
    <row r="14" spans="1:14" ht="17.75" x14ac:dyDescent="0.95">
      <c r="B14" s="1" t="s">
        <v>23</v>
      </c>
      <c r="C14" s="1" t="s">
        <v>24</v>
      </c>
      <c r="D14" s="6">
        <f>D9*(1+D10)^D13</f>
        <v>6.0775312499999998</v>
      </c>
      <c r="L14" s="1" t="s">
        <v>26</v>
      </c>
      <c r="M14" s="1" t="s">
        <v>27</v>
      </c>
      <c r="N14" s="6">
        <f>D9*(1+D10)^(D13-1)</f>
        <v>5.7881250000000009</v>
      </c>
    </row>
    <row r="15" spans="1:14" ht="16.75" x14ac:dyDescent="0.95">
      <c r="B15" s="1" t="s">
        <v>25</v>
      </c>
      <c r="C15" s="1" t="s">
        <v>22</v>
      </c>
      <c r="D15" s="6">
        <f>D14/(D11-D10)</f>
        <v>60.775312500000005</v>
      </c>
      <c r="L15" s="1" t="s">
        <v>28</v>
      </c>
      <c r="M15" s="1" t="s">
        <v>22</v>
      </c>
      <c r="N15" s="6">
        <f>N14*(1+D10)/(D11-D10)</f>
        <v>60.775312500000013</v>
      </c>
    </row>
    <row r="16" spans="1:14" x14ac:dyDescent="0.75">
      <c r="D16" t="s">
        <v>29</v>
      </c>
    </row>
    <row r="17" spans="1:4" ht="17.75" x14ac:dyDescent="0.95">
      <c r="B17" s="1" t="s">
        <v>21</v>
      </c>
      <c r="C17" s="1" t="s">
        <v>22</v>
      </c>
      <c r="D17" s="6">
        <f>D12*(1+D10)^D13</f>
        <v>60.775312500000013</v>
      </c>
    </row>
    <row r="19" spans="1:4" ht="16.75" x14ac:dyDescent="0.95">
      <c r="A19" s="19">
        <v>6</v>
      </c>
      <c r="B19" s="1" t="s">
        <v>34</v>
      </c>
      <c r="C19" s="1" t="s">
        <v>36</v>
      </c>
      <c r="D19" s="26">
        <f>D9/D12</f>
        <v>9.9999999999999992E-2</v>
      </c>
    </row>
    <row r="20" spans="1:4" x14ac:dyDescent="0.75">
      <c r="B20" s="24" t="s">
        <v>35</v>
      </c>
      <c r="C20" s="1" t="s">
        <v>37</v>
      </c>
      <c r="D20" s="25">
        <f>D10</f>
        <v>0.05</v>
      </c>
    </row>
    <row r="21" spans="1:4" ht="16.75" x14ac:dyDescent="0.95">
      <c r="B21" s="1" t="s">
        <v>33</v>
      </c>
      <c r="C21" s="1" t="s">
        <v>8</v>
      </c>
      <c r="D21" s="25">
        <f>D9/D12+D10</f>
        <v>0.15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3E03-6C62-44A8-BF11-5FBD927658FD}">
  <sheetPr>
    <tabColor rgb="FF0000FF"/>
  </sheetPr>
  <dimension ref="A1:F12"/>
  <sheetViews>
    <sheetView zoomScale="115" zoomScaleNormal="115" workbookViewId="0">
      <selection activeCell="D6" sqref="D6"/>
    </sheetView>
  </sheetViews>
  <sheetFormatPr defaultRowHeight="14.75" x14ac:dyDescent="0.75"/>
  <cols>
    <col min="1" max="1" width="6" bestFit="1" customWidth="1"/>
    <col min="2" max="2" width="4.08984375" customWidth="1"/>
    <col min="3" max="3" width="25.08984375" bestFit="1" customWidth="1"/>
    <col min="4" max="4" width="21.08984375" bestFit="1" customWidth="1"/>
    <col min="5" max="5" width="4.54296875" customWidth="1"/>
  </cols>
  <sheetData>
    <row r="1" spans="1:6" ht="16.75" x14ac:dyDescent="0.95">
      <c r="C1" s="1" t="s">
        <v>11</v>
      </c>
      <c r="D1" s="2">
        <v>1</v>
      </c>
    </row>
    <row r="2" spans="1:6" x14ac:dyDescent="0.75">
      <c r="C2" s="1" t="s">
        <v>38</v>
      </c>
      <c r="D2" s="3">
        <v>0.2</v>
      </c>
    </row>
    <row r="3" spans="1:6" x14ac:dyDescent="0.75">
      <c r="C3" s="1" t="s">
        <v>39</v>
      </c>
      <c r="D3" s="3">
        <v>0.15</v>
      </c>
    </row>
    <row r="4" spans="1:6" x14ac:dyDescent="0.75">
      <c r="C4" s="1" t="s">
        <v>40</v>
      </c>
      <c r="D4" s="3">
        <v>0.05</v>
      </c>
    </row>
    <row r="5" spans="1:6" x14ac:dyDescent="0.75">
      <c r="C5" s="1" t="s">
        <v>8</v>
      </c>
      <c r="D5" s="3">
        <v>0.2</v>
      </c>
    </row>
    <row r="6" spans="1:6" ht="16.75" x14ac:dyDescent="0.95">
      <c r="B6">
        <v>1</v>
      </c>
      <c r="C6" s="1" t="s">
        <v>12</v>
      </c>
      <c r="D6" s="4"/>
    </row>
    <row r="7" spans="1:6" ht="16.75" x14ac:dyDescent="0.95">
      <c r="B7">
        <v>2</v>
      </c>
      <c r="C7" s="1" t="s">
        <v>42</v>
      </c>
      <c r="D7" s="4"/>
      <c r="F7" t="s">
        <v>47</v>
      </c>
    </row>
    <row r="8" spans="1:6" ht="16.75" x14ac:dyDescent="0.95">
      <c r="C8" s="1" t="s">
        <v>43</v>
      </c>
      <c r="D8" s="4"/>
    </row>
    <row r="9" spans="1:6" ht="16.75" x14ac:dyDescent="0.95">
      <c r="C9" s="1" t="s">
        <v>44</v>
      </c>
      <c r="D9" s="4"/>
      <c r="F9" t="s">
        <v>45</v>
      </c>
    </row>
    <row r="10" spans="1:6" x14ac:dyDescent="0.75">
      <c r="A10" s="1" t="s">
        <v>41</v>
      </c>
      <c r="B10" s="1">
        <v>1</v>
      </c>
      <c r="C10" s="1" t="s">
        <v>48</v>
      </c>
      <c r="D10" s="4"/>
    </row>
    <row r="11" spans="1:6" x14ac:dyDescent="0.75">
      <c r="B11" s="1">
        <v>2</v>
      </c>
      <c r="C11" s="1" t="s">
        <v>49</v>
      </c>
      <c r="D11" s="4"/>
    </row>
    <row r="12" spans="1:6" ht="16.75" x14ac:dyDescent="0.95">
      <c r="C12" s="1" t="s">
        <v>10</v>
      </c>
      <c r="D12" s="27"/>
      <c r="F12" t="s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2167-6861-4EE7-8CDE-17EDD73196A2}">
  <sheetPr>
    <tabColor rgb="FFFF0000"/>
  </sheetPr>
  <dimension ref="A1:F17"/>
  <sheetViews>
    <sheetView zoomScale="70" zoomScaleNormal="70" workbookViewId="0">
      <selection activeCell="G25" sqref="G25"/>
    </sheetView>
  </sheetViews>
  <sheetFormatPr defaultRowHeight="14.75" x14ac:dyDescent="0.75"/>
  <cols>
    <col min="1" max="1" width="6" bestFit="1" customWidth="1"/>
    <col min="2" max="2" width="4.08984375" customWidth="1"/>
    <col min="3" max="3" width="25.08984375" bestFit="1" customWidth="1"/>
    <col min="4" max="4" width="21.08984375" bestFit="1" customWidth="1"/>
    <col min="5" max="5" width="4.54296875" customWidth="1"/>
  </cols>
  <sheetData>
    <row r="1" spans="1:6" ht="16.75" x14ac:dyDescent="0.95">
      <c r="C1" s="1" t="s">
        <v>11</v>
      </c>
      <c r="D1" s="2">
        <v>1</v>
      </c>
    </row>
    <row r="2" spans="1:6" x14ac:dyDescent="0.75">
      <c r="C2" s="1" t="s">
        <v>38</v>
      </c>
      <c r="D2" s="3">
        <v>0.2</v>
      </c>
    </row>
    <row r="3" spans="1:6" x14ac:dyDescent="0.75">
      <c r="C3" s="1" t="s">
        <v>39</v>
      </c>
      <c r="D3" s="3">
        <v>0.15</v>
      </c>
    </row>
    <row r="4" spans="1:6" x14ac:dyDescent="0.75">
      <c r="C4" s="1" t="s">
        <v>40</v>
      </c>
      <c r="D4" s="3">
        <v>0.05</v>
      </c>
    </row>
    <row r="5" spans="1:6" x14ac:dyDescent="0.75">
      <c r="C5" s="1" t="s">
        <v>8</v>
      </c>
      <c r="D5" s="3">
        <v>0.2</v>
      </c>
    </row>
    <row r="6" spans="1:6" ht="16.75" x14ac:dyDescent="0.95">
      <c r="C6" s="1" t="s">
        <v>12</v>
      </c>
      <c r="D6" s="4">
        <f>D1*(1+D2)</f>
        <v>1.2</v>
      </c>
    </row>
    <row r="7" spans="1:6" ht="16.75" x14ac:dyDescent="0.95">
      <c r="C7" s="1" t="s">
        <v>42</v>
      </c>
      <c r="D7" s="4">
        <f>D6*(1+D3)</f>
        <v>1.38</v>
      </c>
      <c r="F7" t="s">
        <v>47</v>
      </c>
    </row>
    <row r="8" spans="1:6" ht="16.75" x14ac:dyDescent="0.95">
      <c r="C8" s="1" t="s">
        <v>43</v>
      </c>
      <c r="D8" s="4">
        <f>D7*(1+D4)</f>
        <v>1.4489999999999998</v>
      </c>
    </row>
    <row r="9" spans="1:6" ht="16.75" x14ac:dyDescent="0.95">
      <c r="C9" s="1" t="s">
        <v>44</v>
      </c>
      <c r="D9" s="4">
        <f>D8/(D5-D4)</f>
        <v>9.6599999999999984</v>
      </c>
      <c r="F9" t="s">
        <v>45</v>
      </c>
    </row>
    <row r="10" spans="1:6" x14ac:dyDescent="0.75">
      <c r="A10" s="1" t="s">
        <v>41</v>
      </c>
      <c r="B10" s="1">
        <v>1</v>
      </c>
      <c r="C10" s="1" t="s">
        <v>48</v>
      </c>
      <c r="D10" s="4">
        <f>D6</f>
        <v>1.2</v>
      </c>
    </row>
    <row r="11" spans="1:6" x14ac:dyDescent="0.75">
      <c r="B11" s="1">
        <v>2</v>
      </c>
      <c r="C11" s="1" t="s">
        <v>49</v>
      </c>
      <c r="D11" s="4">
        <f>D7+D9</f>
        <v>11.04</v>
      </c>
    </row>
    <row r="12" spans="1:6" ht="16.75" x14ac:dyDescent="0.95">
      <c r="C12" s="1" t="s">
        <v>10</v>
      </c>
      <c r="D12" s="27">
        <f>PV(D5,B10,,D10)+PV(D5,B11,,D11)</f>
        <v>-8.6666666666666661</v>
      </c>
      <c r="F12" t="s">
        <v>50</v>
      </c>
    </row>
    <row r="17" spans="3:4" x14ac:dyDescent="0.75">
      <c r="C17" s="1" t="s">
        <v>46</v>
      </c>
      <c r="D17" s="4">
        <f>NPV(D5,D6,D9+D7)</f>
        <v>8.6666666666666661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1010-061E-4EC7-B81E-C2B45CA572D9}">
  <sheetPr>
    <tabColor rgb="FF0000FF"/>
  </sheetPr>
  <dimension ref="A1:D19"/>
  <sheetViews>
    <sheetView zoomScale="85" zoomScaleNormal="85" workbookViewId="0">
      <selection activeCell="B9" sqref="B9"/>
    </sheetView>
  </sheetViews>
  <sheetFormatPr defaultRowHeight="14.75" x14ac:dyDescent="0.75"/>
  <cols>
    <col min="1" max="1" width="36.6796875" bestFit="1" customWidth="1"/>
    <col min="2" max="2" width="15.453125" bestFit="1" customWidth="1"/>
    <col min="3" max="3" width="2.54296875" customWidth="1"/>
    <col min="4" max="4" width="45.2265625" bestFit="1" customWidth="1"/>
  </cols>
  <sheetData>
    <row r="1" spans="1:4" x14ac:dyDescent="0.75">
      <c r="A1" s="29" t="s">
        <v>71</v>
      </c>
      <c r="B1" s="29"/>
      <c r="C1" s="29"/>
      <c r="D1" s="29"/>
    </row>
    <row r="2" spans="1:4" x14ac:dyDescent="0.75">
      <c r="A2" s="1" t="s">
        <v>60</v>
      </c>
      <c r="B2" s="1" t="s">
        <v>61</v>
      </c>
    </row>
    <row r="3" spans="1:4" x14ac:dyDescent="0.75">
      <c r="A3" s="1" t="s">
        <v>62</v>
      </c>
      <c r="B3" s="28">
        <v>500000</v>
      </c>
    </row>
    <row r="4" spans="1:4" x14ac:dyDescent="0.75">
      <c r="A4" s="1" t="s">
        <v>53</v>
      </c>
      <c r="B4" s="1">
        <v>3</v>
      </c>
    </row>
    <row r="5" spans="1:4" x14ac:dyDescent="0.75">
      <c r="A5" s="1" t="str">
        <f>"First "&amp;B4&amp;" Year growth rate = g ="</f>
        <v>First 3 Year growth rate = g =</v>
      </c>
      <c r="B5" s="13">
        <v>0.2</v>
      </c>
    </row>
    <row r="6" spans="1:4" x14ac:dyDescent="0.75">
      <c r="A6" s="1" t="str">
        <f>"After "&amp;B4&amp;" years of high growth, g will drop to:"</f>
        <v>After 3 years of high growth, g will drop to:</v>
      </c>
      <c r="B6" s="13">
        <v>0.05</v>
      </c>
    </row>
    <row r="7" spans="1:4" x14ac:dyDescent="0.75">
      <c r="A7" s="1" t="s">
        <v>54</v>
      </c>
      <c r="B7" s="2">
        <v>1000000</v>
      </c>
    </row>
    <row r="8" spans="1:4" x14ac:dyDescent="0.75">
      <c r="A8" s="1" t="s">
        <v>55</v>
      </c>
      <c r="B8" s="13">
        <v>0.15</v>
      </c>
    </row>
    <row r="9" spans="1:4" ht="16.75" x14ac:dyDescent="0.95">
      <c r="A9" s="1" t="s">
        <v>14</v>
      </c>
      <c r="B9" s="4"/>
      <c r="D9" t="str">
        <f>" "&amp;DOLLAR(B7)&amp;"*(1+"&amp;$B$5&amp;")"</f>
        <v xml:space="preserve"> $1,000,000.00*(1+0.2)</v>
      </c>
    </row>
    <row r="10" spans="1:4" ht="16.75" x14ac:dyDescent="0.95">
      <c r="A10" s="1" t="s">
        <v>56</v>
      </c>
      <c r="B10" s="4"/>
      <c r="D10" t="str">
        <f>" "&amp;DOLLAR($B$7*(1+$B$5)^ROWS(D$10:D10))&amp;"*(1+"&amp;$B$5&amp;")"</f>
        <v xml:space="preserve"> $1,200,000.00*(1+0.2)</v>
      </c>
    </row>
    <row r="11" spans="1:4" ht="16.75" x14ac:dyDescent="0.95">
      <c r="A11" s="1" t="s">
        <v>57</v>
      </c>
      <c r="B11" s="4"/>
      <c r="D11" t="str">
        <f>" "&amp;DOLLAR($B$7*(1+$B$5)^ROWS(D$10:D11))&amp;"*(1+"&amp;$B$5&amp;")"</f>
        <v xml:space="preserve"> $1,440,000.00*(1+0.2)</v>
      </c>
    </row>
    <row r="12" spans="1:4" ht="16.75" x14ac:dyDescent="0.95">
      <c r="A12" s="1" t="s">
        <v>58</v>
      </c>
      <c r="B12" s="4"/>
      <c r="D12" t="str">
        <f>" "&amp;DOLLAR($B$7*(1+$B$5)^ROWS(D$10:D12))&amp;"*(1+"&amp;B6&amp;")"</f>
        <v xml:space="preserve"> $1,728,000.00*(1+0.05)</v>
      </c>
    </row>
    <row r="13" spans="1:4" ht="16.75" x14ac:dyDescent="0.95">
      <c r="A13" s="1" t="s">
        <v>59</v>
      </c>
      <c r="B13" s="4"/>
      <c r="D13" t="s">
        <v>63</v>
      </c>
    </row>
    <row r="15" spans="1:4" x14ac:dyDescent="0.75">
      <c r="A15" s="1" t="s">
        <v>64</v>
      </c>
      <c r="B15" s="4"/>
      <c r="C15">
        <v>1</v>
      </c>
    </row>
    <row r="16" spans="1:4" x14ac:dyDescent="0.75">
      <c r="A16" s="1" t="s">
        <v>65</v>
      </c>
      <c r="B16" s="4"/>
      <c r="C16">
        <v>2</v>
      </c>
    </row>
    <row r="17" spans="1:4" x14ac:dyDescent="0.75">
      <c r="A17" s="1" t="s">
        <v>66</v>
      </c>
      <c r="B17" s="4"/>
      <c r="C17">
        <v>3</v>
      </c>
    </row>
    <row r="18" spans="1:4" x14ac:dyDescent="0.75">
      <c r="A18" s="1" t="s">
        <v>67</v>
      </c>
      <c r="B18" s="4"/>
      <c r="D18" t="s">
        <v>69</v>
      </c>
    </row>
    <row r="19" spans="1:4" x14ac:dyDescent="0.75">
      <c r="A19" s="1" t="s">
        <v>68</v>
      </c>
      <c r="B19" s="4"/>
      <c r="D19" t="s">
        <v>70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71DF-38F4-4A8E-A802-4912E7C6A1DB}">
  <sheetPr>
    <tabColor rgb="FFFF0000"/>
  </sheetPr>
  <dimension ref="A1:D19"/>
  <sheetViews>
    <sheetView zoomScale="85" zoomScaleNormal="85" workbookViewId="0">
      <selection activeCell="B19" sqref="B19"/>
    </sheetView>
  </sheetViews>
  <sheetFormatPr defaultRowHeight="14.75" x14ac:dyDescent="0.75"/>
  <cols>
    <col min="1" max="1" width="36.6796875" bestFit="1" customWidth="1"/>
    <col min="2" max="2" width="15.453125" bestFit="1" customWidth="1"/>
    <col min="3" max="3" width="2.54296875" customWidth="1"/>
    <col min="4" max="4" width="45.2265625" bestFit="1" customWidth="1"/>
  </cols>
  <sheetData>
    <row r="1" spans="1:4" x14ac:dyDescent="0.75">
      <c r="A1" s="29" t="s">
        <v>71</v>
      </c>
      <c r="B1" s="29"/>
      <c r="C1" s="29"/>
      <c r="D1" s="29"/>
    </row>
    <row r="2" spans="1:4" x14ac:dyDescent="0.75">
      <c r="A2" s="1" t="s">
        <v>60</v>
      </c>
      <c r="B2" s="1" t="s">
        <v>61</v>
      </c>
    </row>
    <row r="3" spans="1:4" x14ac:dyDescent="0.75">
      <c r="A3" s="1" t="s">
        <v>62</v>
      </c>
      <c r="B3" s="28">
        <v>500000</v>
      </c>
    </row>
    <row r="4" spans="1:4" x14ac:dyDescent="0.75">
      <c r="A4" s="1" t="s">
        <v>53</v>
      </c>
      <c r="B4" s="1">
        <v>3</v>
      </c>
    </row>
    <row r="5" spans="1:4" x14ac:dyDescent="0.75">
      <c r="A5" s="1" t="str">
        <f>"First "&amp;B4&amp;" Year growth rate = g ="</f>
        <v>First 3 Year growth rate = g =</v>
      </c>
      <c r="B5" s="13">
        <v>0.2</v>
      </c>
    </row>
    <row r="6" spans="1:4" x14ac:dyDescent="0.75">
      <c r="A6" s="1" t="str">
        <f>"After "&amp;B4&amp;" years of high growth, g will drop to:"</f>
        <v>After 3 years of high growth, g will drop to:</v>
      </c>
      <c r="B6" s="13">
        <v>0.05</v>
      </c>
    </row>
    <row r="7" spans="1:4" x14ac:dyDescent="0.75">
      <c r="A7" s="1" t="s">
        <v>54</v>
      </c>
      <c r="B7" s="2">
        <v>1000000</v>
      </c>
    </row>
    <row r="8" spans="1:4" x14ac:dyDescent="0.75">
      <c r="A8" s="1" t="s">
        <v>55</v>
      </c>
      <c r="B8" s="13">
        <v>0.15</v>
      </c>
    </row>
    <row r="9" spans="1:4" ht="16.75" x14ac:dyDescent="0.95">
      <c r="A9" s="1" t="s">
        <v>14</v>
      </c>
      <c r="B9" s="4">
        <f>B7*(1+B5)</f>
        <v>1200000</v>
      </c>
      <c r="D9" t="str">
        <f>" "&amp;DOLLAR(B7)&amp;"*(1+"&amp;$B$5&amp;")"</f>
        <v xml:space="preserve"> $1,000,000.00*(1+0.2)</v>
      </c>
    </row>
    <row r="10" spans="1:4" ht="16.75" x14ac:dyDescent="0.95">
      <c r="A10" s="1" t="s">
        <v>56</v>
      </c>
      <c r="B10" s="4">
        <f>B9*(1+$B$5)</f>
        <v>1440000</v>
      </c>
      <c r="D10" t="str">
        <f>" "&amp;DOLLAR($B$7*(1+$B$5)^ROWS(D$10:D10))&amp;"*(1+"&amp;$B$5&amp;")"</f>
        <v xml:space="preserve"> $1,200,000.00*(1+0.2)</v>
      </c>
    </row>
    <row r="11" spans="1:4" ht="16.75" x14ac:dyDescent="0.95">
      <c r="A11" s="1" t="s">
        <v>57</v>
      </c>
      <c r="B11" s="4">
        <f>B10*(1+$B$5)</f>
        <v>1728000</v>
      </c>
      <c r="D11" t="str">
        <f>" "&amp;DOLLAR($B$7*(1+$B$5)^ROWS(D$10:D11))&amp;"*(1+"&amp;$B$5&amp;")"</f>
        <v xml:space="preserve"> $1,440,000.00*(1+0.2)</v>
      </c>
    </row>
    <row r="12" spans="1:4" ht="16.75" x14ac:dyDescent="0.95">
      <c r="A12" s="1" t="s">
        <v>58</v>
      </c>
      <c r="B12" s="4">
        <f>B11*(1+B6)</f>
        <v>1814400</v>
      </c>
      <c r="D12" t="str">
        <f>" "&amp;DOLLAR($B$7*(1+$B$5)^ROWS(D$10:D12))&amp;"*(1+"&amp;B6&amp;")"</f>
        <v xml:space="preserve"> $1,728,000.00*(1+0.05)</v>
      </c>
    </row>
    <row r="13" spans="1:4" ht="16.75" x14ac:dyDescent="0.95">
      <c r="A13" s="1" t="s">
        <v>59</v>
      </c>
      <c r="B13" s="4">
        <f>B12/(B8-B6)</f>
        <v>18144000</v>
      </c>
      <c r="D13" t="s">
        <v>63</v>
      </c>
    </row>
    <row r="15" spans="1:4" x14ac:dyDescent="0.75">
      <c r="A15" s="1" t="s">
        <v>64</v>
      </c>
      <c r="B15" s="4">
        <f>B9</f>
        <v>1200000</v>
      </c>
      <c r="C15">
        <v>1</v>
      </c>
    </row>
    <row r="16" spans="1:4" x14ac:dyDescent="0.75">
      <c r="A16" s="1" t="s">
        <v>65</v>
      </c>
      <c r="B16" s="4">
        <f>B10</f>
        <v>1440000</v>
      </c>
      <c r="C16">
        <v>2</v>
      </c>
    </row>
    <row r="17" spans="1:4" x14ac:dyDescent="0.75">
      <c r="A17" s="1" t="s">
        <v>66</v>
      </c>
      <c r="B17" s="4">
        <f>B11+B13</f>
        <v>19872000</v>
      </c>
      <c r="C17">
        <v>3</v>
      </c>
    </row>
    <row r="18" spans="1:4" x14ac:dyDescent="0.75">
      <c r="A18" s="1" t="s">
        <v>67</v>
      </c>
      <c r="B18" s="4">
        <f>PV(B8,C15,,B15)+PV(B8,C16,,B16)+PV(B8,C17,,B17)</f>
        <v>-15198487.712665411</v>
      </c>
      <c r="D18" t="s">
        <v>69</v>
      </c>
    </row>
    <row r="19" spans="1:4" x14ac:dyDescent="0.75">
      <c r="A19" s="1" t="s">
        <v>68</v>
      </c>
      <c r="B19" s="4">
        <f>-B18/B3</f>
        <v>30.396975425330822</v>
      </c>
      <c r="D19" t="s">
        <v>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2FD3-3DCE-4968-8F0B-C2581D9633AF}">
  <sheetPr>
    <tabColor rgb="FF0000FF"/>
  </sheetPr>
  <dimension ref="A1:F15"/>
  <sheetViews>
    <sheetView zoomScale="70" zoomScaleNormal="70" workbookViewId="0">
      <selection activeCell="H11" sqref="H11"/>
    </sheetView>
  </sheetViews>
  <sheetFormatPr defaultRowHeight="14.75" x14ac:dyDescent="0.75"/>
  <cols>
    <col min="1" max="1" width="28.2265625" style="31" customWidth="1"/>
    <col min="2" max="2" width="8.86328125" customWidth="1"/>
    <col min="3" max="3" width="14.6796875" customWidth="1"/>
    <col min="4" max="4" width="1.2265625" customWidth="1"/>
    <col min="5" max="5" width="18.2265625" bestFit="1" customWidth="1"/>
    <col min="6" max="6" width="18.2265625" customWidth="1"/>
  </cols>
  <sheetData>
    <row r="1" spans="1:6" x14ac:dyDescent="0.75">
      <c r="A1" s="11" t="s">
        <v>74</v>
      </c>
      <c r="B1" s="10" t="s">
        <v>77</v>
      </c>
    </row>
    <row r="2" spans="1:6" x14ac:dyDescent="0.75">
      <c r="A2" s="5" t="s">
        <v>75</v>
      </c>
      <c r="B2" s="1">
        <f>B4-B3</f>
        <v>70</v>
      </c>
    </row>
    <row r="3" spans="1:6" x14ac:dyDescent="0.75">
      <c r="A3" s="5" t="s">
        <v>76</v>
      </c>
      <c r="B3" s="1">
        <v>30</v>
      </c>
    </row>
    <row r="4" spans="1:6" x14ac:dyDescent="0.75">
      <c r="A4" s="5" t="s">
        <v>80</v>
      </c>
      <c r="B4" s="1">
        <v>100</v>
      </c>
    </row>
    <row r="5" spans="1:6" x14ac:dyDescent="0.75">
      <c r="A5" s="5" t="s">
        <v>78</v>
      </c>
      <c r="B5" s="1">
        <v>4</v>
      </c>
    </row>
    <row r="7" spans="1:6" ht="29.5" x14ac:dyDescent="0.75">
      <c r="A7" s="32" t="s">
        <v>82</v>
      </c>
      <c r="B7" s="33"/>
    </row>
    <row r="8" spans="1:6" ht="44.25" x14ac:dyDescent="0.75">
      <c r="A8" s="34" t="s">
        <v>79</v>
      </c>
      <c r="B8" s="34"/>
    </row>
    <row r="9" spans="1:6" ht="44.25" x14ac:dyDescent="0.75">
      <c r="A9" s="35" t="s">
        <v>89</v>
      </c>
      <c r="B9" s="35"/>
      <c r="E9" s="8" t="s">
        <v>81</v>
      </c>
      <c r="F9" s="8"/>
    </row>
    <row r="10" spans="1:6" x14ac:dyDescent="0.75">
      <c r="A10" s="5" t="str">
        <f>"Total votes for "&amp;A2</f>
        <v>Total votes for Pham</v>
      </c>
      <c r="B10" s="36">
        <f>B2*$B$5</f>
        <v>280</v>
      </c>
      <c r="C10" s="38"/>
      <c r="E10" s="5" t="str">
        <f>A10</f>
        <v>Total votes for Pham</v>
      </c>
      <c r="F10" s="1">
        <f>B2</f>
        <v>70</v>
      </c>
    </row>
    <row r="11" spans="1:6" ht="44.25" x14ac:dyDescent="0.75">
      <c r="A11" s="5" t="str">
        <f>"Total votes for "&amp;A3</f>
        <v>Total votes for Omar</v>
      </c>
      <c r="B11" s="36">
        <f>B3*$B$5</f>
        <v>120</v>
      </c>
      <c r="C11" s="31" t="s">
        <v>83</v>
      </c>
      <c r="E11" s="5" t="str">
        <f>A11</f>
        <v>Total votes for Omar</v>
      </c>
      <c r="F11" s="1">
        <f>B3</f>
        <v>30</v>
      </c>
    </row>
    <row r="12" spans="1:6" ht="29.5" x14ac:dyDescent="0.75">
      <c r="A12" s="5" t="str">
        <f>"Minimum # Shares Needed To Elect Yourself ="</f>
        <v>Minimum # Shares Needed To Elect Yourself =</v>
      </c>
      <c r="B12" s="39">
        <f>1/(B5+1)*B4+1</f>
        <v>21</v>
      </c>
      <c r="E12" s="37" t="str">
        <f>A2&amp;" can elect all Directors because "&amp;F10&amp;"/"&amp;B4&amp;" = "&amp;F10/B4&amp;" &gt; 50%"</f>
        <v>Pham can elect all Directors because 70/100 = 0.7 &gt; 50%</v>
      </c>
      <c r="F12" s="37"/>
    </row>
    <row r="14" spans="1:6" x14ac:dyDescent="0.75">
      <c r="A14" t="s">
        <v>93</v>
      </c>
    </row>
    <row r="15" spans="1:6" x14ac:dyDescent="0.75">
      <c r="A15" t="s">
        <v>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717E-F029-4896-B8C6-A03A0C37760C}">
  <sheetPr>
    <tabColor rgb="FFFF0000"/>
  </sheetPr>
  <dimension ref="A1:G19"/>
  <sheetViews>
    <sheetView zoomScaleNormal="100" workbookViewId="0">
      <selection activeCell="B17" sqref="B17"/>
    </sheetView>
  </sheetViews>
  <sheetFormatPr defaultRowHeight="14.75" x14ac:dyDescent="0.75"/>
  <cols>
    <col min="1" max="1" width="4.86328125" customWidth="1"/>
    <col min="2" max="2" width="14.31640625" bestFit="1" customWidth="1"/>
    <col min="3" max="3" width="4.453125" bestFit="1" customWidth="1"/>
  </cols>
  <sheetData>
    <row r="1" spans="1:7" x14ac:dyDescent="0.75">
      <c r="A1" s="50" t="s">
        <v>162</v>
      </c>
      <c r="B1" s="51"/>
      <c r="C1" s="51"/>
      <c r="D1" s="51"/>
      <c r="E1" s="51"/>
      <c r="F1" s="52"/>
    </row>
    <row r="2" spans="1:7" ht="29.5" x14ac:dyDescent="0.75">
      <c r="A2" s="56">
        <v>1</v>
      </c>
      <c r="B2" s="53" t="s">
        <v>159</v>
      </c>
      <c r="C2" s="54"/>
      <c r="D2" s="54"/>
      <c r="E2" s="54"/>
      <c r="F2" s="54"/>
      <c r="G2" s="55"/>
    </row>
    <row r="3" spans="1:7" ht="29.5" x14ac:dyDescent="0.75">
      <c r="A3" s="56">
        <v>2</v>
      </c>
      <c r="B3" s="53" t="s">
        <v>160</v>
      </c>
      <c r="C3" s="54"/>
      <c r="D3" s="54"/>
      <c r="E3" s="54"/>
      <c r="F3" s="54"/>
      <c r="G3" s="55"/>
    </row>
    <row r="4" spans="1:7" x14ac:dyDescent="0.75">
      <c r="A4" s="56">
        <v>3</v>
      </c>
      <c r="B4" s="53" t="s">
        <v>161</v>
      </c>
      <c r="C4" s="54"/>
      <c r="D4" s="54"/>
      <c r="E4" s="54"/>
      <c r="F4" s="54"/>
      <c r="G4" s="55"/>
    </row>
    <row r="6" spans="1:7" x14ac:dyDescent="0.75">
      <c r="A6" s="10" t="s">
        <v>8</v>
      </c>
      <c r="B6" s="10" t="s">
        <v>158</v>
      </c>
      <c r="C6" s="3">
        <v>0.15</v>
      </c>
    </row>
    <row r="8" spans="1:7" x14ac:dyDescent="0.75">
      <c r="A8" s="10" t="s">
        <v>163</v>
      </c>
      <c r="B8" s="10" t="s">
        <v>147</v>
      </c>
      <c r="D8" s="10" t="s">
        <v>164</v>
      </c>
      <c r="E8" s="10" t="s">
        <v>147</v>
      </c>
      <c r="F8" s="10" t="s">
        <v>148</v>
      </c>
    </row>
    <row r="9" spans="1:7" ht="16.75" x14ac:dyDescent="0.95">
      <c r="A9" s="1" t="s">
        <v>149</v>
      </c>
      <c r="B9" s="2">
        <v>1</v>
      </c>
      <c r="D9" s="1">
        <v>1</v>
      </c>
      <c r="E9" s="2">
        <f>B9</f>
        <v>1</v>
      </c>
      <c r="F9" s="4">
        <f>PV($C$6,D9,,E9)</f>
        <v>-0.86956521739130443</v>
      </c>
    </row>
    <row r="10" spans="1:7" ht="16.75" x14ac:dyDescent="0.95">
      <c r="A10" s="1" t="s">
        <v>150</v>
      </c>
      <c r="B10" s="2">
        <v>2</v>
      </c>
      <c r="D10" s="1">
        <v>2</v>
      </c>
      <c r="E10" s="2">
        <f t="shared" ref="E10:E15" si="0">B10</f>
        <v>2</v>
      </c>
      <c r="F10" s="4">
        <f t="shared" ref="F10:F16" si="1">PV($C$6,D10,,E10)</f>
        <v>-1.512287334593573</v>
      </c>
    </row>
    <row r="11" spans="1:7" ht="16.75" x14ac:dyDescent="0.95">
      <c r="A11" s="1" t="s">
        <v>151</v>
      </c>
      <c r="B11" s="2">
        <v>2</v>
      </c>
      <c r="D11" s="1">
        <v>3</v>
      </c>
      <c r="E11" s="2">
        <f t="shared" si="0"/>
        <v>2</v>
      </c>
      <c r="F11" s="4">
        <f t="shared" si="1"/>
        <v>-1.3150324648639766</v>
      </c>
    </row>
    <row r="12" spans="1:7" ht="16.75" x14ac:dyDescent="0.95">
      <c r="A12" s="1" t="s">
        <v>152</v>
      </c>
      <c r="B12" s="2">
        <v>3</v>
      </c>
      <c r="D12" s="1">
        <v>4</v>
      </c>
      <c r="E12" s="2">
        <f t="shared" si="0"/>
        <v>3</v>
      </c>
      <c r="F12" s="4">
        <f t="shared" si="1"/>
        <v>-1.7152597367791</v>
      </c>
    </row>
    <row r="13" spans="1:7" ht="16.75" x14ac:dyDescent="0.95">
      <c r="A13" s="1" t="s">
        <v>153</v>
      </c>
      <c r="B13" s="2">
        <v>5</v>
      </c>
      <c r="D13" s="1">
        <v>5</v>
      </c>
      <c r="E13" s="2">
        <f t="shared" si="0"/>
        <v>5</v>
      </c>
      <c r="F13" s="4">
        <f t="shared" si="1"/>
        <v>-2.4858836764914494</v>
      </c>
    </row>
    <row r="14" spans="1:7" ht="16.75" x14ac:dyDescent="0.95">
      <c r="A14" s="1" t="s">
        <v>154</v>
      </c>
      <c r="B14" s="2">
        <v>5</v>
      </c>
      <c r="D14" s="1">
        <v>6</v>
      </c>
      <c r="E14" s="2">
        <f t="shared" si="0"/>
        <v>5</v>
      </c>
      <c r="F14" s="4">
        <f t="shared" si="1"/>
        <v>-2.1616379795577823</v>
      </c>
    </row>
    <row r="15" spans="1:7" ht="16.75" x14ac:dyDescent="0.95">
      <c r="A15" s="1" t="s">
        <v>155</v>
      </c>
      <c r="B15" s="2">
        <v>5</v>
      </c>
      <c r="D15" s="1">
        <v>7</v>
      </c>
      <c r="E15" s="2">
        <f t="shared" si="0"/>
        <v>5</v>
      </c>
      <c r="F15" s="4">
        <f t="shared" si="1"/>
        <v>-1.8796851996154633</v>
      </c>
    </row>
    <row r="16" spans="1:7" ht="16.75" x14ac:dyDescent="0.95">
      <c r="A16" s="1" t="s">
        <v>156</v>
      </c>
      <c r="B16" s="2">
        <v>10</v>
      </c>
      <c r="D16" s="1">
        <v>8</v>
      </c>
      <c r="E16" s="2">
        <f>SUM(B16:B17)</f>
        <v>35</v>
      </c>
      <c r="F16" s="4">
        <f t="shared" si="1"/>
        <v>-11.441562084615864</v>
      </c>
    </row>
    <row r="17" spans="1:6" ht="16.75" x14ac:dyDescent="0.95">
      <c r="A17" s="1" t="s">
        <v>157</v>
      </c>
      <c r="B17" s="2">
        <v>25</v>
      </c>
      <c r="F17" s="4">
        <f>SUM(F9:F16)</f>
        <v>-23.380913693908511</v>
      </c>
    </row>
    <row r="19" spans="1:6" ht="16.75" x14ac:dyDescent="0.95">
      <c r="E19" s="1" t="s">
        <v>165</v>
      </c>
      <c r="F19" s="4">
        <f>-F17</f>
        <v>23.380913693908511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3EAE-740C-4ED7-A07F-5BBE6C7EEE24}">
  <sheetPr>
    <tabColor rgb="FF0000FF"/>
  </sheetPr>
  <dimension ref="A1:B11"/>
  <sheetViews>
    <sheetView zoomScaleNormal="100" workbookViewId="0">
      <selection activeCell="F12" sqref="F12"/>
    </sheetView>
  </sheetViews>
  <sheetFormatPr defaultRowHeight="14.75" x14ac:dyDescent="0.75"/>
  <cols>
    <col min="1" max="1" width="19.31640625" customWidth="1"/>
    <col min="2" max="2" width="10.54296875" bestFit="1" customWidth="1"/>
  </cols>
  <sheetData>
    <row r="1" spans="1:2" x14ac:dyDescent="0.75">
      <c r="A1" s="5" t="s">
        <v>84</v>
      </c>
      <c r="B1" s="2">
        <v>20</v>
      </c>
    </row>
    <row r="2" spans="1:2" x14ac:dyDescent="0.75">
      <c r="A2" s="5" t="s">
        <v>85</v>
      </c>
      <c r="B2" s="1" t="s">
        <v>86</v>
      </c>
    </row>
    <row r="3" spans="1:2" x14ac:dyDescent="0.75">
      <c r="A3" s="5" t="s">
        <v>62</v>
      </c>
      <c r="B3" s="28">
        <v>10000</v>
      </c>
    </row>
    <row r="4" spans="1:2" ht="29.5" x14ac:dyDescent="0.75">
      <c r="A4" s="5" t="s">
        <v>88</v>
      </c>
      <c r="B4" s="1">
        <v>3</v>
      </c>
    </row>
    <row r="6" spans="1:2" x14ac:dyDescent="0.75">
      <c r="A6" t="s">
        <v>87</v>
      </c>
    </row>
    <row r="7" spans="1:2" ht="44.25" x14ac:dyDescent="0.75">
      <c r="A7" s="5" t="s">
        <v>90</v>
      </c>
      <c r="B7" s="36">
        <f>1/(B4+1)*B3+1</f>
        <v>2501</v>
      </c>
    </row>
    <row r="8" spans="1:2" x14ac:dyDescent="0.75">
      <c r="A8" s="5" t="s">
        <v>91</v>
      </c>
      <c r="B8" s="4">
        <f>B7*B1</f>
        <v>50020</v>
      </c>
    </row>
    <row r="10" spans="1:2" x14ac:dyDescent="0.75">
      <c r="A10" t="s">
        <v>92</v>
      </c>
      <c r="B10" s="38">
        <f>B3-B7</f>
        <v>7499</v>
      </c>
    </row>
    <row r="11" spans="1:2" ht="44.25" x14ac:dyDescent="0.75">
      <c r="A11" s="31" t="str">
        <f>"Trying to control all "&amp;B4&amp;" Directors so you divide by "&amp;B4&amp;" to get:"</f>
        <v>Trying to control all 3 Directors so you divide by 3 to get:</v>
      </c>
      <c r="B11" s="40">
        <f>B10/B4</f>
        <v>2499.6666666666665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2E6E-B774-4F2C-95E8-E415ABE48BD8}">
  <dimension ref="A12:I32"/>
  <sheetViews>
    <sheetView topLeftCell="A19" zoomScale="85" zoomScaleNormal="85" workbookViewId="0">
      <selection activeCell="J24" sqref="J24"/>
    </sheetView>
  </sheetViews>
  <sheetFormatPr defaultRowHeight="14.75" x14ac:dyDescent="0.75"/>
  <cols>
    <col min="1" max="1" width="31.2265625" bestFit="1" customWidth="1"/>
    <col min="2" max="2" width="10.31640625" bestFit="1" customWidth="1"/>
    <col min="3" max="3" width="9.08984375" bestFit="1" customWidth="1"/>
    <col min="4" max="4" width="10.31640625" bestFit="1" customWidth="1"/>
    <col min="5" max="5" width="17.2265625" customWidth="1"/>
    <col min="6" max="6" width="8.31640625" bestFit="1" customWidth="1"/>
    <col min="7" max="7" width="2.453125" customWidth="1"/>
    <col min="8" max="8" width="21.86328125" bestFit="1" customWidth="1"/>
  </cols>
  <sheetData>
    <row r="12" spans="1:6" x14ac:dyDescent="0.75">
      <c r="A12" s="42" t="s">
        <v>144</v>
      </c>
    </row>
    <row r="13" spans="1:6" x14ac:dyDescent="0.75">
      <c r="A13" s="42" t="s">
        <v>143</v>
      </c>
    </row>
    <row r="15" spans="1:6" x14ac:dyDescent="0.75">
      <c r="A15" s="58" t="s">
        <v>97</v>
      </c>
      <c r="B15" s="58"/>
      <c r="C15" s="58"/>
      <c r="D15" s="58"/>
      <c r="E15" s="58"/>
      <c r="F15" s="58"/>
    </row>
    <row r="16" spans="1:6" x14ac:dyDescent="0.75">
      <c r="A16" s="58" t="s">
        <v>98</v>
      </c>
      <c r="B16" s="58"/>
      <c r="C16" s="58"/>
      <c r="D16" s="58"/>
      <c r="E16" s="58"/>
      <c r="F16" s="58"/>
    </row>
    <row r="17" spans="1:9" x14ac:dyDescent="0.75">
      <c r="A17" s="60" t="s">
        <v>99</v>
      </c>
      <c r="B17" s="60"/>
      <c r="C17" s="60" t="s">
        <v>112</v>
      </c>
      <c r="D17" s="60"/>
      <c r="E17" s="60" t="s">
        <v>127</v>
      </c>
      <c r="F17" s="60"/>
      <c r="H17" s="1" t="s">
        <v>36</v>
      </c>
      <c r="I17" s="41">
        <f>D19*4/AVERAGE(B18:B19)</f>
        <v>0.02</v>
      </c>
    </row>
    <row r="18" spans="1:9" x14ac:dyDescent="0.75">
      <c r="A18" s="43" t="s">
        <v>100</v>
      </c>
      <c r="B18" s="44">
        <v>144</v>
      </c>
      <c r="C18" s="43" t="s">
        <v>113</v>
      </c>
      <c r="D18" s="45">
        <v>40396</v>
      </c>
      <c r="E18" s="43" t="s">
        <v>128</v>
      </c>
      <c r="F18" s="44">
        <v>18</v>
      </c>
      <c r="H18" s="1" t="s">
        <v>95</v>
      </c>
      <c r="I18" s="41">
        <f>I19-I17</f>
        <v>0.67999999999999994</v>
      </c>
    </row>
    <row r="19" spans="1:9" x14ac:dyDescent="0.75">
      <c r="A19" s="43" t="s">
        <v>101</v>
      </c>
      <c r="B19" s="44">
        <v>116</v>
      </c>
      <c r="C19" s="43" t="s">
        <v>114</v>
      </c>
      <c r="D19" s="44">
        <v>0.65</v>
      </c>
      <c r="E19" s="43" t="s">
        <v>129</v>
      </c>
      <c r="F19" s="44" t="s">
        <v>130</v>
      </c>
      <c r="H19" s="5" t="s">
        <v>8</v>
      </c>
      <c r="I19" s="41">
        <f>B32</f>
        <v>0.7</v>
      </c>
    </row>
    <row r="20" spans="1:9" x14ac:dyDescent="0.75">
      <c r="A20" s="43" t="s">
        <v>102</v>
      </c>
      <c r="B20" s="44">
        <v>13.07</v>
      </c>
      <c r="C20" s="60" t="s">
        <v>115</v>
      </c>
      <c r="D20" s="60"/>
      <c r="E20" s="43" t="s">
        <v>131</v>
      </c>
      <c r="F20" s="46">
        <v>0.51</v>
      </c>
      <c r="H20" s="1"/>
    </row>
    <row r="21" spans="1:9" x14ac:dyDescent="0.75">
      <c r="A21" s="43" t="s">
        <v>103</v>
      </c>
      <c r="B21" s="44">
        <v>10.99</v>
      </c>
      <c r="C21" s="43" t="s">
        <v>116</v>
      </c>
      <c r="D21" s="47">
        <v>8.4099999999999994E-2</v>
      </c>
      <c r="E21" s="43" t="s">
        <v>132</v>
      </c>
      <c r="F21" s="44" t="s">
        <v>133</v>
      </c>
      <c r="H21" s="5" t="s">
        <v>142</v>
      </c>
      <c r="I21">
        <f>D19*4/(I19-I18)</f>
        <v>129.99999999999989</v>
      </c>
    </row>
    <row r="22" spans="1:9" ht="29.5" x14ac:dyDescent="0.75">
      <c r="A22" s="43" t="s">
        <v>104</v>
      </c>
      <c r="B22" s="44" t="s">
        <v>105</v>
      </c>
      <c r="C22" s="43" t="s">
        <v>117</v>
      </c>
      <c r="D22" s="47">
        <v>0.14319999999999999</v>
      </c>
      <c r="E22" s="43" t="s">
        <v>134</v>
      </c>
      <c r="F22" s="44" t="s">
        <v>135</v>
      </c>
    </row>
    <row r="23" spans="1:9" x14ac:dyDescent="0.75">
      <c r="A23" s="43" t="s">
        <v>106</v>
      </c>
      <c r="B23" s="44" t="s">
        <v>107</v>
      </c>
      <c r="C23" s="43" t="s">
        <v>118</v>
      </c>
      <c r="D23" s="47">
        <v>6.3700000000000007E-2</v>
      </c>
      <c r="E23" s="43" t="s">
        <v>136</v>
      </c>
      <c r="F23" s="44" t="s">
        <v>137</v>
      </c>
    </row>
    <row r="24" spans="1:9" ht="29.5" x14ac:dyDescent="0.75">
      <c r="A24" s="61"/>
      <c r="B24" s="61"/>
      <c r="C24" s="43" t="s">
        <v>119</v>
      </c>
      <c r="D24" s="47">
        <v>0.1265</v>
      </c>
      <c r="E24" s="43" t="s">
        <v>138</v>
      </c>
      <c r="F24" s="44">
        <v>17.43</v>
      </c>
    </row>
    <row r="25" spans="1:9" ht="29.5" x14ac:dyDescent="0.75">
      <c r="A25" s="61"/>
      <c r="B25" s="61"/>
      <c r="C25" s="60" t="s">
        <v>120</v>
      </c>
      <c r="D25" s="60"/>
      <c r="E25" s="43" t="s">
        <v>139</v>
      </c>
      <c r="F25" s="44">
        <v>14.11</v>
      </c>
    </row>
    <row r="26" spans="1:9" ht="44.25" x14ac:dyDescent="0.75">
      <c r="A26" s="43" t="s">
        <v>108</v>
      </c>
      <c r="B26" s="44" t="s">
        <v>109</v>
      </c>
      <c r="C26" s="43" t="s">
        <v>121</v>
      </c>
      <c r="D26" s="44" t="s">
        <v>122</v>
      </c>
      <c r="E26" s="43" t="s">
        <v>140</v>
      </c>
      <c r="F26" s="47">
        <v>0.01</v>
      </c>
    </row>
    <row r="27" spans="1:9" ht="29.5" x14ac:dyDescent="0.75">
      <c r="A27" s="43" t="s">
        <v>110</v>
      </c>
      <c r="B27" s="44">
        <v>3573</v>
      </c>
      <c r="C27" s="43" t="s">
        <v>123</v>
      </c>
      <c r="D27" s="44" t="s">
        <v>124</v>
      </c>
      <c r="E27" s="43" t="s">
        <v>141</v>
      </c>
      <c r="F27" s="47">
        <v>0.59219999999999995</v>
      </c>
    </row>
    <row r="28" spans="1:9" x14ac:dyDescent="0.75">
      <c r="A28" s="43" t="s">
        <v>111</v>
      </c>
      <c r="B28" s="44">
        <v>0.85</v>
      </c>
      <c r="C28" s="43" t="s">
        <v>125</v>
      </c>
      <c r="D28" s="44" t="s">
        <v>126</v>
      </c>
      <c r="E28" s="59"/>
      <c r="F28" s="59"/>
    </row>
    <row r="30" spans="1:9" x14ac:dyDescent="0.75">
      <c r="A30" s="48" t="s">
        <v>146</v>
      </c>
    </row>
    <row r="31" spans="1:9" ht="15.75" x14ac:dyDescent="0.75">
      <c r="A31" s="48" t="s">
        <v>145</v>
      </c>
      <c r="B31" s="49">
        <v>143.6</v>
      </c>
    </row>
    <row r="32" spans="1:9" x14ac:dyDescent="0.75">
      <c r="A32" s="48" t="s">
        <v>96</v>
      </c>
      <c r="B32" s="41">
        <v>0.7</v>
      </c>
    </row>
  </sheetData>
  <mergeCells count="9">
    <mergeCell ref="A15:F15"/>
    <mergeCell ref="A16:F16"/>
    <mergeCell ref="E28:F28"/>
    <mergeCell ref="A17:B17"/>
    <mergeCell ref="A24:B25"/>
    <mergeCell ref="C17:D17"/>
    <mergeCell ref="C20:D20"/>
    <mergeCell ref="C25:D25"/>
    <mergeCell ref="E17:F17"/>
  </mergeCells>
  <hyperlinks>
    <hyperlink ref="A13" r:id="rId1" xr:uid="{69DC9A63-2B16-49EA-AAD5-08C9FA60C77F}"/>
    <hyperlink ref="A12" r:id="rId2" xr:uid="{29834AED-D1F1-41A2-9C8F-AD8288B21DE7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8E28-4DB9-40CB-9370-6EFFA7543C19}">
  <sheetPr>
    <tabColor rgb="FF0000FF"/>
  </sheetPr>
  <dimension ref="A1:E8"/>
  <sheetViews>
    <sheetView zoomScale="145" zoomScaleNormal="145" workbookViewId="0">
      <selection activeCell="C8" sqref="C8"/>
    </sheetView>
  </sheetViews>
  <sheetFormatPr defaultRowHeight="14.75" x14ac:dyDescent="0.75"/>
  <cols>
    <col min="1" max="1" width="4" bestFit="1" customWidth="1"/>
    <col min="2" max="2" width="29.76953125" bestFit="1" customWidth="1"/>
    <col min="4" max="4" width="3.31640625" customWidth="1"/>
  </cols>
  <sheetData>
    <row r="1" spans="1:5" x14ac:dyDescent="0.75">
      <c r="A1" s="19">
        <v>1</v>
      </c>
      <c r="B1" s="30" t="s">
        <v>17</v>
      </c>
      <c r="C1" s="2">
        <v>5.5</v>
      </c>
    </row>
    <row r="2" spans="1:5" x14ac:dyDescent="0.75">
      <c r="B2" s="1" t="s">
        <v>18</v>
      </c>
      <c r="C2" s="3">
        <v>0.12</v>
      </c>
    </row>
    <row r="3" spans="1:5" ht="16.75" x14ac:dyDescent="0.95">
      <c r="B3" s="1" t="s">
        <v>0</v>
      </c>
      <c r="C3" s="4"/>
      <c r="E3" t="s">
        <v>1</v>
      </c>
    </row>
    <row r="5" spans="1:5" x14ac:dyDescent="0.75">
      <c r="A5" s="19">
        <v>1.1000000000000001</v>
      </c>
      <c r="B5" s="30" t="s">
        <v>73</v>
      </c>
      <c r="C5" s="2">
        <v>0.5</v>
      </c>
    </row>
    <row r="6" spans="1:5" x14ac:dyDescent="0.75">
      <c r="B6" s="1" t="s">
        <v>18</v>
      </c>
      <c r="C6" s="3">
        <v>0.1</v>
      </c>
    </row>
    <row r="7" spans="1:5" x14ac:dyDescent="0.75">
      <c r="B7" s="1" t="s">
        <v>72</v>
      </c>
      <c r="C7" s="1">
        <v>4</v>
      </c>
    </row>
    <row r="8" spans="1:5" ht="16.75" x14ac:dyDescent="0.95">
      <c r="B8" s="1" t="s">
        <v>0</v>
      </c>
      <c r="C8" s="4"/>
      <c r="E8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2EB4-48DA-4103-9470-BE703C0A18FC}">
  <sheetPr>
    <tabColor rgb="FFFF0000"/>
  </sheetPr>
  <dimension ref="A1:E8"/>
  <sheetViews>
    <sheetView zoomScale="160" zoomScaleNormal="160" workbookViewId="0">
      <selection activeCell="C8" sqref="C8"/>
    </sheetView>
  </sheetViews>
  <sheetFormatPr defaultRowHeight="14.75" x14ac:dyDescent="0.75"/>
  <cols>
    <col min="1" max="1" width="4" bestFit="1" customWidth="1"/>
    <col min="2" max="2" width="29.76953125" bestFit="1" customWidth="1"/>
    <col min="4" max="4" width="3.31640625" customWidth="1"/>
  </cols>
  <sheetData>
    <row r="1" spans="1:5" x14ac:dyDescent="0.75">
      <c r="A1" s="19">
        <v>1</v>
      </c>
      <c r="B1" s="30" t="s">
        <v>17</v>
      </c>
      <c r="C1" s="2">
        <v>5.5</v>
      </c>
    </row>
    <row r="2" spans="1:5" x14ac:dyDescent="0.75">
      <c r="B2" s="1" t="s">
        <v>18</v>
      </c>
      <c r="C2" s="3">
        <v>0.12</v>
      </c>
    </row>
    <row r="3" spans="1:5" ht="16.75" x14ac:dyDescent="0.95">
      <c r="B3" s="1" t="s">
        <v>0</v>
      </c>
      <c r="C3" s="4">
        <f>C1/C2</f>
        <v>45.833333333333336</v>
      </c>
      <c r="E3" t="s">
        <v>1</v>
      </c>
    </row>
    <row r="5" spans="1:5" x14ac:dyDescent="0.75">
      <c r="A5" s="19">
        <v>1.1000000000000001</v>
      </c>
      <c r="B5" s="30" t="s">
        <v>73</v>
      </c>
      <c r="C5" s="2">
        <v>0.5</v>
      </c>
    </row>
    <row r="6" spans="1:5" x14ac:dyDescent="0.75">
      <c r="B6" s="1" t="s">
        <v>18</v>
      </c>
      <c r="C6" s="3">
        <v>0.1</v>
      </c>
    </row>
    <row r="7" spans="1:5" x14ac:dyDescent="0.75">
      <c r="B7" s="1" t="s">
        <v>72</v>
      </c>
      <c r="C7" s="1">
        <v>4</v>
      </c>
    </row>
    <row r="8" spans="1:5" ht="16.75" x14ac:dyDescent="0.95">
      <c r="B8" s="1" t="s">
        <v>0</v>
      </c>
      <c r="C8" s="4">
        <f>C5/(C6/C7)</f>
        <v>20</v>
      </c>
      <c r="E8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91AD-932D-48D8-80E8-216B6353FAF6}">
  <sheetPr>
    <tabColor rgb="FF0000FF"/>
  </sheetPr>
  <dimension ref="A1:D8"/>
  <sheetViews>
    <sheetView zoomScale="145" zoomScaleNormal="145" workbookViewId="0">
      <selection activeCell="C3" sqref="C3"/>
    </sheetView>
  </sheetViews>
  <sheetFormatPr defaultRowHeight="14.75" x14ac:dyDescent="0.75"/>
  <cols>
    <col min="1" max="1" width="26.86328125" customWidth="1"/>
  </cols>
  <sheetData>
    <row r="1" spans="1:4" ht="16.75" x14ac:dyDescent="0.95">
      <c r="A1" s="14" t="s">
        <v>31</v>
      </c>
      <c r="B1" s="15"/>
      <c r="C1" s="15"/>
      <c r="D1" s="16"/>
    </row>
    <row r="3" spans="1:4" ht="16.75" x14ac:dyDescent="0.95">
      <c r="A3" s="5" t="s">
        <v>2</v>
      </c>
      <c r="B3" s="1" t="s">
        <v>10</v>
      </c>
      <c r="C3" s="6"/>
      <c r="D3" s="6"/>
    </row>
    <row r="4" spans="1:4" ht="16.75" x14ac:dyDescent="0.95">
      <c r="A4" s="5" t="s">
        <v>3</v>
      </c>
      <c r="B4" s="1" t="s">
        <v>11</v>
      </c>
      <c r="C4" s="2">
        <v>0.5</v>
      </c>
    </row>
    <row r="5" spans="1:4" ht="16.75" x14ac:dyDescent="0.95">
      <c r="A5" s="5" t="s">
        <v>4</v>
      </c>
      <c r="B5" s="1" t="s">
        <v>12</v>
      </c>
      <c r="C5" s="7"/>
    </row>
    <row r="6" spans="1:4" x14ac:dyDescent="0.75">
      <c r="A6" s="5" t="s">
        <v>5</v>
      </c>
      <c r="B6" s="1" t="s">
        <v>6</v>
      </c>
      <c r="C6" s="1">
        <v>0.02</v>
      </c>
    </row>
    <row r="7" spans="1:4" ht="29.5" x14ac:dyDescent="0.75">
      <c r="A7" s="5" t="s">
        <v>7</v>
      </c>
      <c r="B7" s="1" t="s">
        <v>8</v>
      </c>
      <c r="C7" s="1">
        <v>0.15</v>
      </c>
    </row>
    <row r="8" spans="1:4" x14ac:dyDescent="0.75">
      <c r="A8" t="s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C285-2AF8-49F3-BB1D-8332EF9D8488}">
  <sheetPr>
    <tabColor rgb="FFFF0000"/>
  </sheetPr>
  <dimension ref="A1:D8"/>
  <sheetViews>
    <sheetView zoomScale="115" zoomScaleNormal="115" workbookViewId="0">
      <selection activeCell="D3" sqref="D3"/>
    </sheetView>
  </sheetViews>
  <sheetFormatPr defaultRowHeight="14.75" x14ac:dyDescent="0.75"/>
  <cols>
    <col min="1" max="1" width="26.86328125" customWidth="1"/>
  </cols>
  <sheetData>
    <row r="1" spans="1:4" ht="16.75" x14ac:dyDescent="0.95">
      <c r="A1" s="14" t="s">
        <v>31</v>
      </c>
      <c r="B1" s="15"/>
      <c r="C1" s="15"/>
      <c r="D1" s="16"/>
    </row>
    <row r="3" spans="1:4" ht="16.75" x14ac:dyDescent="0.95">
      <c r="A3" s="5" t="s">
        <v>2</v>
      </c>
      <c r="B3" s="1" t="s">
        <v>10</v>
      </c>
      <c r="C3" s="6">
        <f>C5/(C7-C6)</f>
        <v>3.9230769230769229</v>
      </c>
      <c r="D3" s="6">
        <f>C4*(1+C6)/(C7-C6)</f>
        <v>3.9230769230769229</v>
      </c>
    </row>
    <row r="4" spans="1:4" ht="16.75" x14ac:dyDescent="0.95">
      <c r="A4" s="5" t="s">
        <v>3</v>
      </c>
      <c r="B4" s="1" t="s">
        <v>11</v>
      </c>
      <c r="C4" s="2">
        <v>0.5</v>
      </c>
    </row>
    <row r="5" spans="1:4" ht="16.75" x14ac:dyDescent="0.95">
      <c r="A5" s="5" t="s">
        <v>4</v>
      </c>
      <c r="B5" s="1" t="s">
        <v>12</v>
      </c>
      <c r="C5" s="7">
        <f>C4*(1+C6)</f>
        <v>0.51</v>
      </c>
    </row>
    <row r="6" spans="1:4" x14ac:dyDescent="0.75">
      <c r="A6" s="5" t="s">
        <v>5</v>
      </c>
      <c r="B6" s="1" t="s">
        <v>6</v>
      </c>
      <c r="C6" s="1">
        <v>0.02</v>
      </c>
    </row>
    <row r="7" spans="1:4" ht="29.5" x14ac:dyDescent="0.75">
      <c r="A7" s="5" t="s">
        <v>7</v>
      </c>
      <c r="B7" s="1" t="s">
        <v>8</v>
      </c>
      <c r="C7" s="1">
        <v>0.15</v>
      </c>
    </row>
    <row r="8" spans="1:4" x14ac:dyDescent="0.75">
      <c r="A8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F59B2-4E63-4D40-8227-41677FFD029D}">
  <sheetPr>
    <tabColor rgb="FF0000FF"/>
  </sheetPr>
  <dimension ref="A1:C7"/>
  <sheetViews>
    <sheetView zoomScale="160" zoomScaleNormal="160" workbookViewId="0">
      <selection activeCell="C6" sqref="C6"/>
    </sheetView>
  </sheetViews>
  <sheetFormatPr defaultRowHeight="14.75" x14ac:dyDescent="0.75"/>
  <cols>
    <col min="1" max="1" width="34.54296875" customWidth="1"/>
  </cols>
  <sheetData>
    <row r="1" spans="1:3" ht="16.75" x14ac:dyDescent="0.95">
      <c r="A1" s="14" t="s">
        <v>31</v>
      </c>
      <c r="B1" s="18"/>
      <c r="C1" s="18"/>
    </row>
    <row r="2" spans="1:3" x14ac:dyDescent="0.75">
      <c r="A2" s="17"/>
      <c r="B2" s="17"/>
      <c r="C2" s="17"/>
    </row>
    <row r="3" spans="1:3" ht="16.75" x14ac:dyDescent="0.95">
      <c r="A3" s="5" t="s">
        <v>4</v>
      </c>
      <c r="B3" s="1" t="s">
        <v>12</v>
      </c>
      <c r="C3" s="2">
        <v>2</v>
      </c>
    </row>
    <row r="4" spans="1:3" x14ac:dyDescent="0.75">
      <c r="A4" s="5" t="s">
        <v>5</v>
      </c>
      <c r="B4" s="1" t="s">
        <v>6</v>
      </c>
      <c r="C4" s="1">
        <v>0.05</v>
      </c>
    </row>
    <row r="5" spans="1:3" x14ac:dyDescent="0.75">
      <c r="A5" s="5" t="s">
        <v>7</v>
      </c>
      <c r="B5" s="1" t="s">
        <v>8</v>
      </c>
      <c r="C5" s="1">
        <v>0.2</v>
      </c>
    </row>
    <row r="6" spans="1:3" ht="16.75" x14ac:dyDescent="0.95">
      <c r="A6" s="5" t="s">
        <v>2</v>
      </c>
      <c r="B6" s="1" t="s">
        <v>10</v>
      </c>
      <c r="C6" s="6"/>
    </row>
    <row r="7" spans="1:3" x14ac:dyDescent="0.75">
      <c r="A7" t="s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D8E6-F453-4044-84C5-227CC2C78741}">
  <sheetPr>
    <tabColor rgb="FFFF0000"/>
  </sheetPr>
  <dimension ref="A1:C7"/>
  <sheetViews>
    <sheetView zoomScale="130" zoomScaleNormal="130" workbookViewId="0">
      <selection activeCell="E10" sqref="E10"/>
    </sheetView>
  </sheetViews>
  <sheetFormatPr defaultRowHeight="14.75" x14ac:dyDescent="0.75"/>
  <cols>
    <col min="1" max="1" width="34.54296875" customWidth="1"/>
  </cols>
  <sheetData>
    <row r="1" spans="1:3" ht="16.75" x14ac:dyDescent="0.95">
      <c r="A1" s="14" t="s">
        <v>31</v>
      </c>
      <c r="B1" s="18"/>
      <c r="C1" s="18"/>
    </row>
    <row r="3" spans="1:3" ht="16.75" x14ac:dyDescent="0.95">
      <c r="A3" s="5" t="s">
        <v>4</v>
      </c>
      <c r="B3" s="1" t="s">
        <v>12</v>
      </c>
      <c r="C3" s="2">
        <v>2</v>
      </c>
    </row>
    <row r="4" spans="1:3" x14ac:dyDescent="0.75">
      <c r="A4" s="5" t="s">
        <v>5</v>
      </c>
      <c r="B4" s="1" t="s">
        <v>6</v>
      </c>
      <c r="C4" s="1">
        <v>0.05</v>
      </c>
    </row>
    <row r="5" spans="1:3" x14ac:dyDescent="0.75">
      <c r="A5" s="5" t="s">
        <v>7</v>
      </c>
      <c r="B5" s="1" t="s">
        <v>8</v>
      </c>
      <c r="C5" s="1">
        <v>0.2</v>
      </c>
    </row>
    <row r="6" spans="1:3" ht="16.75" x14ac:dyDescent="0.95">
      <c r="A6" s="5" t="s">
        <v>2</v>
      </c>
      <c r="B6" s="1" t="s">
        <v>10</v>
      </c>
      <c r="C6" s="6">
        <f>C3/(C5-C4)</f>
        <v>13.333333333333332</v>
      </c>
    </row>
    <row r="7" spans="1:3" x14ac:dyDescent="0.75">
      <c r="A7" t="s">
        <v>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4F27-91AD-4DA1-8A5F-66C115B693AC}">
  <sheetPr>
    <tabColor rgb="FF0000FF"/>
  </sheetPr>
  <dimension ref="A1:B25"/>
  <sheetViews>
    <sheetView zoomScaleNormal="100" workbookViewId="0">
      <selection activeCell="B6" sqref="B6"/>
    </sheetView>
  </sheetViews>
  <sheetFormatPr defaultRowHeight="14.75" x14ac:dyDescent="0.75"/>
  <cols>
    <col min="1" max="1" width="13.31640625" customWidth="1"/>
    <col min="2" max="2" width="9.86328125" bestFit="1" customWidth="1"/>
  </cols>
  <sheetData>
    <row r="1" spans="1:2" ht="59" x14ac:dyDescent="0.75">
      <c r="A1" s="8" t="str">
        <f>"Current Stock Price Increases as the Constant Growth Rate Increases, "&amp;A2&amp;" = "&amp;DOLLAR(B2)&amp;" and "&amp;A3&amp;" = "&amp;TEXT(B3,"0.00%")</f>
        <v>Current Stock Price Increases as the Constant Growth Rate Increases, D1 = $2.00 and R = 20.00%</v>
      </c>
      <c r="B1" s="8"/>
    </row>
    <row r="2" spans="1:2" ht="16.75" x14ac:dyDescent="0.95">
      <c r="A2" s="1" t="s">
        <v>14</v>
      </c>
      <c r="B2" s="1">
        <v>2</v>
      </c>
    </row>
    <row r="3" spans="1:2" x14ac:dyDescent="0.75">
      <c r="A3" s="1" t="s">
        <v>8</v>
      </c>
      <c r="B3" s="1">
        <v>0.2</v>
      </c>
    </row>
    <row r="5" spans="1:2" ht="29.5" x14ac:dyDescent="0.75">
      <c r="A5" s="11" t="s">
        <v>13</v>
      </c>
      <c r="B5" s="10" t="s">
        <v>16</v>
      </c>
    </row>
    <row r="6" spans="1:2" x14ac:dyDescent="0.75">
      <c r="A6" s="3">
        <v>0</v>
      </c>
      <c r="B6" s="9"/>
    </row>
    <row r="7" spans="1:2" x14ac:dyDescent="0.75">
      <c r="A7" s="3">
        <v>0.01</v>
      </c>
      <c r="B7" s="9"/>
    </row>
    <row r="8" spans="1:2" x14ac:dyDescent="0.75">
      <c r="A8" s="3">
        <v>0.02</v>
      </c>
      <c r="B8" s="9"/>
    </row>
    <row r="9" spans="1:2" x14ac:dyDescent="0.75">
      <c r="A9" s="3">
        <v>0.03</v>
      </c>
      <c r="B9" s="9"/>
    </row>
    <row r="10" spans="1:2" x14ac:dyDescent="0.75">
      <c r="A10" s="3">
        <v>0.04</v>
      </c>
      <c r="B10" s="9"/>
    </row>
    <row r="11" spans="1:2" x14ac:dyDescent="0.75">
      <c r="A11" s="3">
        <v>0.05</v>
      </c>
      <c r="B11" s="9"/>
    </row>
    <row r="12" spans="1:2" x14ac:dyDescent="0.75">
      <c r="A12" s="3">
        <v>0.06</v>
      </c>
      <c r="B12" s="9"/>
    </row>
    <row r="13" spans="1:2" x14ac:dyDescent="0.75">
      <c r="A13" s="3">
        <v>7.0000000000000007E-2</v>
      </c>
      <c r="B13" s="9"/>
    </row>
    <row r="14" spans="1:2" x14ac:dyDescent="0.75">
      <c r="A14" s="3">
        <v>0.08</v>
      </c>
      <c r="B14" s="9"/>
    </row>
    <row r="15" spans="1:2" x14ac:dyDescent="0.75">
      <c r="A15" s="3">
        <v>0.09</v>
      </c>
      <c r="B15" s="9"/>
    </row>
    <row r="16" spans="1:2" x14ac:dyDescent="0.75">
      <c r="A16" s="3">
        <v>0.1</v>
      </c>
      <c r="B16" s="9"/>
    </row>
    <row r="17" spans="1:2" x14ac:dyDescent="0.75">
      <c r="A17" s="3">
        <v>0.11</v>
      </c>
      <c r="B17" s="9"/>
    </row>
    <row r="18" spans="1:2" x14ac:dyDescent="0.75">
      <c r="A18" s="3">
        <v>0.12</v>
      </c>
      <c r="B18" s="9"/>
    </row>
    <row r="19" spans="1:2" x14ac:dyDescent="0.75">
      <c r="A19" s="3">
        <v>0.13</v>
      </c>
      <c r="B19" s="9"/>
    </row>
    <row r="20" spans="1:2" x14ac:dyDescent="0.75">
      <c r="A20" s="3">
        <v>0.14000000000000001</v>
      </c>
      <c r="B20" s="9"/>
    </row>
    <row r="21" spans="1:2" x14ac:dyDescent="0.75">
      <c r="A21" s="3">
        <v>0.15</v>
      </c>
      <c r="B21" s="9"/>
    </row>
    <row r="22" spans="1:2" x14ac:dyDescent="0.75">
      <c r="A22" s="3">
        <v>0.16</v>
      </c>
      <c r="B22" s="9"/>
    </row>
    <row r="23" spans="1:2" x14ac:dyDescent="0.75">
      <c r="A23" s="3">
        <v>0.17</v>
      </c>
      <c r="B23" s="9"/>
    </row>
    <row r="24" spans="1:2" x14ac:dyDescent="0.75">
      <c r="A24" s="3">
        <v>0.18</v>
      </c>
      <c r="B24" s="9"/>
    </row>
    <row r="25" spans="1:2" x14ac:dyDescent="0.75">
      <c r="A25" s="3">
        <v>0.19</v>
      </c>
      <c r="B2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Ex(.5)</vt:lpstr>
      <vt:lpstr>Ex(.5)an</vt:lpstr>
      <vt:lpstr>Ex(1)</vt:lpstr>
      <vt:lpstr>Ex(1an)</vt:lpstr>
      <vt:lpstr>Ex(2)</vt:lpstr>
      <vt:lpstr>Ex(2an)</vt:lpstr>
      <vt:lpstr>Ex(3)</vt:lpstr>
      <vt:lpstr>Ex(3an)</vt:lpstr>
      <vt:lpstr>Ex(3.1)</vt:lpstr>
      <vt:lpstr>Ex(3.1an)</vt:lpstr>
      <vt:lpstr>Ex(3.2)</vt:lpstr>
      <vt:lpstr>Ex(3.2an)</vt:lpstr>
      <vt:lpstr>Ex(4-6)</vt:lpstr>
      <vt:lpstr>Ex(4-6an)</vt:lpstr>
      <vt:lpstr>Ex(7)</vt:lpstr>
      <vt:lpstr>Ex(7an)</vt:lpstr>
      <vt:lpstr>Ex(8)</vt:lpstr>
      <vt:lpstr>Ex(8an)</vt:lpstr>
      <vt:lpstr>Ex(9)</vt:lpstr>
      <vt:lpstr>Ex(10)</vt:lpstr>
      <vt:lpstr>Ex(11)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Girvin</dc:creator>
  <cp:lastModifiedBy>Girvin, Michael</cp:lastModifiedBy>
  <dcterms:created xsi:type="dcterms:W3CDTF">2010-10-26T20:39:17Z</dcterms:created>
  <dcterms:modified xsi:type="dcterms:W3CDTF">2025-02-03T03:34:32Z</dcterms:modified>
</cp:coreProperties>
</file>