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girvin\Desktop\00-455-2025\02-VideosFilesHomework\Ch06\Files\"/>
    </mc:Choice>
  </mc:AlternateContent>
  <xr:revisionPtr revIDLastSave="0" documentId="13_ncr:1_{3BAFC034-65AD-438E-B4F5-27A2C3D91A65}" xr6:coauthVersionLast="47" xr6:coauthVersionMax="47" xr10:uidLastSave="{00000000-0000-0000-0000-000000000000}"/>
  <bookViews>
    <workbookView xWindow="-108" yWindow="-108" windowWidth="23256" windowHeight="12576" xr2:uid="{AD5FC591-EB1D-43B3-872C-893DA38E7ECC}"/>
  </bookViews>
  <sheets>
    <sheet name="43-46" sheetId="7" r:id="rId1"/>
    <sheet name="43-46 (an)" sheetId="11" r:id="rId2"/>
    <sheet name="47" sheetId="5" r:id="rId3"/>
    <sheet name="47 (an)" sheetId="9" r:id="rId4"/>
    <sheet name="48" sheetId="6" r:id="rId5"/>
    <sheet name="48 (an)" sheetId="1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2" l="1"/>
  <c r="F17" i="12"/>
  <c r="Q16" i="12"/>
  <c r="F14" i="12"/>
  <c r="Q13" i="12"/>
  <c r="D11" i="12"/>
  <c r="C11" i="12"/>
  <c r="C9" i="12" a="1"/>
  <c r="C9" i="12" s="1"/>
  <c r="C12" i="12" s="1" a="1"/>
  <c r="Q13" i="6"/>
  <c r="Q16" i="6"/>
  <c r="C9" i="6" a="1"/>
  <c r="C9" i="6" s="1"/>
  <c r="F17" i="6"/>
  <c r="F14" i="6"/>
  <c r="H14" i="6"/>
  <c r="I14" i="6"/>
  <c r="J14" i="6"/>
  <c r="K14" i="6"/>
  <c r="L14" i="6"/>
  <c r="M14" i="6"/>
  <c r="N14" i="6"/>
  <c r="O14" i="6"/>
  <c r="P14" i="6"/>
  <c r="Q14" i="6"/>
  <c r="G14" i="6" s="1"/>
  <c r="D11" i="6"/>
  <c r="C11" i="6"/>
  <c r="D14" i="11" a="1"/>
  <c r="D14" i="11" s="1"/>
  <c r="C13" i="11"/>
  <c r="C11" i="11"/>
  <c r="C12" i="11" s="1"/>
  <c r="G3" i="11" s="1" a="1"/>
  <c r="G3" i="11" s="1"/>
  <c r="C10" i="11"/>
  <c r="D12" i="9"/>
  <c r="C12" i="9"/>
  <c r="D5" i="9"/>
  <c r="B32" i="6"/>
  <c r="D12" i="5"/>
  <c r="C12" i="5"/>
  <c r="C10" i="7"/>
  <c r="C13" i="7"/>
  <c r="C11" i="7"/>
  <c r="C12" i="7" s="1"/>
  <c r="D5" i="5"/>
  <c r="O17" i="12" l="1"/>
  <c r="P17" i="12"/>
  <c r="K17" i="12"/>
  <c r="Q17" i="12"/>
  <c r="G17" i="12" s="1"/>
  <c r="N17" i="12"/>
  <c r="M17" i="12"/>
  <c r="L17" i="12"/>
  <c r="J17" i="12"/>
  <c r="I17" i="12"/>
  <c r="H17" i="12"/>
  <c r="O14" i="12"/>
  <c r="M14" i="12"/>
  <c r="K14" i="12"/>
  <c r="I14" i="12"/>
  <c r="L14" i="12"/>
  <c r="H14" i="12"/>
  <c r="Q14" i="12"/>
  <c r="G14" i="12" s="1"/>
  <c r="P14" i="12"/>
  <c r="N14" i="12"/>
  <c r="J14" i="12"/>
  <c r="C12" i="12"/>
  <c r="D32" i="12"/>
  <c r="C32" i="12"/>
  <c r="J17" i="6"/>
  <c r="M17" i="6"/>
  <c r="N17" i="6"/>
  <c r="P17" i="6"/>
  <c r="L17" i="6"/>
  <c r="K17" i="6"/>
  <c r="H17" i="6"/>
  <c r="O17" i="6"/>
  <c r="Q17" i="6"/>
  <c r="G17" i="6" s="1"/>
  <c r="I17" i="6"/>
  <c r="D8" i="5"/>
  <c r="C14" i="11"/>
  <c r="C13" i="9" a="1"/>
  <c r="C13" i="9" s="1"/>
  <c r="D8" i="9"/>
  <c r="C14" i="7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<sst xmlns="http://schemas.openxmlformats.org/spreadsheetml/2006/main" count="96" uniqueCount="44">
  <si>
    <t>YTM Discount Rate</t>
  </si>
  <si>
    <t>Coupon Rate</t>
  </si>
  <si>
    <t>YTM</t>
  </si>
  <si>
    <t>Coupon Payment</t>
  </si>
  <si>
    <t xml:space="preserve">n = </t>
  </si>
  <si>
    <t>Time To Maturity</t>
  </si>
  <si>
    <t>The Longer The Maturity, The More YTM Affects Bond Price</t>
  </si>
  <si>
    <t>The Lower The Coupon Rate, The More YTM Affects Bond Price</t>
  </si>
  <si>
    <t>Higher Coupon Payments earlier are less affected by discounting than the Bond with a lower coupon rate.</t>
  </si>
  <si>
    <t>Face Value = FV</t>
  </si>
  <si>
    <t>Years to Maturity = x</t>
  </si>
  <si>
    <t>Coupon Rate / n</t>
  </si>
  <si>
    <t>Semi-Annual Coupon PMT</t>
  </si>
  <si>
    <t>Number Periods per Year = n</t>
  </si>
  <si>
    <t>YTM Rate / n</t>
  </si>
  <si>
    <t>YTM Rate (Discount Rate)</t>
  </si>
  <si>
    <t>Total Periods = n*x</t>
  </si>
  <si>
    <t>Point of View</t>
  </si>
  <si>
    <t>YTM Rate &amp; Bond Price Move in Opposite Directions
Inverse Relationship: YTM Rate &amp; Bond Price</t>
  </si>
  <si>
    <t>Bond Value = PV</t>
  </si>
  <si>
    <t>Periods/Year = n</t>
  </si>
  <si>
    <t>Bond Value ($) = PV</t>
  </si>
  <si>
    <t>Conditional Formatting When Bond Is Sold at Discount or Premium. #Short Excel Trick 43. ACCTG 455 # 50.1</t>
  </si>
  <si>
    <t>Bond Issuer</t>
  </si>
  <si>
    <t>IFS Function for Bond Value text "Par", "Discount", or "Premium". #Short Excel Trick 44. ACCTG 455 # 51.2</t>
  </si>
  <si>
    <t>Spill PV Function to Show Bond Values Over Various YTM Rates. #Short Excel Trick 45. ACCTG 455 #50.3</t>
  </si>
  <si>
    <t>Excel Line Chart to Visulize  Inverse Relationship for Bond Price &amp; YTM Rate. #Short Excel Trick 46. ACCTG 455 50.4</t>
  </si>
  <si>
    <t>Bond Price ($)</t>
  </si>
  <si>
    <t>Bond Value ($)</t>
  </si>
  <si>
    <t>Bond Face Value</t>
  </si>
  <si>
    <t>Years To Maturity</t>
  </si>
  <si>
    <t>Year 0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</si>
  <si>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</si>
  <si>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</si>
  <si>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</si>
  <si>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</si>
  <si>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</si>
  <si>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</si>
  <si>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</si>
  <si>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</si>
  <si>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</si>
  <si>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</si>
  <si>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Proportionally larger FV causes lower PV as comparaed to the Higher Coupon Bond.</t>
  </si>
  <si>
    <t>Coupong PMT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</si>
</sst>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%"/>
    <numFmt numFmtId="166" formatCode="0&quot; Years&quot;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164" fontId="1" fillId="0" borderId="1" xfId="1" applyNumberFormat="1" applyFont="1" applyBorder="1"/>
    <xf numFmtId="0" fontId="2" fillId="0" borderId="0" xfId="0" applyFont="1"/>
    <xf numFmtId="0" fontId="3" fillId="2" borderId="1" xfId="0" applyFont="1" applyFill="1" applyBorder="1"/>
    <xf numFmtId="0" fontId="0" fillId="3" borderId="1" xfId="0" applyFill="1" applyBorder="1"/>
    <xf numFmtId="8" fontId="0" fillId="3" borderId="1" xfId="0" applyNumberFormat="1" applyFill="1" applyBorder="1"/>
    <xf numFmtId="10" fontId="0" fillId="0" borderId="1" xfId="0" applyNumberFormat="1" applyBorder="1"/>
    <xf numFmtId="0" fontId="0" fillId="0" borderId="0" xfId="0" applyAlignment="1">
      <alignment wrapText="1"/>
    </xf>
    <xf numFmtId="0" fontId="4" fillId="0" borderId="0" xfId="0" applyFont="1" applyAlignment="1">
      <alignment horizontal="left" readingOrder="1"/>
    </xf>
    <xf numFmtId="165" fontId="1" fillId="0" borderId="1" xfId="2" applyNumberFormat="1" applyFont="1" applyBorder="1"/>
    <xf numFmtId="8" fontId="0" fillId="0" borderId="1" xfId="0" applyNumberFormat="1" applyBorder="1"/>
    <xf numFmtId="10" fontId="0" fillId="0" borderId="1" xfId="2" applyNumberFormat="1" applyFont="1" applyBorder="1"/>
    <xf numFmtId="10" fontId="0" fillId="3" borderId="1" xfId="2" applyNumberFormat="1" applyFont="1" applyFill="1" applyBorder="1"/>
    <xf numFmtId="9" fontId="0" fillId="0" borderId="1" xfId="2" applyFont="1" applyBorder="1"/>
    <xf numFmtId="0" fontId="3" fillId="2" borderId="1" xfId="0" applyFont="1" applyFill="1" applyBorder="1" applyAlignment="1">
      <alignment wrapText="1"/>
    </xf>
    <xf numFmtId="166" fontId="0" fillId="0" borderId="1" xfId="0" applyNumberFormat="1" applyBorder="1"/>
    <xf numFmtId="0" fontId="3" fillId="2" borderId="2" xfId="0" applyFont="1" applyFill="1" applyBorder="1"/>
    <xf numFmtId="0" fontId="3" fillId="2" borderId="3" xfId="0" applyFont="1" applyFill="1" applyBorder="1"/>
    <xf numFmtId="3" fontId="0" fillId="3" borderId="1" xfId="0" applyNumberFormat="1" applyFill="1" applyBorder="1"/>
    <xf numFmtId="0" fontId="2" fillId="0" borderId="0" xfId="0" applyFont="1" applyAlignment="1">
      <alignment wrapText="1"/>
    </xf>
    <xf numFmtId="38" fontId="0" fillId="3" borderId="1" xfId="0" applyNumberFormat="1" applyFill="1" applyBorder="1"/>
    <xf numFmtId="0" fontId="0" fillId="0" borderId="2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8" fontId="0" fillId="0" borderId="0" xfId="0" applyNumberFormat="1"/>
    <xf numFmtId="0" fontId="0" fillId="0" borderId="1" xfId="0" applyNumberFormat="1" applyBorder="1"/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/>
    </xf>
    <xf numFmtId="0" fontId="1" fillId="0" borderId="1" xfId="1" applyNumberFormat="1" applyFont="1" applyBorder="1"/>
    <xf numFmtId="0" fontId="0" fillId="3" borderId="1" xfId="2" applyNumberFormat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4"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00FF00"/>
        </patternFill>
      </fill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CCFFCC"/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'43-46 (an)'!$I$2:$J$2</c:f>
          <c:strCache>
            <c:ptCount val="2"/>
            <c:pt idx="0">
              <c:v>YTM Rate &amp; Bond Price Move in Opposite Directions
Inverse Relationship: YTM Rate &amp; Bond Price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'43-46 (an)'!$G$2</c:f>
              <c:strCache>
                <c:ptCount val="1"/>
                <c:pt idx="0">
                  <c:v>Bond Price ($)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'43-46 (an)'!$F$3:$F$14</c:f>
              <c:numCache>
                <c:formatCode>0%</c:formatCode>
                <c:ptCount val="12"/>
                <c:pt idx="0">
                  <c:v>0.04</c:v>
                </c:pt>
                <c:pt idx="1">
                  <c:v>0.05</c:v>
                </c:pt>
                <c:pt idx="2">
                  <c:v>0.06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0.09</c:v>
                </c:pt>
                <c:pt idx="6">
                  <c:v>0.1</c:v>
                </c:pt>
                <c:pt idx="7">
                  <c:v>0.11</c:v>
                </c:pt>
                <c:pt idx="8">
                  <c:v>0.12</c:v>
                </c:pt>
                <c:pt idx="9">
                  <c:v>0.13</c:v>
                </c:pt>
                <c:pt idx="10">
                  <c:v>0.14000000000000001</c:v>
                </c:pt>
                <c:pt idx="11">
                  <c:v>0.15</c:v>
                </c:pt>
              </c:numCache>
            </c:numRef>
          </c:cat>
          <c:val>
            <c:numRef>
              <c:f>'43-46 (an)'!$G$3:$G$14</c:f>
              <c:numCache>
                <c:formatCode>#,##0_);[Red]\(#,##0\)</c:formatCode>
                <c:ptCount val="12"/>
                <c:pt idx="0">
                  <c:v>773.76510025522612</c:v>
                </c:pt>
                <c:pt idx="1">
                  <c:v>621.41420949859764</c:v>
                </c:pt>
                <c:pt idx="2">
                  <c:v>515.15716884285905</c:v>
                </c:pt>
                <c:pt idx="3">
                  <c:v>438.43275398257578</c:v>
                </c:pt>
                <c:pt idx="4">
                  <c:v>381.17240889044609</c:v>
                </c:pt>
                <c:pt idx="5">
                  <c:v>337.12053877415468</c:v>
                </c:pt>
                <c:pt idx="6">
                  <c:v>302.29898919703095</c:v>
                </c:pt>
                <c:pt idx="7">
                  <c:v>274.11504617742179</c:v>
                </c:pt>
                <c:pt idx="8">
                  <c:v>250.8355643519001</c:v>
                </c:pt>
                <c:pt idx="9">
                  <c:v>231.2719784070097</c:v>
                </c:pt>
                <c:pt idx="10">
                  <c:v>214.58838720760613</c:v>
                </c:pt>
                <c:pt idx="11">
                  <c:v>200.1824818040362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78-4FAA-B3F9-11E4D44C1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23216"/>
        <c:axId val="22924176"/>
      </c:lineChart>
      <c:catAx>
        <c:axId val="22923216"/>
        <c:scaling>
          <c:orientation val="minMax"/>
        </c:scaling>
        <c:delete val="0"/>
        <c:axPos val="b"/>
        <c:title>
          <c:tx>
            <c:strRef>
              <c:f>'43-46 (an)'!$F$2</c:f>
              <c:strCache>
                <c:ptCount val="1"/>
                <c:pt idx="0">
                  <c:v>YTM Discount Rate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24176"/>
        <c:crosses val="autoZero"/>
        <c:auto val="1"/>
        <c:lblAlgn val="ctr"/>
        <c:lblOffset val="100"/>
        <c:noMultiLvlLbl val="0"/>
      </c:catAx>
      <c:valAx>
        <c:axId val="2292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'43-46 (an)'!$G$2</c:f>
              <c:strCache>
                <c:ptCount val="1"/>
                <c:pt idx="0">
                  <c:v>Bond Price ($)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23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'47 (an)'!$C$2</c:f>
          <c:strCache>
            <c:ptCount val="1"/>
            <c:pt idx="0">
              <c:v>The Longer The Maturity, The More YTM Affects Bond Price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'47 (an)'!$C$12</c:f>
              <c:strCache>
                <c:ptCount val="1"/>
                <c:pt idx="0">
                  <c:v>1 Year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'47 (an)'!$B$13:$B$16</c:f>
              <c:numCache>
                <c:formatCode>0%</c:formatCode>
                <c:ptCount val="4"/>
                <c:pt idx="0">
                  <c:v>0.05</c:v>
                </c:pt>
                <c:pt idx="1">
                  <c:v>0.1</c:v>
                </c:pt>
                <c:pt idx="2">
                  <c:v>0.15000000000000002</c:v>
                </c:pt>
                <c:pt idx="3">
                  <c:v>0.2</c:v>
                </c:pt>
              </c:numCache>
            </c:numRef>
          </c:cat>
          <c:val>
            <c:numRef>
              <c:f>'47 (an)'!$C$13:$C$16</c:f>
              <c:numCache>
                <c:formatCode>#,##0</c:formatCode>
                <c:ptCount val="4"/>
                <c:pt idx="0">
                  <c:v>1047.6190476190475</c:v>
                </c:pt>
                <c:pt idx="1">
                  <c:v>999.99999999999989</c:v>
                </c:pt>
                <c:pt idx="2">
                  <c:v>956.52173913043487</c:v>
                </c:pt>
                <c:pt idx="3">
                  <c:v>916.66666666666674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24-4814-AEA0-8798925A76D9}"/>
            </c:ext>
          </c:extLst>
        </c:ser>
        <c:ser>
          <c:idx val="1"/>
          <c:order val="1"/>
          <c:tx>
            <c:strRef>
              <c:f>'47 (an)'!$D$12</c:f>
              <c:strCache>
                <c:ptCount val="1"/>
                <c:pt idx="0">
                  <c:v>30 Years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'47 (an)'!$B$13:$B$16</c:f>
              <c:numCache>
                <c:formatCode>0%</c:formatCode>
                <c:ptCount val="4"/>
                <c:pt idx="0">
                  <c:v>0.05</c:v>
                </c:pt>
                <c:pt idx="1">
                  <c:v>0.1</c:v>
                </c:pt>
                <c:pt idx="2">
                  <c:v>0.15000000000000002</c:v>
                </c:pt>
                <c:pt idx="3">
                  <c:v>0.2</c:v>
                </c:pt>
              </c:numCache>
            </c:numRef>
          </c:cat>
          <c:val>
            <c:numRef>
              <c:f>'47 (an)'!$D$13:$D$16</c:f>
              <c:numCache>
                <c:formatCode>#,##0</c:formatCode>
                <c:ptCount val="4"/>
                <c:pt idx="0">
                  <c:v>1768.6225513441418</c:v>
                </c:pt>
                <c:pt idx="1">
                  <c:v>1000.0000000000001</c:v>
                </c:pt>
                <c:pt idx="2">
                  <c:v>671.70101816462818</c:v>
                </c:pt>
                <c:pt idx="3">
                  <c:v>502.10636011654367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24-4814-AEA0-8798925A7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1037023"/>
        <c:axId val="1831037983"/>
      </c:lineChart>
      <c:catAx>
        <c:axId val="1831037023"/>
        <c:scaling>
          <c:orientation val="minMax"/>
        </c:scaling>
        <c:delete val="0"/>
        <c:axPos val="b"/>
        <c:title>
          <c:tx>
            <c:strRef>
              <c:f>'47 (an)'!$B$12</c:f>
              <c:strCache>
                <c:ptCount val="1"/>
                <c:pt idx="0">
                  <c:v>YTM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1037983"/>
        <c:crosses val="autoZero"/>
        <c:auto val="1"/>
        <c:lblAlgn val="ctr"/>
        <c:lblOffset val="100"/>
        <c:noMultiLvlLbl val="0"/>
      </c:catAx>
      <c:valAx>
        <c:axId val="1831037983"/>
        <c:scaling>
          <c:orientation val="minMax"/>
          <c:max val="1800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'47 (an)'!$C$8</c:f>
              <c:strCache>
                <c:ptCount val="1"/>
                <c:pt idx="0">
                  <c:v>Bond Value ($) = PV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1037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579120</xdr:colOff>
      <xdr:row>3</xdr:row>
      <xdr:rowOff>0</xdr:rowOff>
    </xdr:from>
    <xdr:to>
      <xdr:col>11</xdr:col>
      <xdr:colOff>419100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EA03E9-3EE2-48BD-94E6-88CDF54F1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144462</xdr:colOff>
      <xdr:row>2</xdr:row>
      <xdr:rowOff>147002</xdr:rowOff>
    </xdr:from>
    <xdr:to>
      <xdr:col>12</xdr:col>
      <xdr:colOff>449262</xdr:colOff>
      <xdr:row>17</xdr:row>
      <xdr:rowOff>80327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75B994-C42F-4442-A4F7-5A011CA11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47C77-A44C-450F-A33E-07A1C3FBBA09}">
  <sheetPr>
    <tabColor rgb="FF0000FF"/>
  </sheetPr>
  <dimension ref="B2:J25"/>
  <sheetViews>
    <sheetView showGridLines="0" tabSelected="1" zoomScaleNormal="100" workbookViewId="0"/>
  </sheetViews>
  <sheetFormatPr defaultRowHeight="14.4" x14ac:dyDescent="0.3"/>
  <cols>
    <col min="1" max="1" width="2.44140625" customWidth="1"/>
    <col min="2" max="2" width="32.77734375" customWidth="1"/>
    <col min="3" max="3" width="12.21875" customWidth="1"/>
    <col min="4" max="4" width="8.77734375" customWidth="1"/>
    <col min="5" max="5" width="2" customWidth="1"/>
    <col min="6" max="6" width="12.6640625" customWidth="1"/>
    <col min="7" max="7" width="11.6640625" customWidth="1"/>
    <col min="8" max="8" width="2" customWidth="1"/>
    <col min="9" max="9" width="43.21875" customWidth="1"/>
    <col min="10" max="10" width="16.88671875" customWidth="1"/>
  </cols>
  <sheetData>
    <row r="2" spans="2:10" ht="30" customHeight="1" x14ac:dyDescent="0.3">
      <c r="B2" s="20" t="s">
        <v>18</v>
      </c>
      <c r="C2" s="20"/>
      <c r="F2" s="15" t="s">
        <v>0</v>
      </c>
      <c r="G2" s="4" t="s">
        <v>27</v>
      </c>
      <c r="I2" s="20" t="s">
        <v>18</v>
      </c>
      <c r="J2" s="20"/>
    </row>
    <row r="3" spans="2:10" x14ac:dyDescent="0.3">
      <c r="F3" s="14">
        <v>0.04</v>
      </c>
      <c r="G3" s="21"/>
    </row>
    <row r="4" spans="2:10" x14ac:dyDescent="0.3">
      <c r="B4" s="4" t="s">
        <v>17</v>
      </c>
      <c r="C4" s="1" t="s">
        <v>23</v>
      </c>
      <c r="F4" s="14">
        <v>0.05</v>
      </c>
      <c r="G4" s="21"/>
    </row>
    <row r="5" spans="2:10" x14ac:dyDescent="0.3">
      <c r="B5" s="4" t="s">
        <v>9</v>
      </c>
      <c r="C5" s="11">
        <v>-1000</v>
      </c>
      <c r="F5" s="14">
        <v>0.06</v>
      </c>
      <c r="G5" s="21"/>
    </row>
    <row r="6" spans="2:10" x14ac:dyDescent="0.3">
      <c r="B6" s="4" t="s">
        <v>10</v>
      </c>
      <c r="C6" s="1">
        <v>30</v>
      </c>
      <c r="F6" s="14">
        <v>7.0000000000000007E-2</v>
      </c>
      <c r="G6" s="21"/>
    </row>
    <row r="7" spans="2:10" x14ac:dyDescent="0.3">
      <c r="B7" s="4" t="s">
        <v>13</v>
      </c>
      <c r="C7" s="1">
        <v>2</v>
      </c>
      <c r="F7" s="14">
        <v>0.08</v>
      </c>
      <c r="G7" s="21"/>
    </row>
    <row r="8" spans="2:10" x14ac:dyDescent="0.3">
      <c r="B8" s="4" t="s">
        <v>1</v>
      </c>
      <c r="C8" s="12">
        <v>0.06</v>
      </c>
      <c r="F8" s="14">
        <v>0.09</v>
      </c>
      <c r="G8" s="21"/>
    </row>
    <row r="9" spans="2:10" x14ac:dyDescent="0.3">
      <c r="B9" s="4" t="s">
        <v>15</v>
      </c>
      <c r="C9" s="12">
        <v>7.0000000000000007E-2</v>
      </c>
      <c r="F9" s="14">
        <v>0.1</v>
      </c>
      <c r="G9" s="21"/>
    </row>
    <row r="10" spans="2:10" x14ac:dyDescent="0.3">
      <c r="B10" s="4" t="s">
        <v>16</v>
      </c>
      <c r="C10" s="5">
        <f>C7*C6</f>
        <v>60</v>
      </c>
      <c r="F10" s="14">
        <v>0.11</v>
      </c>
      <c r="G10" s="21"/>
    </row>
    <row r="11" spans="2:10" x14ac:dyDescent="0.3">
      <c r="B11" s="4" t="s">
        <v>11</v>
      </c>
      <c r="C11" s="13">
        <f>C8/C7</f>
        <v>0.03</v>
      </c>
      <c r="F11" s="14">
        <v>0.12</v>
      </c>
      <c r="G11" s="21"/>
    </row>
    <row r="12" spans="2:10" x14ac:dyDescent="0.3">
      <c r="B12" s="4" t="s">
        <v>12</v>
      </c>
      <c r="C12" s="6">
        <f>C5*C11</f>
        <v>-30</v>
      </c>
      <c r="F12" s="14">
        <v>0.13</v>
      </c>
      <c r="G12" s="21"/>
    </row>
    <row r="13" spans="2:10" x14ac:dyDescent="0.3">
      <c r="B13" s="4" t="s">
        <v>14</v>
      </c>
      <c r="C13" s="13">
        <f>C9/C7</f>
        <v>3.5000000000000003E-2</v>
      </c>
      <c r="F13" s="14">
        <v>0.14000000000000001</v>
      </c>
      <c r="G13" s="21"/>
    </row>
    <row r="14" spans="2:10" x14ac:dyDescent="0.3">
      <c r="B14" s="4" t="s">
        <v>19</v>
      </c>
      <c r="C14" s="11">
        <f>PV(C13,C10,C12,C5)</f>
        <v>875.27632940875753</v>
      </c>
      <c r="F14" s="14">
        <v>0.15</v>
      </c>
      <c r="G14" s="21"/>
    </row>
    <row r="22" spans="2:2" x14ac:dyDescent="0.3">
      <c r="B22" t="s">
        <v>22</v>
      </c>
    </row>
    <row r="23" spans="2:2" x14ac:dyDescent="0.3">
      <c r="B23" t="s">
        <v>24</v>
      </c>
    </row>
    <row r="24" spans="2:2" x14ac:dyDescent="0.3">
      <c r="B24" t="s">
        <v>25</v>
      </c>
    </row>
    <row r="25" spans="2:2" x14ac:dyDescent="0.3">
      <c r="B25" t="s">
        <v>26</v>
      </c>
    </row>
  </sheetData>
  <mergeCells count="2">
    <mergeCell ref="B2:C2"/>
    <mergeCell ref="I2:J2"/>
  </mergeCells>
  <conditionalFormatting sqref="H15:H17 H20:H29">
    <cfRule type="notContainsBlanks" dxfId="3" priority="3">
      <formula>LEN(TRIM(H15))&gt;0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851B2-3A07-49D7-B148-6940E9DD0FBE}">
  <sheetPr>
    <tabColor rgb="FFFF0000"/>
  </sheetPr>
  <dimension ref="B2:J25"/>
  <sheetViews>
    <sheetView showGridLines="0" zoomScaleNormal="100" workbookViewId="0"/>
  </sheetViews>
  <sheetFormatPr defaultRowHeight="14.4" x14ac:dyDescent="0.3"/>
  <cols>
    <col min="1" max="1" width="2.44140625" customWidth="1"/>
    <col min="2" max="2" width="32.77734375" customWidth="1"/>
    <col min="3" max="3" width="12.21875" customWidth="1"/>
    <col min="4" max="4" width="8.77734375" customWidth="1"/>
    <col min="5" max="5" width="2" customWidth="1"/>
    <col min="6" max="6" width="12.6640625" customWidth="1"/>
    <col min="7" max="7" width="11.6640625" customWidth="1"/>
    <col min="8" max="8" width="2" customWidth="1"/>
    <col min="9" max="9" width="43.21875" customWidth="1"/>
    <col min="10" max="10" width="16.88671875" customWidth="1"/>
  </cols>
  <sheetData>
    <row r="2" spans="2:10" ht="30" customHeight="1" x14ac:dyDescent="0.3">
      <c r="B2" s="20" t="s">
        <v>18</v>
      </c>
      <c r="C2" s="20"/>
      <c r="F2" s="15" t="s">
        <v>0</v>
      </c>
      <c r="G2" s="4" t="s">
        <v>27</v>
      </c>
      <c r="I2" s="20" t="s">
        <v>18</v>
      </c>
      <c r="J2" s="20"/>
    </row>
    <row r="3" spans="2:10" x14ac:dyDescent="0.3">
      <c r="F3" s="14">
        <v>0.04</v>
      </c>
      <c r="G3" s="21" cm="1">
        <f t="array" ref="G3:G14">PV(F3:F14,C10,C12,C5)</f>
        <v>773.76510025522612</v>
      </c>
    </row>
    <row r="4" spans="2:10" x14ac:dyDescent="0.3">
      <c r="B4" s="4" t="s">
        <v>17</v>
      </c>
      <c r="C4" s="1" t="s">
        <v>23</v>
      </c>
      <c r="F4" s="14">
        <v>0.05</v>
      </c>
      <c r="G4" s="21">
        <v>621.41420949859764</v>
      </c>
    </row>
    <row r="5" spans="2:10" x14ac:dyDescent="0.3">
      <c r="B5" s="4" t="s">
        <v>9</v>
      </c>
      <c r="C5" s="11">
        <v>-1000</v>
      </c>
      <c r="F5" s="14">
        <v>0.06</v>
      </c>
      <c r="G5" s="21">
        <v>515.15716884285905</v>
      </c>
    </row>
    <row r="6" spans="2:10" x14ac:dyDescent="0.3">
      <c r="B6" s="4" t="s">
        <v>10</v>
      </c>
      <c r="C6" s="1">
        <v>30</v>
      </c>
      <c r="F6" s="14">
        <v>7.0000000000000007E-2</v>
      </c>
      <c r="G6" s="21">
        <v>438.43275398257578</v>
      </c>
    </row>
    <row r="7" spans="2:10" x14ac:dyDescent="0.3">
      <c r="B7" s="4" t="s">
        <v>13</v>
      </c>
      <c r="C7" s="1">
        <v>2</v>
      </c>
      <c r="F7" s="14">
        <v>0.08</v>
      </c>
      <c r="G7" s="21">
        <v>381.17240889044609</v>
      </c>
    </row>
    <row r="8" spans="2:10" x14ac:dyDescent="0.3">
      <c r="B8" s="4" t="s">
        <v>1</v>
      </c>
      <c r="C8" s="12">
        <v>0.06</v>
      </c>
      <c r="F8" s="14">
        <v>0.09</v>
      </c>
      <c r="G8" s="21">
        <v>337.12053877415468</v>
      </c>
    </row>
    <row r="9" spans="2:10" x14ac:dyDescent="0.3">
      <c r="B9" s="4" t="s">
        <v>15</v>
      </c>
      <c r="C9" s="12">
        <v>7.0000000000000007E-2</v>
      </c>
      <c r="F9" s="14">
        <v>0.1</v>
      </c>
      <c r="G9" s="21">
        <v>302.29898919703095</v>
      </c>
    </row>
    <row r="10" spans="2:10" x14ac:dyDescent="0.3">
      <c r="B10" s="4" t="s">
        <v>16</v>
      </c>
      <c r="C10" s="5">
        <f>C7*C6</f>
        <v>60</v>
      </c>
      <c r="F10" s="14">
        <v>0.11</v>
      </c>
      <c r="G10" s="21">
        <v>274.11504617742179</v>
      </c>
    </row>
    <row r="11" spans="2:10" x14ac:dyDescent="0.3">
      <c r="B11" s="4" t="s">
        <v>11</v>
      </c>
      <c r="C11" s="13">
        <f>C8/C7</f>
        <v>0.03</v>
      </c>
      <c r="F11" s="14">
        <v>0.12</v>
      </c>
      <c r="G11" s="21">
        <v>250.8355643519001</v>
      </c>
    </row>
    <row r="12" spans="2:10" x14ac:dyDescent="0.3">
      <c r="B12" s="4" t="s">
        <v>12</v>
      </c>
      <c r="C12" s="6">
        <f>C5*C11</f>
        <v>-30</v>
      </c>
      <c r="F12" s="14">
        <v>0.13</v>
      </c>
      <c r="G12" s="21">
        <v>231.2719784070097</v>
      </c>
    </row>
    <row r="13" spans="2:10" x14ac:dyDescent="0.3">
      <c r="B13" s="4" t="s">
        <v>14</v>
      </c>
      <c r="C13" s="13">
        <f>C9/C7</f>
        <v>3.5000000000000003E-2</v>
      </c>
      <c r="F13" s="14">
        <v>0.14000000000000001</v>
      </c>
      <c r="G13" s="21">
        <v>214.58838720760613</v>
      </c>
    </row>
    <row r="14" spans="2:10" x14ac:dyDescent="0.3">
      <c r="B14" s="4" t="s">
        <v>19</v>
      </c>
      <c r="C14" s="11">
        <f>PV(C13,C10,C12,C5)</f>
        <v>875.27632940875753</v>
      </c>
      <c r="D14" t="str" cm="1">
        <f t="array" ref="D14">_xlfn.IFS(C9=C8,"Par",C9&lt;C8,"Premium",TRUE,"Discount")</f>
        <v>Discount</v>
      </c>
      <c r="F14" s="14">
        <v>0.15</v>
      </c>
      <c r="G14" s="21">
        <v>200.1824818040362</v>
      </c>
    </row>
    <row r="22" spans="2:2" x14ac:dyDescent="0.3">
      <c r="B22" t="s">
        <v>22</v>
      </c>
    </row>
    <row r="23" spans="2:2" x14ac:dyDescent="0.3">
      <c r="B23" t="s">
        <v>24</v>
      </c>
    </row>
    <row r="24" spans="2:2" x14ac:dyDescent="0.3">
      <c r="B24" t="s">
        <v>25</v>
      </c>
    </row>
    <row r="25" spans="2:2" x14ac:dyDescent="0.3">
      <c r="B25" t="s">
        <v>26</v>
      </c>
    </row>
  </sheetData>
  <mergeCells count="2">
    <mergeCell ref="B2:C2"/>
    <mergeCell ref="I2:J2"/>
  </mergeCells>
  <conditionalFormatting sqref="H15:H17 H20:H29">
    <cfRule type="notContainsBlanks" dxfId="2" priority="3">
      <formula>LEN(TRIM(H15))&gt;0</formula>
    </cfRule>
  </conditionalFormatting>
  <conditionalFormatting sqref="B9:C9 B14:D14">
    <cfRule type="expression" dxfId="1" priority="1">
      <formula>$C$9&lt;$C$8</formula>
    </cfRule>
    <cfRule type="expression" dxfId="0" priority="2">
      <formula>$C$9&gt;$C$8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CDE47-857A-4280-87D4-7AB91C708B5D}">
  <sheetPr>
    <tabColor rgb="FF0000FF"/>
  </sheetPr>
  <dimension ref="B2:D21"/>
  <sheetViews>
    <sheetView zoomScaleNormal="100" workbookViewId="0"/>
  </sheetViews>
  <sheetFormatPr defaultRowHeight="14.4" x14ac:dyDescent="0.3"/>
  <cols>
    <col min="1" max="1" width="3.21875" customWidth="1"/>
    <col min="2" max="2" width="8.44140625" customWidth="1"/>
    <col min="3" max="3" width="18.109375" customWidth="1"/>
    <col min="4" max="4" width="16.109375" customWidth="1"/>
    <col min="5" max="5" width="8.21875" customWidth="1"/>
    <col min="14" max="15" width="12" customWidth="1"/>
  </cols>
  <sheetData>
    <row r="2" spans="2:4" x14ac:dyDescent="0.3">
      <c r="C2" t="s">
        <v>6</v>
      </c>
    </row>
    <row r="4" spans="2:4" x14ac:dyDescent="0.3">
      <c r="C4" s="4" t="s">
        <v>9</v>
      </c>
      <c r="D4" s="2">
        <v>-1000</v>
      </c>
    </row>
    <row r="5" spans="2:4" x14ac:dyDescent="0.3">
      <c r="C5" s="4" t="s">
        <v>3</v>
      </c>
      <c r="D5" s="2">
        <f>D4*D6</f>
        <v>-100</v>
      </c>
    </row>
    <row r="6" spans="2:4" x14ac:dyDescent="0.3">
      <c r="C6" s="4" t="s">
        <v>1</v>
      </c>
      <c r="D6" s="7">
        <v>0.1</v>
      </c>
    </row>
    <row r="7" spans="2:4" x14ac:dyDescent="0.3">
      <c r="C7" s="4" t="s">
        <v>20</v>
      </c>
      <c r="D7" s="1">
        <v>1</v>
      </c>
    </row>
    <row r="8" spans="2:4" x14ac:dyDescent="0.3">
      <c r="C8" s="4" t="s">
        <v>28</v>
      </c>
      <c r="D8" s="6">
        <f>PV(D6,D7,D5,D4)</f>
        <v>999.99999999999989</v>
      </c>
    </row>
    <row r="9" spans="2:4" x14ac:dyDescent="0.3">
      <c r="B9" s="8"/>
    </row>
    <row r="10" spans="2:4" x14ac:dyDescent="0.3">
      <c r="C10" s="1">
        <v>1</v>
      </c>
      <c r="D10" s="1">
        <v>30</v>
      </c>
    </row>
    <row r="11" spans="2:4" x14ac:dyDescent="0.3">
      <c r="C11" s="17" t="s">
        <v>5</v>
      </c>
      <c r="D11" s="18"/>
    </row>
    <row r="12" spans="2:4" x14ac:dyDescent="0.3">
      <c r="B12" s="4" t="s">
        <v>2</v>
      </c>
      <c r="C12" s="16" t="str">
        <f t="shared" ref="C12" si="0">C10&amp;" Year"</f>
        <v>1 Year</v>
      </c>
      <c r="D12" s="16" t="str">
        <f>D10&amp;" Years"</f>
        <v>30 Years</v>
      </c>
    </row>
    <row r="13" spans="2:4" x14ac:dyDescent="0.3">
      <c r="B13" s="14">
        <v>0.05</v>
      </c>
      <c r="C13" s="19"/>
      <c r="D13" s="19"/>
    </row>
    <row r="14" spans="2:4" x14ac:dyDescent="0.3">
      <c r="B14" s="14">
        <v>0.1</v>
      </c>
      <c r="C14" s="19"/>
      <c r="D14" s="19"/>
    </row>
    <row r="15" spans="2:4" x14ac:dyDescent="0.3">
      <c r="B15" s="14">
        <v>0.15000000000000002</v>
      </c>
      <c r="C15" s="19"/>
      <c r="D15" s="19"/>
    </row>
    <row r="16" spans="2:4" x14ac:dyDescent="0.3">
      <c r="B16" s="14">
        <v>0.2</v>
      </c>
      <c r="C16" s="19"/>
      <c r="D16" s="19"/>
    </row>
    <row r="21" spans="3:3" x14ac:dyDescent="0.3">
      <c r="C21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09DCD-D33D-4491-904F-DC2FA8C27314}">
  <sheetPr>
    <tabColor rgb="FFFF0000"/>
  </sheetPr>
  <dimension ref="B2:D21"/>
  <sheetViews>
    <sheetView zoomScaleNormal="100" workbookViewId="0"/>
  </sheetViews>
  <sheetFormatPr defaultRowHeight="14.4" x14ac:dyDescent="0.3"/>
  <cols>
    <col min="1" max="1" width="3.21875" customWidth="1"/>
    <col min="2" max="2" width="8.44140625" customWidth="1"/>
    <col min="3" max="4" width="16.109375" customWidth="1"/>
    <col min="5" max="5" width="8.21875" customWidth="1"/>
    <col min="14" max="15" width="12" customWidth="1"/>
  </cols>
  <sheetData>
    <row r="2" spans="2:4" x14ac:dyDescent="0.3">
      <c r="C2" t="s">
        <v>6</v>
      </c>
    </row>
    <row r="4" spans="2:4" x14ac:dyDescent="0.3">
      <c r="C4" s="4" t="s">
        <v>9</v>
      </c>
      <c r="D4" s="2">
        <v>-1000</v>
      </c>
    </row>
    <row r="5" spans="2:4" x14ac:dyDescent="0.3">
      <c r="C5" s="4" t="s">
        <v>3</v>
      </c>
      <c r="D5" s="2">
        <f>D4*D6</f>
        <v>-100</v>
      </c>
    </row>
    <row r="6" spans="2:4" x14ac:dyDescent="0.3">
      <c r="C6" s="4" t="s">
        <v>1</v>
      </c>
      <c r="D6" s="7">
        <v>0.1</v>
      </c>
    </row>
    <row r="7" spans="2:4" x14ac:dyDescent="0.3">
      <c r="C7" s="4" t="s">
        <v>20</v>
      </c>
      <c r="D7" s="1">
        <v>1</v>
      </c>
    </row>
    <row r="8" spans="2:4" x14ac:dyDescent="0.3">
      <c r="C8" s="4" t="s">
        <v>21</v>
      </c>
      <c r="D8" s="6">
        <f>PV(D6,D7,D5,D4)</f>
        <v>999.99999999999989</v>
      </c>
    </row>
    <row r="9" spans="2:4" x14ac:dyDescent="0.3">
      <c r="B9" s="8"/>
    </row>
    <row r="10" spans="2:4" x14ac:dyDescent="0.3">
      <c r="C10" s="1">
        <v>1</v>
      </c>
      <c r="D10" s="1">
        <v>30</v>
      </c>
    </row>
    <row r="11" spans="2:4" x14ac:dyDescent="0.3">
      <c r="C11" s="17" t="s">
        <v>5</v>
      </c>
      <c r="D11" s="18"/>
    </row>
    <row r="12" spans="2:4" x14ac:dyDescent="0.3">
      <c r="B12" s="4" t="s">
        <v>2</v>
      </c>
      <c r="C12" s="16" t="str">
        <f t="shared" ref="C12" si="0">C10&amp;" Year"</f>
        <v>1 Year</v>
      </c>
      <c r="D12" s="16" t="str">
        <f>D10&amp;" Years"</f>
        <v>30 Years</v>
      </c>
    </row>
    <row r="13" spans="2:4" x14ac:dyDescent="0.3">
      <c r="B13" s="14">
        <v>0.05</v>
      </c>
      <c r="C13" s="19" cm="1">
        <f t="array" ref="C13:D16">PV(B13:B16,C10:D10,D5,D4)</f>
        <v>1047.6190476190475</v>
      </c>
      <c r="D13" s="19">
        <v>1768.6225513441418</v>
      </c>
    </row>
    <row r="14" spans="2:4" x14ac:dyDescent="0.3">
      <c r="B14" s="14">
        <v>0.1</v>
      </c>
      <c r="C14" s="19">
        <v>999.99999999999989</v>
      </c>
      <c r="D14" s="19">
        <v>1000.0000000000001</v>
      </c>
    </row>
    <row r="15" spans="2:4" x14ac:dyDescent="0.3">
      <c r="B15" s="14">
        <v>0.15000000000000002</v>
      </c>
      <c r="C15" s="19">
        <v>956.52173913043487</v>
      </c>
      <c r="D15" s="19">
        <v>671.70101816462818</v>
      </c>
    </row>
    <row r="16" spans="2:4" x14ac:dyDescent="0.3">
      <c r="B16" s="14">
        <v>0.2</v>
      </c>
      <c r="C16" s="19">
        <v>916.66666666666674</v>
      </c>
      <c r="D16" s="19">
        <v>502.10636011654367</v>
      </c>
    </row>
    <row r="21" spans="3:3" x14ac:dyDescent="0.3">
      <c r="C21" s="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B6C10-7286-46A6-8246-BFACD074CDD1}">
  <sheetPr>
    <tabColor rgb="FF0000FF"/>
  </sheetPr>
  <dimension ref="B1:Q32"/>
  <sheetViews>
    <sheetView showGridLines="0" zoomScale="70" zoomScaleNormal="70" workbookViewId="0"/>
  </sheetViews>
  <sheetFormatPr defaultRowHeight="14.4" x14ac:dyDescent="0.3"/>
  <cols>
    <col min="1" max="1" width="1.109375" customWidth="1"/>
    <col min="2" max="2" width="16.6640625" customWidth="1"/>
    <col min="3" max="4" width="16.5546875" customWidth="1"/>
    <col min="5" max="5" width="1.109375" customWidth="1"/>
    <col min="6" max="6" width="14.109375" customWidth="1"/>
    <col min="7" max="7" width="8.88671875" bestFit="1" customWidth="1"/>
    <col min="8" max="16" width="6" bestFit="1" customWidth="1"/>
    <col min="17" max="17" width="11.6640625" bestFit="1" customWidth="1"/>
  </cols>
  <sheetData>
    <row r="1" spans="2:17" ht="7.8" customHeight="1" x14ac:dyDescent="0.3"/>
    <row r="2" spans="2:17" ht="18" x14ac:dyDescent="0.35">
      <c r="B2" s="9" t="s">
        <v>7</v>
      </c>
    </row>
    <row r="3" spans="2:17" ht="7.8" customHeight="1" x14ac:dyDescent="0.3"/>
    <row r="4" spans="2:17" x14ac:dyDescent="0.3">
      <c r="B4" s="4" t="s">
        <v>30</v>
      </c>
      <c r="C4" s="1">
        <v>10</v>
      </c>
    </row>
    <row r="5" spans="2:17" x14ac:dyDescent="0.3">
      <c r="B5" s="4" t="s">
        <v>29</v>
      </c>
      <c r="C5" s="28">
        <v>-1000</v>
      </c>
    </row>
    <row r="6" spans="2:17" x14ac:dyDescent="0.3">
      <c r="B6" s="4" t="s">
        <v>4</v>
      </c>
      <c r="C6" s="1">
        <v>1</v>
      </c>
    </row>
    <row r="7" spans="2:17" ht="7.8" customHeight="1" x14ac:dyDescent="0.3"/>
    <row r="8" spans="2:17" x14ac:dyDescent="0.3">
      <c r="B8" s="27" t="s">
        <v>1</v>
      </c>
      <c r="C8" s="14">
        <v>0.02</v>
      </c>
      <c r="D8" s="14">
        <v>0.05</v>
      </c>
    </row>
    <row r="9" spans="2:17" x14ac:dyDescent="0.3">
      <c r="B9" s="26" t="s">
        <v>43</v>
      </c>
      <c r="C9" s="29" cm="1">
        <f t="array" ref="C9:D9">C5*C8:D8</f>
        <v>-20</v>
      </c>
      <c r="D9" s="29">
        <v>-50</v>
      </c>
    </row>
    <row r="10" spans="2:17" ht="7.8" customHeight="1" x14ac:dyDescent="0.3"/>
    <row r="11" spans="2:17" ht="28.8" x14ac:dyDescent="0.3">
      <c r="B11" s="15" t="s">
        <v>2</v>
      </c>
      <c r="C11" s="15" t="str">
        <f>TEXT(C8,"0.00%")&amp;CHAR(10)&amp;" Coupon Rate"</f>
        <v>2.00%
 Coupon Rate</v>
      </c>
      <c r="D11" s="15" t="str">
        <f>TEXT(D8,"0.00%")&amp;CHAR(10)&amp;" Coupon Rate"</f>
        <v>5.00%
 Coupon Rate</v>
      </c>
    </row>
    <row r="12" spans="2:17" x14ac:dyDescent="0.3">
      <c r="B12" s="10">
        <v>0.02</v>
      </c>
      <c r="C12" s="6"/>
      <c r="D12" s="6"/>
      <c r="G12" s="3" t="s">
        <v>31</v>
      </c>
      <c r="H12" s="3" t="s">
        <v>32</v>
      </c>
      <c r="I12" s="3" t="s">
        <v>33</v>
      </c>
      <c r="J12" s="3" t="s">
        <v>34</v>
      </c>
      <c r="K12" s="3" t="s">
        <v>35</v>
      </c>
      <c r="L12" s="3" t="s">
        <v>36</v>
      </c>
      <c r="M12" s="3" t="s">
        <v>37</v>
      </c>
      <c r="N12" s="3" t="s">
        <v>38</v>
      </c>
      <c r="O12" s="3" t="s">
        <v>39</v>
      </c>
      <c r="P12" s="3" t="s">
        <v>40</v>
      </c>
      <c r="Q12" s="3" t="s">
        <v>41</v>
      </c>
    </row>
    <row r="13" spans="2:17" x14ac:dyDescent="0.3">
      <c r="B13" s="10">
        <v>0.03</v>
      </c>
      <c r="C13" s="6"/>
      <c r="D13" s="6"/>
      <c r="Q13" s="25">
        <f>$C$5</f>
        <v>-1000</v>
      </c>
    </row>
    <row r="14" spans="2:17" ht="28.8" x14ac:dyDescent="0.3">
      <c r="B14" s="10">
        <v>0.04</v>
      </c>
      <c r="C14" s="6"/>
      <c r="D14" s="6"/>
      <c r="F14" s="8" t="str">
        <f>"PV of "&amp;TEXT(C8,"0%")&amp;" Bond @ YTM "&amp;TEXT($B$18,"0%")&amp;":"</f>
        <v>PV of 2% Bond @ YTM 10%:</v>
      </c>
      <c r="G14" s="24">
        <f>PV($B$18,$C$4,Q14,Q13)</f>
        <v>508.43463154362519</v>
      </c>
      <c r="H14" s="1">
        <f>$Q$13*$C$8</f>
        <v>-20</v>
      </c>
      <c r="I14" s="1">
        <f>$Q$13*$C$8</f>
        <v>-20</v>
      </c>
      <c r="J14" s="1">
        <f>$Q$13*$C$8</f>
        <v>-20</v>
      </c>
      <c r="K14" s="1">
        <f>$Q$13*$C$8</f>
        <v>-20</v>
      </c>
      <c r="L14" s="1">
        <f>$Q$13*$C$8</f>
        <v>-20</v>
      </c>
      <c r="M14" s="1">
        <f>$Q$13*$C$8</f>
        <v>-20</v>
      </c>
      <c r="N14" s="1">
        <f>$Q$13*$C$8</f>
        <v>-20</v>
      </c>
      <c r="O14" s="1">
        <f>$Q$13*$C$8</f>
        <v>-20</v>
      </c>
      <c r="P14" s="1">
        <f>$Q$13*$C$8</f>
        <v>-20</v>
      </c>
      <c r="Q14" s="1">
        <f>$Q$13*$C$8</f>
        <v>-20</v>
      </c>
    </row>
    <row r="15" spans="2:17" x14ac:dyDescent="0.3">
      <c r="B15" s="10">
        <v>0.05</v>
      </c>
      <c r="C15" s="6"/>
      <c r="D15" s="6"/>
    </row>
    <row r="16" spans="2:17" x14ac:dyDescent="0.3">
      <c r="B16" s="10">
        <v>0.06</v>
      </c>
      <c r="C16" s="6"/>
      <c r="D16" s="6"/>
      <c r="Q16" s="25">
        <f>$C$5</f>
        <v>-1000</v>
      </c>
    </row>
    <row r="17" spans="2:17" ht="28.8" x14ac:dyDescent="0.3">
      <c r="B17" s="10">
        <v>0.08</v>
      </c>
      <c r="C17" s="6"/>
      <c r="D17" s="6"/>
      <c r="F17" s="8" t="str">
        <f>"PV of "&amp;TEXT(D8,"0%")&amp;" Bond @ YTM "&amp;TEXT($B$18,"0%")&amp;":"</f>
        <v>PV of 5% Bond @ YTM 10%:</v>
      </c>
      <c r="G17" s="24">
        <f>PV($B$18,$C$4,Q17,Q16)</f>
        <v>692.77164471476578</v>
      </c>
      <c r="H17" s="1">
        <f>$Q$16*$D$8</f>
        <v>-50</v>
      </c>
      <c r="I17" s="1">
        <f>$Q$16*$D$8</f>
        <v>-50</v>
      </c>
      <c r="J17" s="1">
        <f>$Q$16*$D$8</f>
        <v>-50</v>
      </c>
      <c r="K17" s="1">
        <f>$Q$16*$D$8</f>
        <v>-50</v>
      </c>
      <c r="L17" s="1">
        <f>$Q$16*$D$8</f>
        <v>-50</v>
      </c>
      <c r="M17" s="1">
        <f>$Q$16*$D$8</f>
        <v>-50</v>
      </c>
      <c r="N17" s="1">
        <f>$Q$16*$D$8</f>
        <v>-50</v>
      </c>
      <c r="O17" s="1">
        <f>$Q$16*$D$8</f>
        <v>-50</v>
      </c>
      <c r="P17" s="1">
        <f>$Q$16*$D$8</f>
        <v>-50</v>
      </c>
      <c r="Q17" s="1">
        <f>$Q$16*$D$8</f>
        <v>-50</v>
      </c>
    </row>
    <row r="18" spans="2:17" x14ac:dyDescent="0.3">
      <c r="B18" s="10">
        <v>0.1</v>
      </c>
      <c r="C18" s="6"/>
      <c r="D18" s="6"/>
    </row>
    <row r="19" spans="2:17" x14ac:dyDescent="0.3">
      <c r="B19" s="10">
        <v>0.12</v>
      </c>
      <c r="C19" s="6"/>
      <c r="D19" s="6"/>
    </row>
    <row r="20" spans="2:17" ht="22.8" customHeight="1" x14ac:dyDescent="0.3">
      <c r="B20" s="10">
        <v>0.14000000000000001</v>
      </c>
      <c r="C20" s="6"/>
      <c r="D20" s="6"/>
    </row>
    <row r="21" spans="2:17" x14ac:dyDescent="0.3">
      <c r="B21" s="10">
        <v>0.16</v>
      </c>
      <c r="C21" s="6"/>
      <c r="D21" s="6"/>
    </row>
    <row r="22" spans="2:17" x14ac:dyDescent="0.3">
      <c r="B22" s="10">
        <v>0.18</v>
      </c>
      <c r="C22" s="6"/>
      <c r="D22" s="6"/>
    </row>
    <row r="23" spans="2:17" x14ac:dyDescent="0.3">
      <c r="B23" s="10">
        <v>0.2</v>
      </c>
      <c r="C23" s="6"/>
      <c r="D23" s="6"/>
    </row>
    <row r="24" spans="2:17" x14ac:dyDescent="0.3">
      <c r="B24" s="10">
        <v>0.22</v>
      </c>
      <c r="C24" s="6"/>
      <c r="D24" s="6"/>
    </row>
    <row r="25" spans="2:17" x14ac:dyDescent="0.3">
      <c r="B25" s="10">
        <v>0.24</v>
      </c>
      <c r="C25" s="6"/>
      <c r="D25" s="6"/>
    </row>
    <row r="26" spans="2:17" x14ac:dyDescent="0.3">
      <c r="B26" s="10">
        <v>0.26</v>
      </c>
      <c r="C26" s="6"/>
      <c r="D26" s="6"/>
    </row>
    <row r="27" spans="2:17" x14ac:dyDescent="0.3">
      <c r="C27" s="23" t="s">
        <v>42</v>
      </c>
      <c r="D27" s="23" t="s">
        <v>8</v>
      </c>
    </row>
    <row r="28" spans="2:17" x14ac:dyDescent="0.3">
      <c r="C28" s="23"/>
      <c r="D28" s="23"/>
    </row>
    <row r="29" spans="2:17" x14ac:dyDescent="0.3">
      <c r="C29" s="23"/>
      <c r="D29" s="23"/>
    </row>
    <row r="30" spans="2:17" x14ac:dyDescent="0.3">
      <c r="C30" s="23"/>
      <c r="D30" s="23"/>
    </row>
    <row r="31" spans="2:17" ht="48" customHeight="1" x14ac:dyDescent="0.3">
      <c r="C31" s="23"/>
      <c r="D31" s="23"/>
    </row>
    <row r="32" spans="2:17" ht="28.8" x14ac:dyDescent="0.3">
      <c r="B32" s="22" t="str">
        <f>"Loss in value from: "&amp;TEXT(B12,"0%")&amp;" to "&amp;TEXT(B26,"0%")</f>
        <v>Loss in value from: 2% to 26%</v>
      </c>
      <c r="C32" s="13"/>
      <c r="D32" s="13"/>
    </row>
  </sheetData>
  <mergeCells count="2">
    <mergeCell ref="C27:C31"/>
    <mergeCell ref="D27:D31"/>
  </mergeCells>
  <phoneticPr fontId="5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BB69C-0945-4E08-83F7-976DA133DF09}">
  <sheetPr>
    <tabColor rgb="FFFF0000"/>
  </sheetPr>
  <dimension ref="B1:Q32"/>
  <sheetViews>
    <sheetView showGridLines="0" zoomScale="70" zoomScaleNormal="70" workbookViewId="0"/>
  </sheetViews>
  <sheetFormatPr defaultRowHeight="14.4" x14ac:dyDescent="0.3"/>
  <cols>
    <col min="1" max="1" width="1.109375" customWidth="1"/>
    <col min="2" max="2" width="16.6640625" customWidth="1"/>
    <col min="3" max="4" width="16.5546875" customWidth="1"/>
    <col min="5" max="5" width="1.109375" customWidth="1"/>
    <col min="6" max="6" width="14.109375" customWidth="1"/>
    <col min="7" max="7" width="8.88671875" bestFit="1" customWidth="1"/>
    <col min="8" max="16" width="6" bestFit="1" customWidth="1"/>
    <col min="17" max="17" width="11.6640625" bestFit="1" customWidth="1"/>
  </cols>
  <sheetData>
    <row r="1" spans="2:17" ht="7.8" customHeight="1" x14ac:dyDescent="0.3"/>
    <row r="2" spans="2:17" ht="18" x14ac:dyDescent="0.35">
      <c r="B2" s="9" t="s">
        <v>7</v>
      </c>
    </row>
    <row r="3" spans="2:17" ht="7.8" customHeight="1" x14ac:dyDescent="0.3"/>
    <row r="4" spans="2:17" x14ac:dyDescent="0.3">
      <c r="B4" s="4" t="s">
        <v>30</v>
      </c>
      <c r="C4" s="1">
        <v>10</v>
      </c>
    </row>
    <row r="5" spans="2:17" x14ac:dyDescent="0.3">
      <c r="B5" s="4" t="s">
        <v>29</v>
      </c>
      <c r="C5" s="28">
        <v>-1000</v>
      </c>
    </row>
    <row r="6" spans="2:17" x14ac:dyDescent="0.3">
      <c r="B6" s="4" t="s">
        <v>4</v>
      </c>
      <c r="C6" s="1">
        <v>1</v>
      </c>
    </row>
    <row r="7" spans="2:17" ht="7.8" customHeight="1" x14ac:dyDescent="0.3"/>
    <row r="8" spans="2:17" x14ac:dyDescent="0.3">
      <c r="B8" s="27" t="s">
        <v>1</v>
      </c>
      <c r="C8" s="14">
        <v>0.02</v>
      </c>
      <c r="D8" s="14">
        <v>0.05</v>
      </c>
    </row>
    <row r="9" spans="2:17" x14ac:dyDescent="0.3">
      <c r="B9" s="26" t="s">
        <v>43</v>
      </c>
      <c r="C9" s="29" cm="1">
        <f t="array" ref="C9:D9">C5*C8:D8</f>
        <v>-20</v>
      </c>
      <c r="D9" s="29">
        <v>-50</v>
      </c>
    </row>
    <row r="10" spans="2:17" ht="7.8" customHeight="1" x14ac:dyDescent="0.3"/>
    <row r="11" spans="2:17" ht="28.8" x14ac:dyDescent="0.3">
      <c r="B11" s="15" t="s">
        <v>2</v>
      </c>
      <c r="C11" s="15" t="str">
        <f>TEXT(C8,"0.00%")&amp;CHAR(10)&amp;" Coupon Rate"</f>
        <v>2.00%
 Coupon Rate</v>
      </c>
      <c r="D11" s="15" t="str">
        <f>TEXT(D8,"0.00%")&amp;CHAR(10)&amp;" Coupon Rate"</f>
        <v>5.00%
 Coupon Rate</v>
      </c>
    </row>
    <row r="12" spans="2:17" x14ac:dyDescent="0.3">
      <c r="B12" s="10">
        <v>0.02</v>
      </c>
      <c r="C12" s="6" cm="1">
        <f t="array" ref="C12:D26">PV(B12:B26,C4,_xlfn.ANCHORARRAY(C9),C5)</f>
        <v>1000.0000000000001</v>
      </c>
      <c r="D12" s="6">
        <v>1269.4775501872671</v>
      </c>
      <c r="G12" s="3" t="s">
        <v>31</v>
      </c>
      <c r="H12" s="3" t="s">
        <v>32</v>
      </c>
      <c r="I12" s="3" t="s">
        <v>33</v>
      </c>
      <c r="J12" s="3" t="s">
        <v>34</v>
      </c>
      <c r="K12" s="3" t="s">
        <v>35</v>
      </c>
      <c r="L12" s="3" t="s">
        <v>36</v>
      </c>
      <c r="M12" s="3" t="s">
        <v>37</v>
      </c>
      <c r="N12" s="3" t="s">
        <v>38</v>
      </c>
      <c r="O12" s="3" t="s">
        <v>39</v>
      </c>
      <c r="P12" s="3" t="s">
        <v>40</v>
      </c>
      <c r="Q12" s="3" t="s">
        <v>41</v>
      </c>
    </row>
    <row r="13" spans="2:17" x14ac:dyDescent="0.3">
      <c r="B13" s="10">
        <v>0.03</v>
      </c>
      <c r="C13" s="6">
        <v>914.69797163224177</v>
      </c>
      <c r="D13" s="6">
        <v>1170.6040567355167</v>
      </c>
      <c r="Q13" s="25">
        <f>$C$5</f>
        <v>-1000</v>
      </c>
    </row>
    <row r="14" spans="2:17" ht="28.8" x14ac:dyDescent="0.3">
      <c r="B14" s="10">
        <v>0.04</v>
      </c>
      <c r="C14" s="6">
        <v>837.78208441289917</v>
      </c>
      <c r="D14" s="6">
        <v>1081.1089577935504</v>
      </c>
      <c r="F14" s="8" t="str">
        <f>"PV of "&amp;TEXT(C8,"0%")&amp;" Bond @ YTM "&amp;TEXT($B$18,"0%")&amp;":"</f>
        <v>PV of 2% Bond @ YTM 10%:</v>
      </c>
      <c r="G14" s="24">
        <f>PV($B$18,$C$4,Q14,Q13)</f>
        <v>508.43463154362519</v>
      </c>
      <c r="H14" s="1">
        <f>$Q$13*$C$8</f>
        <v>-20</v>
      </c>
      <c r="I14" s="1">
        <f>$Q$13*$C$8</f>
        <v>-20</v>
      </c>
      <c r="J14" s="1">
        <f>$Q$13*$C$8</f>
        <v>-20</v>
      </c>
      <c r="K14" s="1">
        <f>$Q$13*$C$8</f>
        <v>-20</v>
      </c>
      <c r="L14" s="1">
        <f>$Q$13*$C$8</f>
        <v>-20</v>
      </c>
      <c r="M14" s="1">
        <f>$Q$13*$C$8</f>
        <v>-20</v>
      </c>
      <c r="N14" s="1">
        <f>$Q$13*$C$8</f>
        <v>-20</v>
      </c>
      <c r="O14" s="1">
        <f>$Q$13*$C$8</f>
        <v>-20</v>
      </c>
      <c r="P14" s="1">
        <f>$Q$13*$C$8</f>
        <v>-20</v>
      </c>
      <c r="Q14" s="1">
        <f>$Q$13*$C$8</f>
        <v>-20</v>
      </c>
    </row>
    <row r="15" spans="2:17" x14ac:dyDescent="0.3">
      <c r="B15" s="10">
        <v>0.05</v>
      </c>
      <c r="C15" s="6">
        <v>768.34795212445567</v>
      </c>
      <c r="D15" s="6">
        <v>1000</v>
      </c>
    </row>
    <row r="16" spans="2:17" x14ac:dyDescent="0.3">
      <c r="B16" s="10">
        <v>0.06</v>
      </c>
      <c r="C16" s="6">
        <v>705.59651794341187</v>
      </c>
      <c r="D16" s="6">
        <v>926.39912948585288</v>
      </c>
      <c r="Q16" s="25">
        <f>$C$5</f>
        <v>-1000</v>
      </c>
    </row>
    <row r="17" spans="2:17" ht="28.8" x14ac:dyDescent="0.3">
      <c r="B17" s="10">
        <v>0.08</v>
      </c>
      <c r="C17" s="6">
        <v>597.39511606351311</v>
      </c>
      <c r="D17" s="6">
        <v>798.69755803175656</v>
      </c>
      <c r="F17" s="8" t="str">
        <f>"PV of "&amp;TEXT(D8,"0%")&amp;" Bond @ YTM "&amp;TEXT($B$18,"0%")&amp;":"</f>
        <v>PV of 5% Bond @ YTM 10%:</v>
      </c>
      <c r="G17" s="24">
        <f>PV($B$18,$C$4,Q17,Q16)</f>
        <v>692.77164471476578</v>
      </c>
      <c r="H17" s="1">
        <f>$Q$16*$D$8</f>
        <v>-50</v>
      </c>
      <c r="I17" s="1">
        <f>$Q$16*$D$8</f>
        <v>-50</v>
      </c>
      <c r="J17" s="1">
        <f>$Q$16*$D$8</f>
        <v>-50</v>
      </c>
      <c r="K17" s="1">
        <f>$Q$16*$D$8</f>
        <v>-50</v>
      </c>
      <c r="L17" s="1">
        <f>$Q$16*$D$8</f>
        <v>-50</v>
      </c>
      <c r="M17" s="1">
        <f>$Q$16*$D$8</f>
        <v>-50</v>
      </c>
      <c r="N17" s="1">
        <f>$Q$16*$D$8</f>
        <v>-50</v>
      </c>
      <c r="O17" s="1">
        <f>$Q$16*$D$8</f>
        <v>-50</v>
      </c>
      <c r="P17" s="1">
        <f>$Q$16*$D$8</f>
        <v>-50</v>
      </c>
      <c r="Q17" s="1">
        <f>$Q$16*$D$8</f>
        <v>-50</v>
      </c>
    </row>
    <row r="18" spans="2:17" x14ac:dyDescent="0.3">
      <c r="B18" s="10">
        <v>0.1</v>
      </c>
      <c r="C18" s="6">
        <v>508.43463154362519</v>
      </c>
      <c r="D18" s="6">
        <v>692.77164471476578</v>
      </c>
    </row>
    <row r="19" spans="2:17" x14ac:dyDescent="0.3">
      <c r="B19" s="10">
        <v>0.12</v>
      </c>
      <c r="C19" s="6">
        <v>434.97769715891337</v>
      </c>
      <c r="D19" s="6">
        <v>604.48438801123939</v>
      </c>
    </row>
    <row r="20" spans="2:17" ht="22.8" customHeight="1" x14ac:dyDescent="0.3">
      <c r="B20" s="10">
        <v>0.14000000000000001</v>
      </c>
      <c r="C20" s="6">
        <v>374.06612244477003</v>
      </c>
      <c r="D20" s="6">
        <v>530.54959183357755</v>
      </c>
    </row>
    <row r="21" spans="2:17" x14ac:dyDescent="0.3">
      <c r="B21" s="10">
        <v>0.16</v>
      </c>
      <c r="C21" s="6">
        <v>323.34815301595398</v>
      </c>
      <c r="D21" s="6">
        <v>468.34497736967808</v>
      </c>
    </row>
    <row r="22" spans="2:17" x14ac:dyDescent="0.3">
      <c r="B22" s="10">
        <v>0.18</v>
      </c>
      <c r="C22" s="6">
        <v>280.94619281209413</v>
      </c>
      <c r="D22" s="6">
        <v>415.76878165982652</v>
      </c>
    </row>
    <row r="23" spans="2:17" x14ac:dyDescent="0.3">
      <c r="B23" s="10">
        <v>0.2</v>
      </c>
      <c r="C23" s="6">
        <v>245.35502460086119</v>
      </c>
      <c r="D23" s="6">
        <v>371.12918716738432</v>
      </c>
    </row>
    <row r="24" spans="2:17" x14ac:dyDescent="0.3">
      <c r="B24" s="10">
        <v>0.22</v>
      </c>
      <c r="C24" s="6">
        <v>215.36313347321575</v>
      </c>
      <c r="D24" s="6">
        <v>333.05866345223336</v>
      </c>
    </row>
    <row r="25" spans="2:17" x14ac:dyDescent="0.3">
      <c r="B25" s="10">
        <v>0.24</v>
      </c>
      <c r="C25" s="6">
        <v>189.99161619054837</v>
      </c>
      <c r="D25" s="6">
        <v>300.44730489183718</v>
      </c>
    </row>
    <row r="26" spans="2:17" x14ac:dyDescent="0.3">
      <c r="B26" s="10">
        <v>0.26</v>
      </c>
      <c r="C26" s="6">
        <v>168.44653956021719</v>
      </c>
      <c r="D26" s="6">
        <v>272.39072211519004</v>
      </c>
    </row>
    <row r="27" spans="2:17" x14ac:dyDescent="0.3">
      <c r="C27" s="23" t="s">
        <v>42</v>
      </c>
      <c r="D27" s="23" t="s">
        <v>8</v>
      </c>
    </row>
    <row r="28" spans="2:17" x14ac:dyDescent="0.3">
      <c r="C28" s="23"/>
      <c r="D28" s="23"/>
    </row>
    <row r="29" spans="2:17" x14ac:dyDescent="0.3">
      <c r="C29" s="23"/>
      <c r="D29" s="23"/>
    </row>
    <row r="30" spans="2:17" x14ac:dyDescent="0.3">
      <c r="C30" s="23"/>
      <c r="D30" s="23"/>
    </row>
    <row r="31" spans="2:17" ht="48" customHeight="1" x14ac:dyDescent="0.3">
      <c r="C31" s="23"/>
      <c r="D31" s="23"/>
    </row>
    <row r="32" spans="2:17" ht="28.8" x14ac:dyDescent="0.3">
      <c r="B32" s="22" t="str">
        <f>"Loss in value from: "&amp;TEXT(B12,"0%")&amp;" to "&amp;TEXT(B26,"0%")</f>
        <v>Loss in value from: 2% to 26%</v>
      </c>
      <c r="C32" s="13">
        <f>C26/C12-1</f>
        <v>-0.83155346043978284</v>
      </c>
      <c r="D32" s="13">
        <f>D26/D12-1</f>
        <v>-0.785430847457674</v>
      </c>
    </row>
  </sheetData>
  <mergeCells count="2">
    <mergeCell ref="C27:C31"/>
    <mergeCell ref="D27:D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43-46</vt:lpstr>
      <vt:lpstr>43-46 (an)</vt:lpstr>
      <vt:lpstr>47</vt:lpstr>
      <vt:lpstr>47 (an)</vt:lpstr>
      <vt:lpstr>48</vt:lpstr>
      <vt:lpstr>48 (an)</vt:lpstr>
    </vt:vector>
  </TitlesOfParts>
  <Company>Highline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dcterms:created xsi:type="dcterms:W3CDTF">2025-02-01T03:20:11Z</dcterms:created>
  <dcterms:modified xsi:type="dcterms:W3CDTF">2025-02-02T02:19:19Z</dcterms:modified>
</cp:coreProperties>
</file>