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4"/>
  <workbookPr/>
  <mc:AlternateContent xmlns:mc="http://schemas.openxmlformats.org/markup-compatibility/2006">
    <mc:Choice Requires="x15">
      <x15ac:absPath xmlns:x15ac="http://schemas.microsoft.com/office/spreadsheetml/2010/11/ac" url="C:\Users\mgirvin\Desktop\00-455-2025\02-VideosFilesHomework\Ch03\Files\"/>
    </mc:Choice>
  </mc:AlternateContent>
  <xr:revisionPtr revIDLastSave="0" documentId="13_ncr:1_{20F336E6-6AFD-45AE-B621-7C79CF015C9F}" xr6:coauthVersionLast="47" xr6:coauthVersionMax="47" xr10:uidLastSave="{00000000-0000-0000-0000-000000000000}"/>
  <bookViews>
    <workbookView xWindow="2268" yWindow="2268" windowWidth="17280" windowHeight="9024" xr2:uid="{00000000-000D-0000-FFFF-FFFF00000000}"/>
  </bookViews>
  <sheets>
    <sheet name="HW Templates ==&gt;" sheetId="2" r:id="rId1"/>
    <sheet name="ST 1, 2, 3 (T)" sheetId="3" r:id="rId2"/>
    <sheet name="ST 4 (T)" sheetId="5" r:id="rId3"/>
    <sheet name="Critical Thinking 3.1 (T)" sheetId="7" r:id="rId4"/>
    <sheet name="PR 9, 34" sheetId="9" r:id="rId5"/>
    <sheet name="PR 15, 16, 17 (T)" sheetId="17" r:id="rId6"/>
    <sheet name="PR 19" sheetId="11" r:id="rId7"/>
    <sheet name="PR 35, 36, 37" sheetId="13" r:id="rId8"/>
    <sheet name="PR 38" sheetId="21" r:id="rId9"/>
  </sheets>
  <definedNames>
    <definedName name="_xlnm.Print_Area" localSheetId="5">'PR 15, 16, 17 (T)'!$D$1:$J$26,'PR 15, 16, 17 (T)'!$H$28:$J$53,'PR 15, 16, 17 (T)'!$L$1:$O$16</definedName>
    <definedName name="_xlnm.Print_Area" localSheetId="6">'PR 19'!$A$1:$B$26</definedName>
    <definedName name="_xlnm.Print_Area" localSheetId="7">'PR 35, 36, 37'!$D$1:$F$32,'PR 35, 36, 37'!$H$1:$J$27,'PR 35, 36, 37'!$H$29:$J$54,'PR 35, 36, 37'!$M$1:$P$37</definedName>
    <definedName name="_xlnm.Print_Area" localSheetId="1">'ST 1, 2, 3 (T)'!$D$1:$N$33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17" l="1"/>
  <c r="H51" i="17"/>
  <c r="H50" i="17"/>
  <c r="H49" i="17"/>
  <c r="H48" i="17"/>
  <c r="H47" i="17"/>
  <c r="H46" i="17"/>
  <c r="H45" i="17"/>
  <c r="H44" i="17"/>
  <c r="H43" i="17"/>
  <c r="H42" i="17"/>
  <c r="H41" i="17"/>
  <c r="H40" i="17"/>
  <c r="H39" i="17"/>
  <c r="H38" i="17"/>
  <c r="H37" i="17"/>
  <c r="H36" i="17"/>
  <c r="H35" i="17"/>
  <c r="H34" i="17"/>
  <c r="H33" i="17"/>
  <c r="H32" i="17"/>
  <c r="J24" i="17"/>
  <c r="I24" i="17"/>
  <c r="J18" i="17"/>
  <c r="I18" i="17"/>
  <c r="J13" i="17"/>
  <c r="I13" i="17"/>
  <c r="J10" i="17"/>
  <c r="I10" i="17"/>
  <c r="B4" i="17"/>
  <c r="H2" i="17"/>
  <c r="H29" i="17" s="1"/>
  <c r="D2" i="17"/>
  <c r="H1" i="17"/>
  <c r="H28" i="17" s="1"/>
  <c r="D1" i="17"/>
  <c r="M33" i="13"/>
  <c r="D18" i="3"/>
  <c r="D17" i="3"/>
  <c r="D13" i="3"/>
  <c r="D30" i="3" s="1"/>
  <c r="F10" i="3"/>
  <c r="F12" i="3" s="1"/>
  <c r="B4" i="13"/>
  <c r="I4" i="13" s="1" a="1"/>
  <c r="H55" i="3"/>
  <c r="H54" i="3"/>
  <c r="H53" i="3"/>
  <c r="H52" i="3"/>
  <c r="H51" i="3"/>
  <c r="H50" i="3"/>
  <c r="H49" i="3"/>
  <c r="H48" i="3"/>
  <c r="H47" i="3"/>
  <c r="H46" i="3"/>
  <c r="H45" i="3"/>
  <c r="H44" i="3"/>
  <c r="H43" i="3"/>
  <c r="H42" i="3"/>
  <c r="H41" i="3"/>
  <c r="H40" i="3"/>
  <c r="H39" i="3"/>
  <c r="H38" i="3"/>
  <c r="H37" i="3"/>
  <c r="H36" i="3"/>
  <c r="H35" i="3"/>
  <c r="D33" i="3"/>
  <c r="D32" i="3"/>
  <c r="D31" i="3"/>
  <c r="D29" i="3"/>
  <c r="I28" i="3"/>
  <c r="D28" i="3"/>
  <c r="J27" i="3"/>
  <c r="I27" i="3"/>
  <c r="D27" i="3"/>
  <c r="D26" i="3"/>
  <c r="D25" i="3"/>
  <c r="D24" i="3"/>
  <c r="I23" i="3"/>
  <c r="J21" i="3"/>
  <c r="I21" i="3"/>
  <c r="J13" i="3"/>
  <c r="I13" i="3"/>
  <c r="M12" i="3"/>
  <c r="M14" i="3" s="1"/>
  <c r="M10" i="3"/>
  <c r="M13" i="3" s="1"/>
  <c r="M8" i="3"/>
  <c r="B7" i="3"/>
  <c r="H5" i="3"/>
  <c r="H32" i="3" s="1"/>
  <c r="D5" i="3"/>
  <c r="D22" i="3" s="1"/>
  <c r="H4" i="3"/>
  <c r="H31" i="3" s="1"/>
  <c r="D4" i="3"/>
  <c r="D21" i="3" s="1"/>
  <c r="D1" i="13"/>
  <c r="H1" i="13"/>
  <c r="D2" i="13"/>
  <c r="H2" i="13"/>
  <c r="H30" i="13" s="1"/>
  <c r="M5" i="13"/>
  <c r="N5" i="13"/>
  <c r="F7" i="13"/>
  <c r="N7" i="13"/>
  <c r="N9" i="13"/>
  <c r="D10" i="13"/>
  <c r="D27" i="13" s="1"/>
  <c r="I10" i="13"/>
  <c r="I13" i="13" s="1"/>
  <c r="J10" i="13"/>
  <c r="J13" i="13" s="1"/>
  <c r="N11" i="13"/>
  <c r="N12" i="13"/>
  <c r="N13" i="13"/>
  <c r="D14" i="13"/>
  <c r="D31" i="13" s="1"/>
  <c r="D15" i="13"/>
  <c r="D32" i="13" s="1"/>
  <c r="D18" i="13"/>
  <c r="D19" i="13"/>
  <c r="I19" i="13"/>
  <c r="I21" i="13" s="1"/>
  <c r="J19" i="13"/>
  <c r="J21" i="13" s="1"/>
  <c r="D21" i="13"/>
  <c r="F21" i="13"/>
  <c r="D22" i="13"/>
  <c r="F22" i="13"/>
  <c r="D23" i="13"/>
  <c r="F23" i="13"/>
  <c r="D24" i="13"/>
  <c r="D25" i="13"/>
  <c r="F25" i="13"/>
  <c r="I25" i="13"/>
  <c r="D26" i="13"/>
  <c r="D28" i="13"/>
  <c r="D29" i="13"/>
  <c r="E29" i="13"/>
  <c r="H29" i="13"/>
  <c r="D30" i="13"/>
  <c r="H33" i="13"/>
  <c r="H34" i="13"/>
  <c r="N34" i="13"/>
  <c r="H35" i="13"/>
  <c r="H36" i="13"/>
  <c r="H37" i="13"/>
  <c r="H38" i="13"/>
  <c r="H39" i="13"/>
  <c r="H40" i="13"/>
  <c r="H41" i="13"/>
  <c r="H42" i="13"/>
  <c r="H43" i="13"/>
  <c r="H44" i="13"/>
  <c r="H45" i="13"/>
  <c r="H46" i="13"/>
  <c r="H47" i="13"/>
  <c r="H48" i="13"/>
  <c r="H49" i="13"/>
  <c r="H50" i="13"/>
  <c r="H51" i="13"/>
  <c r="H52" i="13"/>
  <c r="H53" i="13"/>
  <c r="J20" i="17" l="1"/>
  <c r="J25" i="17" s="1"/>
  <c r="I20" i="17"/>
  <c r="I25" i="17" s="1"/>
  <c r="H3" i="17"/>
  <c r="H30" i="17" s="1"/>
  <c r="D3" i="17"/>
  <c r="I4" i="17" a="1"/>
  <c r="I26" i="13"/>
  <c r="F13" i="3"/>
  <c r="F14" i="3"/>
  <c r="F24" i="13"/>
  <c r="F9" i="13"/>
  <c r="J23" i="3"/>
  <c r="J28" i="3" s="1"/>
  <c r="J16" i="3"/>
  <c r="J40" i="3"/>
  <c r="I16" i="3"/>
  <c r="I40" i="3" s="1"/>
  <c r="I7" i="3" a="1"/>
  <c r="D6" i="3"/>
  <c r="D23" i="3" s="1"/>
  <c r="H6" i="3"/>
  <c r="H33" i="3" s="1"/>
  <c r="D3" i="13"/>
  <c r="D20" i="13" s="1"/>
  <c r="H3" i="13"/>
  <c r="H31" i="13" s="1"/>
  <c r="I4" i="13"/>
  <c r="I32" i="13" s="1"/>
  <c r="J4" i="13"/>
  <c r="J32" i="13" s="1"/>
  <c r="I38" i="13"/>
  <c r="J38" i="13"/>
  <c r="I41" i="13"/>
  <c r="I40" i="13"/>
  <c r="I47" i="13"/>
  <c r="I50" i="13"/>
  <c r="I37" i="13"/>
  <c r="I51" i="13"/>
  <c r="I36" i="13"/>
  <c r="I35" i="13"/>
  <c r="I45" i="13"/>
  <c r="I44" i="13"/>
  <c r="J47" i="13"/>
  <c r="J50" i="13"/>
  <c r="J41" i="13"/>
  <c r="J40" i="13"/>
  <c r="J37" i="13"/>
  <c r="J44" i="13"/>
  <c r="J36" i="13"/>
  <c r="J35" i="13"/>
  <c r="J45" i="13"/>
  <c r="I46" i="13"/>
  <c r="J46" i="13"/>
  <c r="I48" i="13"/>
  <c r="J48" i="13"/>
  <c r="R16" i="13"/>
  <c r="I52" i="13"/>
  <c r="J26" i="17" l="1"/>
  <c r="I26" i="17"/>
  <c r="J4" i="17"/>
  <c r="J31" i="17" s="1"/>
  <c r="O1" i="17" s="1"/>
  <c r="I4" i="17"/>
  <c r="I31" i="17" s="1"/>
  <c r="N1" i="17" s="1"/>
  <c r="I27" i="13"/>
  <c r="I53" i="13"/>
  <c r="E17" i="3" a="1"/>
  <c r="E17" i="3" s="1"/>
  <c r="E16" i="3"/>
  <c r="F26" i="13"/>
  <c r="F10" i="13"/>
  <c r="J55" i="3"/>
  <c r="J50" i="3"/>
  <c r="J38" i="3"/>
  <c r="J42" i="3"/>
  <c r="J47" i="3"/>
  <c r="J52" i="3"/>
  <c r="J46" i="3"/>
  <c r="J49" i="3"/>
  <c r="J53" i="3"/>
  <c r="J37" i="3"/>
  <c r="J39" i="3"/>
  <c r="J43" i="3"/>
  <c r="I54" i="3"/>
  <c r="I48" i="3"/>
  <c r="I50" i="3"/>
  <c r="I55" i="3"/>
  <c r="I46" i="3"/>
  <c r="I38" i="3"/>
  <c r="I39" i="3"/>
  <c r="I53" i="3"/>
  <c r="I43" i="3"/>
  <c r="I52" i="3"/>
  <c r="I37" i="3"/>
  <c r="I42" i="3"/>
  <c r="I47" i="3"/>
  <c r="I49" i="3"/>
  <c r="I7" i="3"/>
  <c r="I34" i="3" s="1"/>
  <c r="J7" i="3"/>
  <c r="J34" i="3" s="1"/>
  <c r="J54" i="3"/>
  <c r="J48" i="3"/>
  <c r="O31" i="13"/>
  <c r="O1" i="13"/>
  <c r="O19" i="13"/>
  <c r="P31" i="13"/>
  <c r="P19" i="13"/>
  <c r="P1" i="13"/>
  <c r="F27" i="13" l="1"/>
  <c r="F11" i="13"/>
  <c r="E13" i="13" l="1"/>
  <c r="J24" i="13" s="1"/>
  <c r="E14" i="13"/>
  <c r="E31" i="13" s="1"/>
  <c r="F28" i="13"/>
  <c r="J51" i="13" l="1"/>
  <c r="J25" i="13"/>
  <c r="E15" i="13"/>
  <c r="E30" i="13"/>
  <c r="J52" i="13" l="1"/>
  <c r="S16" i="13"/>
  <c r="J26" i="13"/>
  <c r="E32" i="13"/>
  <c r="J27" i="13" l="1"/>
  <c r="J53"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<sst xmlns="http://schemas.openxmlformats.org/spreadsheetml/2006/main" count="316" uniqueCount="154">
  <si>
    <t>Sustainable Growth Rate</t>
  </si>
  <si>
    <t>Internal Growth Rate</t>
  </si>
  <si>
    <t>b</t>
  </si>
  <si>
    <t>ROE</t>
  </si>
  <si>
    <t>Total liabilities and owners' equity</t>
  </si>
  <si>
    <t>ROA</t>
  </si>
  <si>
    <t>Total owners' equity</t>
  </si>
  <si>
    <t>Retained earnings</t>
  </si>
  <si>
    <t>Product</t>
  </si>
  <si>
    <t>Common stock and paid-in surplus</t>
  </si>
  <si>
    <t>Assets/Equity</t>
  </si>
  <si>
    <t>Equity Multiplier</t>
  </si>
  <si>
    <t>Owners' equity</t>
  </si>
  <si>
    <t>Total liabilities</t>
  </si>
  <si>
    <t>Sales/Assets</t>
  </si>
  <si>
    <t>Asset Turnover</t>
  </si>
  <si>
    <t>Long-term debt</t>
  </si>
  <si>
    <t>NI/Sales</t>
  </si>
  <si>
    <t>Profit Margin</t>
  </si>
  <si>
    <t>Total current liabilities</t>
  </si>
  <si>
    <t>Notes payable</t>
  </si>
  <si>
    <t>EBDIT/Interest</t>
  </si>
  <si>
    <t>Cash Coverage Ratio</t>
  </si>
  <si>
    <t>Accounts payable</t>
  </si>
  <si>
    <t>EBIT/Interest</t>
  </si>
  <si>
    <t>Times Interest Earned</t>
  </si>
  <si>
    <t>Current liabilities</t>
  </si>
  <si>
    <t>A/E = 1 + D/E</t>
  </si>
  <si>
    <t>Liabilities and Owners' Equity</t>
  </si>
  <si>
    <t>D/E</t>
  </si>
  <si>
    <t>D/E Ratio</t>
  </si>
  <si>
    <t>Total assets</t>
  </si>
  <si>
    <t>Addition to RE</t>
  </si>
  <si>
    <t>TL/TA</t>
  </si>
  <si>
    <t>Debt Ratio</t>
  </si>
  <si>
    <t>Net plant and equipment</t>
  </si>
  <si>
    <t>Dividends</t>
  </si>
  <si>
    <t>days</t>
  </si>
  <si>
    <t>Cash Cycle in Days</t>
  </si>
  <si>
    <t>Fixed assets</t>
  </si>
  <si>
    <t>Net Income</t>
  </si>
  <si>
    <t>Operating Cycle in Days</t>
  </si>
  <si>
    <t>Total current assets</t>
  </si>
  <si>
    <t>Days until pay</t>
  </si>
  <si>
    <t>Inventory</t>
  </si>
  <si>
    <t>Taxable income</t>
  </si>
  <si>
    <t>COGS/AP</t>
  </si>
  <si>
    <t>AP Turnover</t>
  </si>
  <si>
    <t>Accounts receivable</t>
  </si>
  <si>
    <t>Interest Paid</t>
  </si>
  <si>
    <t>Tax Rate</t>
  </si>
  <si>
    <t>Days until collect AR</t>
  </si>
  <si>
    <t>Cash</t>
  </si>
  <si>
    <t>EBIT</t>
  </si>
  <si>
    <t>($ in millions)</t>
  </si>
  <si>
    <t>Sale/AR</t>
  </si>
  <si>
    <t>AR Turnover</t>
  </si>
  <si>
    <t>Current assets</t>
  </si>
  <si>
    <t>Depreciation</t>
  </si>
  <si>
    <t>Balance Sheet</t>
  </si>
  <si>
    <t>Days holding Inv</t>
  </si>
  <si>
    <t>Assets</t>
  </si>
  <si>
    <t>COGS</t>
  </si>
  <si>
    <t>Income Statement</t>
  </si>
  <si>
    <t>Statements</t>
  </si>
  <si>
    <t>COGS/INV</t>
  </si>
  <si>
    <t>Inv Turnover</t>
  </si>
  <si>
    <t>Sales</t>
  </si>
  <si>
    <t>Year 2</t>
  </si>
  <si>
    <t>Cash/CL</t>
  </si>
  <si>
    <t>Cash Ratio</t>
  </si>
  <si>
    <t>Year 1</t>
  </si>
  <si>
    <t>(CA-INV)/CL</t>
  </si>
  <si>
    <t>Quick Ratio</t>
  </si>
  <si>
    <t>Name</t>
  </si>
  <si>
    <t>CA/CL</t>
  </si>
  <si>
    <t>Current Ratio</t>
  </si>
  <si>
    <t>Assumptions</t>
  </si>
  <si>
    <t>Question 2:</t>
  </si>
  <si>
    <t>Question 1:</t>
  </si>
  <si>
    <t>Corwin Sustainable Growth Rate (ROE*b)/(1-ROE*b)</t>
  </si>
  <si>
    <t>Corwin Internal Growth Rate (ROA*b)/(1-ROA*b)</t>
  </si>
  <si>
    <t>Corwin b</t>
  </si>
  <si>
    <t>Corwin ROE</t>
  </si>
  <si>
    <t>Corwin ROA</t>
  </si>
  <si>
    <t>Corwin</t>
  </si>
  <si>
    <t>g</t>
  </si>
  <si>
    <t>f</t>
  </si>
  <si>
    <t>e</t>
  </si>
  <si>
    <t>d</t>
  </si>
  <si>
    <t>c</t>
  </si>
  <si>
    <t>a</t>
  </si>
  <si>
    <t>Does the currency type make a difference?</t>
  </si>
  <si>
    <t>Net Loss</t>
  </si>
  <si>
    <t>What does a large value imply?</t>
  </si>
  <si>
    <t>Days to pay of AP =</t>
  </si>
  <si>
    <t>#9</t>
  </si>
  <si>
    <t>ROA = NI/Assets = NI/Sales*Sales/Assets =</t>
  </si>
  <si>
    <t>Profit Margin = NI/Sales</t>
  </si>
  <si>
    <t>(MV per share)/(Book value per share)</t>
  </si>
  <si>
    <t>Dividends per share =</t>
  </si>
  <si>
    <t>(MV per share)/EPS =</t>
  </si>
  <si>
    <t>Price-earnings ratio</t>
  </si>
  <si>
    <t>EPS =</t>
  </si>
  <si>
    <t>Shares outstanding</t>
  </si>
  <si>
    <t>Other</t>
  </si>
  <si>
    <t>Smolira Golf</t>
  </si>
  <si>
    <t>Smolira Golf performance</t>
  </si>
  <si>
    <t>Highest Quartile</t>
  </si>
  <si>
    <t>Median</t>
  </si>
  <si>
    <t>Lowest Quartile</t>
  </si>
  <si>
    <t>Dispersion of Industry numbers</t>
  </si>
  <si>
    <t>Reduction in unit size</t>
  </si>
  <si>
    <t>Bethesda Mining</t>
  </si>
  <si>
    <t>Adichie</t>
  </si>
  <si>
    <t>Name =</t>
  </si>
  <si>
    <t>COGS ($) =</t>
  </si>
  <si>
    <t>AP ($) =</t>
  </si>
  <si>
    <t>Profit Margin =</t>
  </si>
  <si>
    <t>Motimoto Inc.</t>
  </si>
  <si>
    <t>Net Income ($) =</t>
  </si>
  <si>
    <t>Dividends Paid ($) =</t>
  </si>
  <si>
    <t>Total Assets ($) =</t>
  </si>
  <si>
    <t>Total Equity ($) =</t>
  </si>
  <si>
    <t>Addition To Retained Earnings ($)</t>
  </si>
  <si>
    <t>Sales ($)</t>
  </si>
  <si>
    <t>Debt ($)</t>
  </si>
  <si>
    <t>TA ($)</t>
  </si>
  <si>
    <t>#34</t>
  </si>
  <si>
    <t>Accumulated Retained earnings</t>
  </si>
  <si>
    <t>h</t>
  </si>
  <si>
    <t>i</t>
  </si>
  <si>
    <t>j</t>
  </si>
  <si>
    <t>l</t>
  </si>
  <si>
    <t>m</t>
  </si>
  <si>
    <t>n</t>
  </si>
  <si>
    <t>Smolira Golf Rations for 2022:</t>
  </si>
  <si>
    <t>Test Instructions:</t>
  </si>
  <si>
    <t>1)</t>
  </si>
  <si>
    <t>You must rename each test file so that the file name contains your name.</t>
  </si>
  <si>
    <r>
      <t xml:space="preserve">Tests that do not follow this naming rule are scored as </t>
    </r>
    <r>
      <rPr>
        <b/>
        <sz val="11"/>
        <color theme="1"/>
        <rFont val="Calibri"/>
        <family val="2"/>
        <scheme val="minor"/>
      </rPr>
      <t>zero</t>
    </r>
    <r>
      <rPr>
        <sz val="11"/>
        <color theme="1"/>
        <rFont val="Calibri"/>
        <family val="2"/>
        <scheme val="minor"/>
      </rPr>
      <t>.</t>
    </r>
  </si>
  <si>
    <t>2)</t>
  </si>
  <si>
    <t>3)</t>
  </si>
  <si>
    <t>You must always follow Excel's Golden Rule: If a formula input can change, put it in a cell, label it, and refer to it in the formula with a cell references.</t>
  </si>
  <si>
    <t>4)</t>
  </si>
  <si>
    <r>
      <t xml:space="preserve">Late tests without a documentable emergency are assessed as a </t>
    </r>
    <r>
      <rPr>
        <b/>
        <sz val="11"/>
        <color theme="1"/>
        <rFont val="Calibri"/>
        <family val="2"/>
        <scheme val="minor"/>
      </rPr>
      <t>25% deduction</t>
    </r>
    <r>
      <rPr>
        <sz val="11"/>
        <color theme="1"/>
        <rFont val="Calibri"/>
        <family val="2"/>
        <scheme val="minor"/>
      </rPr>
      <t>.</t>
    </r>
  </si>
  <si>
    <t>You can hand in tests late if a documentable emergency occurs, like documented deaths or medical emergencies.</t>
  </si>
  <si>
    <t>5)</t>
  </si>
  <si>
    <t>The test scores earned will count toward your grade for the class.</t>
  </si>
  <si>
    <t>If you have questions you can contact Michael Girvin: mgirvin@highline.edu, 206-592-3562, or office 29-307.</t>
  </si>
  <si>
    <t>* This homework covers everything in class up through video #20 and chapters 3 in the textbook</t>
  </si>
  <si>
    <t>For example, if your name is “Sioux Noline” and the test file has the name “ACCTG455-Ch03-Homework.xlsx",</t>
  </si>
  <si>
    <t>you MUST rename the file to become: “SiouxNolineACCTG455-Ch03-Homework.xlsx”.</t>
  </si>
  <si>
    <r>
      <t xml:space="preserve">You must complete these homework problems from the textbook:
</t>
    </r>
    <r>
      <rPr>
        <b/>
        <sz val="11"/>
        <color theme="1"/>
        <rFont val="Calibri"/>
        <family val="2"/>
        <scheme val="minor"/>
      </rPr>
      <t>Chapter 3:
Chapter Review &amp; Self-Test Problem, 3.1, 3.2, 3.3, 3.4
Critical Thinking: 3.1.
Problems: 9, 34, 15, 16, 17, 19, 35, 36, 37, 38</t>
    </r>
    <r>
      <rPr>
        <sz val="11"/>
        <color theme="1"/>
        <rFont val="Calibri"/>
        <family val="2"/>
        <scheme val="minor"/>
      </rPr>
      <t xml:space="preserve">
You can use this workbook file with the worksheet templates that I have made for you, or you can make your own file to complete the problems. If you create your own file, be sure to include your name and the chapters in the file name.
When you complete these homework problems, you will upload the finished file to the home area of Canvas.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</si>
</sst>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3" formatCode="_(* #,##0.00_);_(* \(#,##0.00\);_(* &quot;-&quot;??_);_(@_)"/>
    <numFmt numFmtId="164" formatCode="0.0%"/>
    <numFmt numFmtId="165" formatCode="_(* #,##0.0000_);_(* \(#,##0.0000\);_(* &quot;-&quot;??_);_(@_)"/>
    <numFmt numFmtId="166" formatCode="&quot;$&quot;#,##0.00"/>
    <numFmt numFmtId="167" formatCode="[$£-809]#,##0.00"/>
    <numFmt numFmtId="168" formatCode="_(* #,##0_);_(* \(#,##0\);_(* &quot;-&quot;??_);_(@_)"/>
  </numFmts>
  <fonts count="14" x14ac:knownFonts="1">
    <font>
      <sz val="11"/>
      <color theme="1"/>
      <name val="Calibri"/>
      <family val="2"/>
      <scheme val="minor"/>
    </font>
    <font>
      <sz val="10"/>
      <name val="Arial"/>
      <family val="2"/>
    </font>
    <font>
      <sz val="11"/>
      <color indexed="8"/>
      <name val="Calibri"/>
      <family val="2"/>
    </font>
    <font>
      <b/>
      <sz val="12"/>
      <name val="Arial"/>
      <family val="2"/>
    </font>
    <font>
      <b/>
      <sz val="10"/>
      <color indexed="9"/>
      <name val="Arial"/>
      <family val="2"/>
    </font>
    <font>
      <sz val="10"/>
      <color indexed="9"/>
      <name val="Arial"/>
      <family val="2"/>
    </font>
    <font>
      <sz val="14"/>
      <name val="Arial"/>
      <family val="2"/>
    </font>
    <font>
      <sz val="11"/>
      <color indexed="9"/>
      <name val="Calibri"/>
      <family val="2"/>
    </font>
    <font>
      <b/>
      <sz val="22"/>
      <color indexed="9"/>
      <name val="Arial"/>
      <family val="2"/>
    </font>
    <font>
      <b/>
      <sz val="11"/>
      <color theme="1"/>
      <name val="Calibri"/>
      <family val="2"/>
      <scheme val="minor"/>
    </font>
    <font>
      <b/>
      <sz val="14"/>
      <name val="Arial"/>
      <family val="2"/>
    </font>
    <font>
      <sz val="10"/>
      <color theme="0"/>
      <name val="Arial"/>
      <family val="2"/>
    </font>
    <font>
      <b/>
      <sz val="14"/>
      <color theme="1"/>
      <name val="Calibri"/>
      <family val="2"/>
      <scheme val="minor"/>
    </font>
    <font>
      <b/>
      <sz val="11"/>
      <color rgb="FFFF0000"/>
      <name val="Calibri"/>
      <family val="2"/>
      <scheme val="minor"/>
    </font>
  </fonts>
  <fills count="8">
    <fill>
      <patternFill patternType="none"/>
    </fill>
    <fill>
      <patternFill patternType="gray125"/>
    </fill>
    <fill>
      <patternFill patternType="solid">
        <fgColor indexed="12"/>
        <bgColor indexed="64"/>
      </patternFill>
    </fill>
    <fill>
      <patternFill patternType="solid">
        <fgColor indexed="42"/>
        <bgColor indexed="64"/>
      </patternFill>
    </fill>
    <fill>
      <patternFill patternType="solid">
        <fgColor indexed="10"/>
        <bgColor indexed="64"/>
      </patternFill>
    </fill>
    <fill>
      <patternFill patternType="solid">
        <fgColor indexed="13"/>
        <bgColor indexed="64"/>
      </patternFill>
    </fill>
    <fill>
      <patternFill patternType="solid">
        <fgColor rgb="FFCCFFCC"/>
        <bgColor indexed="64"/>
      </patternFill>
    </fill>
    <fill>
      <patternFill patternType="solid">
        <fgColor rgb="FFFFFF00"/>
        <bgColor indexed="64"/>
      </patternFill>
    </fill>
  </fills>
  <borders count="28">
    <border>
      <left/>
      <right/>
      <top/>
      <bottom/>
      <diagonal/>
    </border>
    <border>
      <left/>
      <right/>
      <top/>
      <bottom style="thick">
        <color indexed="12"/>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 fillId="0" borderId="0"/>
    <xf numFmtId="9" fontId="1" fillId="0" borderId="0" applyFont="0" applyFill="0" applyBorder="0" applyAlignment="0" applyProtection="0"/>
    <xf numFmtId="0" fontId="4" fillId="2" borderId="3">
      <alignment horizontal="centerContinuous" wrapText="1"/>
    </xf>
    <xf numFmtId="10" fontId="1" fillId="0" borderId="0"/>
    <xf numFmtId="43" fontId="1" fillId="0" borderId="0" applyFont="0" applyFill="0" applyBorder="0" applyAlignment="0" applyProtection="0"/>
    <xf numFmtId="0" fontId="1" fillId="4" borderId="3">
      <alignment horizontal="centerContinuous"/>
    </xf>
    <xf numFmtId="9" fontId="2" fillId="0" borderId="0" applyFont="0" applyFill="0" applyBorder="0" applyAlignment="0" applyProtection="0"/>
    <xf numFmtId="43" fontId="2" fillId="0" borderId="0" applyFont="0" applyFill="0" applyBorder="0" applyAlignment="0" applyProtection="0"/>
  </cellStyleXfs>
  <cellXfs count="142">
    <xf numFmtId="0" fontId="0" fillId="0" borderId="0" xfId="0"/>
    <xf numFmtId="0" fontId="1" fillId="0" borderId="0" xfId="1"/>
    <xf numFmtId="6" fontId="1" fillId="0" borderId="1" xfId="1" applyNumberFormat="1" applyBorder="1"/>
    <xf numFmtId="0" fontId="1" fillId="0" borderId="1" xfId="1" applyBorder="1"/>
    <xf numFmtId="6" fontId="1" fillId="0" borderId="0" xfId="1" applyNumberFormat="1"/>
    <xf numFmtId="10" fontId="2" fillId="0" borderId="2" xfId="2" applyNumberFormat="1" applyFont="1" applyBorder="1"/>
    <xf numFmtId="10" fontId="2" fillId="0" borderId="0" xfId="2" applyNumberFormat="1" applyFont="1"/>
    <xf numFmtId="0" fontId="1" fillId="0" borderId="0" xfId="1" applyAlignment="1">
      <alignment horizontal="left" indent="2"/>
    </xf>
    <xf numFmtId="0" fontId="1" fillId="0" borderId="0" xfId="1" applyAlignment="1">
      <alignment horizontal="left" indent="1"/>
    </xf>
    <xf numFmtId="0" fontId="3" fillId="0" borderId="0" xfId="1" applyFont="1" applyAlignment="1">
      <alignment horizontal="left"/>
    </xf>
    <xf numFmtId="10" fontId="1" fillId="0" borderId="0" xfId="2" applyNumberFormat="1"/>
    <xf numFmtId="38" fontId="1" fillId="0" borderId="0" xfId="1" applyNumberFormat="1"/>
    <xf numFmtId="8" fontId="1" fillId="0" borderId="0" xfId="1" applyNumberFormat="1"/>
    <xf numFmtId="0" fontId="4" fillId="2" borderId="3" xfId="3">
      <alignment horizontal="centerContinuous" wrapText="1"/>
    </xf>
    <xf numFmtId="164" fontId="2" fillId="3" borderId="0" xfId="2" applyNumberFormat="1" applyFont="1" applyFill="1"/>
    <xf numFmtId="0" fontId="1" fillId="0" borderId="4" xfId="1" applyBorder="1"/>
    <xf numFmtId="0" fontId="1" fillId="0" borderId="5" xfId="1" applyBorder="1"/>
    <xf numFmtId="164" fontId="2" fillId="3" borderId="2" xfId="2" applyNumberFormat="1" applyFont="1" applyFill="1" applyBorder="1"/>
    <xf numFmtId="10" fontId="1" fillId="3" borderId="3" xfId="1" applyNumberFormat="1" applyFill="1" applyBorder="1"/>
    <xf numFmtId="0" fontId="1" fillId="0" borderId="6" xfId="1" applyBorder="1"/>
    <xf numFmtId="164" fontId="2" fillId="3" borderId="4" xfId="2" applyNumberFormat="1" applyFont="1" applyFill="1" applyBorder="1"/>
    <xf numFmtId="0" fontId="1" fillId="3" borderId="3" xfId="1" applyFill="1" applyBorder="1"/>
    <xf numFmtId="6" fontId="1" fillId="0" borderId="2" xfId="1" applyNumberFormat="1" applyBorder="1"/>
    <xf numFmtId="0" fontId="1" fillId="0" borderId="7" xfId="1" applyBorder="1"/>
    <xf numFmtId="0" fontId="1" fillId="0" borderId="0" xfId="1" applyAlignment="1">
      <alignment horizontal="right"/>
    </xf>
    <xf numFmtId="0" fontId="1" fillId="0" borderId="6" xfId="1" applyBorder="1" applyAlignment="1">
      <alignment horizontal="right"/>
    </xf>
    <xf numFmtId="0" fontId="1" fillId="0" borderId="8" xfId="1" applyBorder="1"/>
    <xf numFmtId="0" fontId="1" fillId="0" borderId="9" xfId="1" applyBorder="1"/>
    <xf numFmtId="165" fontId="1" fillId="3" borderId="3" xfId="5" applyNumberFormat="1" applyFill="1" applyBorder="1"/>
    <xf numFmtId="0" fontId="1" fillId="0" borderId="10" xfId="1" applyBorder="1"/>
    <xf numFmtId="0" fontId="1" fillId="0" borderId="3" xfId="1" applyBorder="1"/>
    <xf numFmtId="10" fontId="1" fillId="0" borderId="0" xfId="4"/>
    <xf numFmtId="9" fontId="1" fillId="0" borderId="0" xfId="1" applyNumberFormat="1"/>
    <xf numFmtId="14" fontId="1" fillId="0" borderId="0" xfId="1" applyNumberFormat="1"/>
    <xf numFmtId="0" fontId="1" fillId="4" borderId="3" xfId="6">
      <alignment horizontal="centerContinuous"/>
    </xf>
    <xf numFmtId="0" fontId="0" fillId="3" borderId="3" xfId="0" applyFill="1" applyBorder="1"/>
    <xf numFmtId="0" fontId="0" fillId="0" borderId="3" xfId="0" applyBorder="1"/>
    <xf numFmtId="0" fontId="0" fillId="0" borderId="0" xfId="0" applyAlignment="1">
      <alignment wrapText="1"/>
    </xf>
    <xf numFmtId="0" fontId="0" fillId="0" borderId="3" xfId="0" applyBorder="1" applyAlignment="1">
      <alignment wrapText="1"/>
    </xf>
    <xf numFmtId="0" fontId="1" fillId="0" borderId="0" xfId="1" applyAlignment="1">
      <alignment wrapText="1"/>
    </xf>
    <xf numFmtId="0" fontId="1" fillId="5" borderId="12" xfId="1" applyFill="1" applyBorder="1"/>
    <xf numFmtId="0" fontId="1" fillId="5" borderId="3" xfId="1" applyFill="1" applyBorder="1"/>
    <xf numFmtId="7" fontId="0" fillId="0" borderId="3" xfId="0" applyNumberFormat="1" applyBorder="1"/>
    <xf numFmtId="166" fontId="0" fillId="6" borderId="3" xfId="0" applyNumberFormat="1" applyFill="1" applyBorder="1"/>
    <xf numFmtId="0" fontId="0" fillId="6" borderId="3" xfId="0" applyFill="1" applyBorder="1"/>
    <xf numFmtId="167" fontId="0" fillId="0" borderId="3" xfId="0" applyNumberFormat="1" applyBorder="1"/>
    <xf numFmtId="0" fontId="0" fillId="5" borderId="3" xfId="0" applyFill="1" applyBorder="1" applyAlignment="1">
      <alignment horizontal="centerContinuous"/>
    </xf>
    <xf numFmtId="8" fontId="1" fillId="3" borderId="3" xfId="1" applyNumberFormat="1" applyFill="1" applyBorder="1"/>
    <xf numFmtId="2" fontId="1" fillId="0" borderId="3" xfId="1" applyNumberFormat="1" applyBorder="1"/>
    <xf numFmtId="165" fontId="1" fillId="3" borderId="3" xfId="1" applyNumberFormat="1" applyFill="1" applyBorder="1"/>
    <xf numFmtId="168" fontId="2" fillId="0" borderId="3" xfId="5" applyNumberFormat="1" applyFont="1" applyBorder="1"/>
    <xf numFmtId="2" fontId="1" fillId="3" borderId="3" xfId="1" applyNumberFormat="1" applyFill="1" applyBorder="1"/>
    <xf numFmtId="0" fontId="1" fillId="0" borderId="3" xfId="1" applyBorder="1" applyAlignment="1">
      <alignment wrapText="1"/>
    </xf>
    <xf numFmtId="6" fontId="1" fillId="0" borderId="3" xfId="1" applyNumberFormat="1" applyBorder="1" applyAlignment="1">
      <alignment wrapText="1"/>
    </xf>
    <xf numFmtId="6" fontId="1" fillId="0" borderId="3" xfId="1" applyNumberFormat="1" applyBorder="1"/>
    <xf numFmtId="3" fontId="1" fillId="0" borderId="3" xfId="1" applyNumberFormat="1" applyBorder="1"/>
    <xf numFmtId="3" fontId="1" fillId="0" borderId="3" xfId="1" applyNumberFormat="1" applyBorder="1" applyAlignment="1">
      <alignment wrapText="1"/>
    </xf>
    <xf numFmtId="0" fontId="1" fillId="0" borderId="4" xfId="1" applyBorder="1" applyAlignment="1">
      <alignment wrapText="1"/>
    </xf>
    <xf numFmtId="2" fontId="1" fillId="3" borderId="3" xfId="5" applyNumberFormat="1" applyFill="1" applyBorder="1"/>
    <xf numFmtId="2" fontId="1" fillId="0" borderId="10" xfId="5" applyNumberFormat="1" applyBorder="1"/>
    <xf numFmtId="0" fontId="1" fillId="0" borderId="10" xfId="1" applyBorder="1" applyAlignment="1">
      <alignment wrapText="1"/>
    </xf>
    <xf numFmtId="38" fontId="1" fillId="0" borderId="4" xfId="1" applyNumberFormat="1" applyBorder="1"/>
    <xf numFmtId="2" fontId="1" fillId="0" borderId="10" xfId="1" applyNumberFormat="1" applyBorder="1"/>
    <xf numFmtId="0" fontId="7" fillId="2" borderId="3" xfId="0" applyFont="1" applyFill="1" applyBorder="1" applyAlignment="1">
      <alignment horizontal="centerContinuous" wrapText="1"/>
    </xf>
    <xf numFmtId="0" fontId="5" fillId="2" borderId="3" xfId="1" applyFont="1" applyFill="1" applyBorder="1" applyAlignment="1">
      <alignment horizontal="centerContinuous" wrapText="1"/>
    </xf>
    <xf numFmtId="0" fontId="8" fillId="2" borderId="3" xfId="3" applyFont="1">
      <alignment horizontal="centerContinuous" wrapText="1"/>
    </xf>
    <xf numFmtId="164" fontId="1" fillId="0" borderId="3" xfId="7" applyNumberFormat="1" applyFont="1" applyBorder="1"/>
    <xf numFmtId="0" fontId="0" fillId="0" borderId="3" xfId="0" applyBorder="1" applyAlignment="1">
      <alignment horizontal="centerContinuous" wrapText="1"/>
    </xf>
    <xf numFmtId="10" fontId="1" fillId="0" borderId="3" xfId="7" applyNumberFormat="1" applyFont="1" applyBorder="1"/>
    <xf numFmtId="10" fontId="1" fillId="3" borderId="11" xfId="2" applyNumberFormat="1" applyFill="1" applyBorder="1"/>
    <xf numFmtId="10" fontId="1" fillId="3" borderId="13" xfId="2" applyNumberFormat="1" applyFill="1" applyBorder="1"/>
    <xf numFmtId="10" fontId="1" fillId="3" borderId="12" xfId="2" applyNumberFormat="1" applyFill="1" applyBorder="1"/>
    <xf numFmtId="10" fontId="1" fillId="3" borderId="3" xfId="2" applyNumberFormat="1" applyFill="1" applyBorder="1"/>
    <xf numFmtId="10" fontId="1" fillId="3" borderId="14" xfId="2" applyNumberFormat="1" applyFill="1" applyBorder="1"/>
    <xf numFmtId="6" fontId="1" fillId="0" borderId="8" xfId="1" applyNumberFormat="1" applyBorder="1"/>
    <xf numFmtId="0" fontId="1" fillId="3" borderId="7" xfId="1" applyFill="1" applyBorder="1"/>
    <xf numFmtId="0" fontId="1" fillId="3" borderId="14" xfId="1" applyFill="1" applyBorder="1"/>
    <xf numFmtId="0" fontId="1" fillId="0" borderId="3" xfId="1" applyBorder="1" applyAlignment="1">
      <alignment horizontal="right"/>
    </xf>
    <xf numFmtId="0" fontId="1" fillId="3" borderId="15" xfId="1" applyFill="1" applyBorder="1"/>
    <xf numFmtId="168" fontId="1" fillId="0" borderId="0" xfId="8" applyNumberFormat="1" applyFont="1"/>
    <xf numFmtId="6" fontId="1" fillId="6" borderId="0" xfId="1" applyNumberFormat="1" applyFill="1"/>
    <xf numFmtId="6" fontId="1" fillId="6" borderId="2" xfId="1" applyNumberFormat="1" applyFill="1" applyBorder="1"/>
    <xf numFmtId="3" fontId="1" fillId="0" borderId="0" xfId="1" applyNumberFormat="1"/>
    <xf numFmtId="3" fontId="1" fillId="0" borderId="4" xfId="1" applyNumberFormat="1" applyBorder="1"/>
    <xf numFmtId="3" fontId="1" fillId="6" borderId="0" xfId="1" applyNumberFormat="1" applyFill="1"/>
    <xf numFmtId="3" fontId="1" fillId="6" borderId="4" xfId="1" applyNumberFormat="1" applyFill="1" applyBorder="1"/>
    <xf numFmtId="3" fontId="1" fillId="6" borderId="2" xfId="1" applyNumberFormat="1" applyFill="1" applyBorder="1"/>
    <xf numFmtId="3" fontId="1" fillId="0" borderId="2" xfId="1" applyNumberFormat="1" applyBorder="1"/>
    <xf numFmtId="0" fontId="10" fillId="0" borderId="0" xfId="1" applyFont="1"/>
    <xf numFmtId="0" fontId="11" fillId="4" borderId="3" xfId="6" applyFont="1">
      <alignment horizontal="centerContinuous"/>
    </xf>
    <xf numFmtId="10" fontId="1" fillId="6" borderId="0" xfId="4" applyFill="1"/>
    <xf numFmtId="3" fontId="0" fillId="0" borderId="3" xfId="0" applyNumberFormat="1" applyBorder="1"/>
    <xf numFmtId="3" fontId="0" fillId="0" borderId="0" xfId="0" applyNumberFormat="1"/>
    <xf numFmtId="0" fontId="1" fillId="6" borderId="0" xfId="1" applyFill="1"/>
    <xf numFmtId="38" fontId="1" fillId="6" borderId="4" xfId="1" applyNumberFormat="1" applyFill="1" applyBorder="1"/>
    <xf numFmtId="38" fontId="1" fillId="6" borderId="0" xfId="1" applyNumberFormat="1" applyFill="1"/>
    <xf numFmtId="10" fontId="1" fillId="6" borderId="0" xfId="2" applyNumberFormat="1" applyFill="1"/>
    <xf numFmtId="10" fontId="1" fillId="6" borderId="4" xfId="2" applyNumberFormat="1" applyFill="1" applyBorder="1"/>
    <xf numFmtId="10" fontId="1" fillId="6" borderId="2" xfId="2" applyNumberFormat="1" applyFill="1" applyBorder="1"/>
    <xf numFmtId="0" fontId="9" fillId="0" borderId="0" xfId="0" applyFont="1"/>
    <xf numFmtId="0" fontId="12" fillId="0" borderId="0" xfId="0" applyFont="1"/>
    <xf numFmtId="10" fontId="1" fillId="3" borderId="14" xfId="1" applyNumberFormat="1" applyFill="1" applyBorder="1"/>
    <xf numFmtId="0" fontId="1" fillId="0" borderId="16" xfId="1" applyBorder="1"/>
    <xf numFmtId="0" fontId="1" fillId="0" borderId="17" xfId="1" applyBorder="1" applyAlignment="1">
      <alignment wrapText="1"/>
    </xf>
    <xf numFmtId="0" fontId="1" fillId="0" borderId="17" xfId="1" applyBorder="1"/>
    <xf numFmtId="10" fontId="1" fillId="3" borderId="18" xfId="7" applyNumberFormat="1" applyFont="1" applyFill="1" applyBorder="1"/>
    <xf numFmtId="0" fontId="1" fillId="0" borderId="19" xfId="1" applyBorder="1"/>
    <xf numFmtId="2" fontId="1" fillId="3" borderId="20" xfId="1" applyNumberFormat="1" applyFill="1" applyBorder="1"/>
    <xf numFmtId="0" fontId="1" fillId="0" borderId="21" xfId="1" applyBorder="1" applyAlignment="1">
      <alignment horizontal="right"/>
    </xf>
    <xf numFmtId="0" fontId="1" fillId="0" borderId="0" xfId="1" applyAlignment="1">
      <alignment horizontal="right" wrapText="1"/>
    </xf>
    <xf numFmtId="10" fontId="1" fillId="3" borderId="20" xfId="7" applyNumberFormat="1" applyFont="1" applyFill="1" applyBorder="1"/>
    <xf numFmtId="0" fontId="1" fillId="0" borderId="21" xfId="1" applyBorder="1"/>
    <xf numFmtId="0" fontId="1" fillId="0" borderId="22" xfId="1" applyBorder="1"/>
    <xf numFmtId="0" fontId="1" fillId="0" borderId="23" xfId="1" applyBorder="1" applyAlignment="1">
      <alignment wrapText="1"/>
    </xf>
    <xf numFmtId="0" fontId="1" fillId="0" borderId="23" xfId="1" applyBorder="1"/>
    <xf numFmtId="10" fontId="1" fillId="3" borderId="24" xfId="7" applyNumberFormat="1" applyFont="1" applyFill="1" applyBorder="1"/>
    <xf numFmtId="0" fontId="1" fillId="3" borderId="3" xfId="1" applyFill="1" applyBorder="1" applyAlignment="1">
      <alignment horizontal="left"/>
    </xf>
    <xf numFmtId="0" fontId="6" fillId="0" borderId="9" xfId="1" applyFont="1" applyBorder="1" applyAlignment="1">
      <alignment horizontal="left" wrapText="1"/>
    </xf>
    <xf numFmtId="0" fontId="6" fillId="0" borderId="8" xfId="1" applyFont="1" applyBorder="1" applyAlignment="1">
      <alignment horizontal="left" wrapText="1"/>
    </xf>
    <xf numFmtId="0" fontId="6" fillId="0" borderId="25" xfId="1" applyFont="1" applyBorder="1" applyAlignment="1">
      <alignment horizontal="left" wrapText="1"/>
    </xf>
    <xf numFmtId="0" fontId="6" fillId="0" borderId="6" xfId="1" applyFont="1" applyBorder="1" applyAlignment="1">
      <alignment horizontal="left" wrapText="1"/>
    </xf>
    <xf numFmtId="0" fontId="6" fillId="0" borderId="0" xfId="1" applyFont="1" applyAlignment="1">
      <alignment horizontal="left" wrapText="1"/>
    </xf>
    <xf numFmtId="0" fontId="6" fillId="0" borderId="7" xfId="1" applyFont="1" applyBorder="1" applyAlignment="1">
      <alignment horizontal="left" wrapText="1"/>
    </xf>
    <xf numFmtId="0" fontId="6" fillId="0" borderId="5" xfId="1" applyFont="1" applyBorder="1" applyAlignment="1">
      <alignment horizontal="left" wrapText="1"/>
    </xf>
    <xf numFmtId="0" fontId="6" fillId="0" borderId="4" xfId="1" applyFont="1" applyBorder="1" applyAlignment="1">
      <alignment horizontal="left" wrapText="1"/>
    </xf>
    <xf numFmtId="0" fontId="6" fillId="0" borderId="26" xfId="1" applyFont="1" applyBorder="1" applyAlignment="1">
      <alignment horizontal="left" wrapText="1"/>
    </xf>
    <xf numFmtId="0" fontId="0" fillId="7" borderId="9" xfId="0" applyFill="1" applyBorder="1" applyAlignment="1">
      <alignment horizontal="left" indent="3"/>
    </xf>
    <xf numFmtId="0" fontId="0" fillId="7" borderId="25" xfId="0" applyFill="1" applyBorder="1"/>
    <xf numFmtId="0" fontId="0" fillId="7" borderId="5" xfId="0" applyFill="1" applyBorder="1"/>
    <xf numFmtId="0" fontId="9" fillId="7" borderId="26" xfId="0" applyFont="1" applyFill="1" applyBorder="1"/>
    <xf numFmtId="0" fontId="0" fillId="7" borderId="9" xfId="0" applyFill="1" applyBorder="1"/>
    <xf numFmtId="0" fontId="0" fillId="7" borderId="6" xfId="0" applyFill="1" applyBorder="1"/>
    <xf numFmtId="0" fontId="0" fillId="7" borderId="7" xfId="0" applyFill="1" applyBorder="1"/>
    <xf numFmtId="0" fontId="0" fillId="7" borderId="26" xfId="0" applyFill="1" applyBorder="1"/>
    <xf numFmtId="0" fontId="0" fillId="7" borderId="10" xfId="0" applyFill="1" applyBorder="1" applyAlignment="1">
      <alignment vertical="top"/>
    </xf>
    <xf numFmtId="0" fontId="0" fillId="7" borderId="27" xfId="0" applyFill="1" applyBorder="1" applyAlignment="1">
      <alignment wrapText="1"/>
    </xf>
    <xf numFmtId="0" fontId="0" fillId="7" borderId="9" xfId="0" applyFill="1" applyBorder="1" applyAlignment="1">
      <alignment vertical="top"/>
    </xf>
    <xf numFmtId="0" fontId="0" fillId="7" borderId="25" xfId="0" applyFill="1" applyBorder="1" applyAlignment="1">
      <alignment wrapText="1"/>
    </xf>
    <xf numFmtId="0" fontId="0" fillId="7" borderId="10" xfId="0" applyFill="1" applyBorder="1"/>
    <xf numFmtId="0" fontId="0" fillId="7" borderId="27" xfId="0" applyFill="1" applyBorder="1"/>
    <xf numFmtId="0" fontId="13" fillId="7" borderId="0" xfId="0" applyFont="1" applyFill="1"/>
    <xf numFmtId="0" fontId="0" fillId="7" borderId="0" xfId="0" applyFill="1"/>
  </cellXfs>
  <cellStyles count="9">
    <cellStyle name="Assumptions" xfId="6" xr:uid="{B1E16094-43BD-478A-8E5E-9680DE60EFE4}"/>
    <cellStyle name="Comma 2" xfId="5" xr:uid="{C163023A-E0A8-48CE-BCED-98603BC71BED}"/>
    <cellStyle name="Comma 3" xfId="8" xr:uid="{AD97FE1E-A89C-4A3D-8F94-0496D96C82D0}"/>
    <cellStyle name="Normal" xfId="0" builtinId="0"/>
    <cellStyle name="Normal 2" xfId="1" xr:uid="{065E208C-3BC7-4051-8C77-13507C198D8C}"/>
    <cellStyle name="Percent 2" xfId="2" xr:uid="{F4F607D8-93C0-412E-901B-5E06EBB4C5EB}"/>
    <cellStyle name="Percent 3" xfId="7" xr:uid="{3B6E273F-B098-4BEC-934C-3EAA0AAE709B}"/>
    <cellStyle name="Pp" xfId="4" xr:uid="{021D2793-47BA-4EE3-A03B-2847233950CF}"/>
    <cellStyle name="Title1" xfId="3" xr:uid="{B5D65945-060D-4E59-A51B-204D9B0D3D79}"/>
  </cellStyles>
  <dxfs count="0"/>
  <tableStyles count="0" defaultTableStyle="TableStyleMedium2" defaultPivotStyle="PivotStyleLight16"/>
  <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9AC76-889B-4E4D-9F8B-2206CB93E572}">
  <sheetPr>
    <tabColor theme="1"/>
  </sheetPr>
  <dimension ref="A1:D20"/>
  <sheetViews>
    <sheetView tabSelected="1" workbookViewId="0"/>
  </sheetViews>
  <sheetFormatPr defaultColWidth="9.109375" defaultRowHeight="13.2" x14ac:dyDescent="0.25"/>
  <cols>
    <col min="1" max="1" width="2.109375" style="1" customWidth="1"/>
    <col min="2" max="2" width="3.33203125" style="1" customWidth="1"/>
    <col min="3" max="3" width="101.6640625" style="1" customWidth="1"/>
    <col min="4" max="16384" width="9.109375" style="1"/>
  </cols>
  <sheetData>
    <row r="1" spans="1:4" ht="14.4" x14ac:dyDescent="0.3">
      <c r="A1"/>
      <c r="B1"/>
      <c r="C1"/>
      <c r="D1"/>
    </row>
    <row r="2" spans="1:4" ht="14.4" x14ac:dyDescent="0.3">
      <c r="A2"/>
      <c r="B2" s="126" t="s">
        <v>150</v>
      </c>
      <c r="C2" s="127"/>
      <c r="D2"/>
    </row>
    <row r="3" spans="1:4" ht="14.4" x14ac:dyDescent="0.3">
      <c r="A3"/>
      <c r="B3" s="128"/>
      <c r="C3" s="129" t="s">
        <v>137</v>
      </c>
      <c r="D3"/>
    </row>
    <row r="4" spans="1:4" ht="14.4" x14ac:dyDescent="0.3">
      <c r="A4"/>
      <c r="B4" s="130" t="s">
        <v>138</v>
      </c>
      <c r="C4" s="127" t="s">
        <v>139</v>
      </c>
      <c r="D4"/>
    </row>
    <row r="5" spans="1:4" ht="14.4" x14ac:dyDescent="0.3">
      <c r="A5"/>
      <c r="B5" s="131"/>
      <c r="C5" s="132" t="s">
        <v>151</v>
      </c>
      <c r="D5"/>
    </row>
    <row r="6" spans="1:4" ht="14.4" x14ac:dyDescent="0.3">
      <c r="A6"/>
      <c r="B6" s="131"/>
      <c r="C6" s="132" t="s">
        <v>152</v>
      </c>
      <c r="D6"/>
    </row>
    <row r="7" spans="1:4" ht="14.4" x14ac:dyDescent="0.3">
      <c r="A7"/>
      <c r="B7" s="128"/>
      <c r="C7" s="133" t="s">
        <v>140</v>
      </c>
      <c r="D7"/>
    </row>
    <row r="8" spans="1:4" ht="144" x14ac:dyDescent="0.3">
      <c r="A8"/>
      <c r="B8" s="134" t="s">
        <v>141</v>
      </c>
      <c r="C8" s="135" t="s">
        <v>153</v>
      </c>
      <c r="D8"/>
    </row>
    <row r="9" spans="1:4" ht="28.8" x14ac:dyDescent="0.3">
      <c r="A9"/>
      <c r="B9" s="136" t="s">
        <v>142</v>
      </c>
      <c r="C9" s="137" t="s">
        <v>143</v>
      </c>
      <c r="D9"/>
    </row>
    <row r="10" spans="1:4" ht="14.4" x14ac:dyDescent="0.3">
      <c r="A10"/>
      <c r="B10" s="130" t="s">
        <v>144</v>
      </c>
      <c r="C10" s="127" t="s">
        <v>145</v>
      </c>
      <c r="D10"/>
    </row>
    <row r="11" spans="1:4" ht="14.4" x14ac:dyDescent="0.3">
      <c r="A11"/>
      <c r="B11" s="128"/>
      <c r="C11" s="133" t="s">
        <v>146</v>
      </c>
      <c r="D11"/>
    </row>
    <row r="12" spans="1:4" ht="14.4" x14ac:dyDescent="0.3">
      <c r="A12"/>
      <c r="B12" s="138" t="s">
        <v>147</v>
      </c>
      <c r="C12" s="139" t="s">
        <v>148</v>
      </c>
      <c r="D12"/>
    </row>
    <row r="13" spans="1:4" ht="14.4" x14ac:dyDescent="0.3">
      <c r="A13"/>
      <c r="B13" s="140"/>
      <c r="C13" s="141"/>
      <c r="D13"/>
    </row>
    <row r="14" spans="1:4" ht="14.4" x14ac:dyDescent="0.3">
      <c r="A14"/>
      <c r="B14" s="140" t="s">
        <v>149</v>
      </c>
      <c r="C14" s="141"/>
      <c r="D14"/>
    </row>
    <row r="15" spans="1:4" ht="14.4" x14ac:dyDescent="0.3">
      <c r="A15"/>
      <c r="B15" s="141"/>
      <c r="C15" s="141"/>
      <c r="D15"/>
    </row>
    <row r="16" spans="1:4" ht="14.4" x14ac:dyDescent="0.3">
      <c r="A16"/>
      <c r="B16" s="141"/>
      <c r="C16" s="141"/>
      <c r="D16"/>
    </row>
    <row r="17" spans="1:4" ht="14.4" x14ac:dyDescent="0.3">
      <c r="A17"/>
      <c r="B17" s="141"/>
      <c r="C17" s="141"/>
      <c r="D17"/>
    </row>
    <row r="18" spans="1:4" ht="14.4" x14ac:dyDescent="0.3">
      <c r="A18"/>
      <c r="B18" s="141"/>
      <c r="C18" s="141"/>
      <c r="D18"/>
    </row>
    <row r="19" spans="1:4" ht="14.4" x14ac:dyDescent="0.3">
      <c r="A19"/>
      <c r="B19"/>
      <c r="C19"/>
      <c r="D19"/>
    </row>
    <row r="20" spans="1:4" ht="14.4" x14ac:dyDescent="0.3">
      <c r="A20"/>
      <c r="B20"/>
      <c r="C20"/>
      <c r="D20"/>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9937A-3800-4BBD-9885-97C8EECC9DD3}">
  <sheetPr>
    <tabColor rgb="FF0000FF"/>
    <pageSetUpPr fitToPage="1"/>
  </sheetPr>
  <dimension ref="A1:O97"/>
  <sheetViews>
    <sheetView zoomScale="55" zoomScaleNormal="55" workbookViewId="0"/>
  </sheetViews>
  <sheetFormatPr defaultColWidth="9.109375" defaultRowHeight="14.4" outlineLevelCol="1" x14ac:dyDescent="0.3"/>
  <cols>
    <col min="1" max="1" width="15.21875" style="1" customWidth="1" outlineLevel="1"/>
    <col min="2" max="2" width="16.21875" style="1" customWidth="1" outlineLevel="1"/>
    <col min="3" max="3" width="2.77734375" customWidth="1"/>
    <col min="4" max="4" width="30.109375" style="1" bestFit="1" customWidth="1" outlineLevel="1"/>
    <col min="5" max="6" width="9.109375" style="1" customWidth="1" outlineLevel="1"/>
    <col min="7" max="7" width="2.21875" customWidth="1"/>
    <col min="8" max="8" width="38.21875" style="1" bestFit="1" customWidth="1" outlineLevel="1"/>
    <col min="9" max="9" width="9.5546875" style="1" bestFit="1" customWidth="1" outlineLevel="1"/>
    <col min="10" max="10" width="12.77734375" style="1" bestFit="1" customWidth="1" outlineLevel="1"/>
    <col min="11" max="11" width="3" customWidth="1"/>
    <col min="12" max="12" width="23.21875" style="1" bestFit="1" customWidth="1"/>
    <col min="13" max="13" width="42.44140625" style="1" customWidth="1"/>
    <col min="14" max="14" width="11.21875" style="1" bestFit="1" customWidth="1"/>
    <col min="15" max="15" width="30.109375" style="1" bestFit="1" customWidth="1"/>
    <col min="16" max="16384" width="9.109375" style="1"/>
  </cols>
  <sheetData>
    <row r="1" spans="1:15" x14ac:dyDescent="0.3">
      <c r="D1" s="24" t="s">
        <v>79</v>
      </c>
      <c r="E1" s="116"/>
      <c r="F1" s="116"/>
      <c r="G1" s="116"/>
      <c r="H1" s="116"/>
      <c r="I1" s="116"/>
      <c r="J1" s="116"/>
      <c r="K1" s="116"/>
      <c r="L1" s="116"/>
      <c r="M1" s="116"/>
    </row>
    <row r="2" spans="1:15" x14ac:dyDescent="0.3">
      <c r="D2" s="24" t="s">
        <v>78</v>
      </c>
      <c r="E2" s="116"/>
      <c r="F2" s="116"/>
      <c r="G2" s="116"/>
      <c r="H2" s="116"/>
      <c r="I2" s="116"/>
      <c r="J2" s="116"/>
      <c r="K2" s="116"/>
      <c r="L2" s="116"/>
      <c r="M2" s="116"/>
    </row>
    <row r="3" spans="1:15" ht="17.399999999999999" x14ac:dyDescent="0.3">
      <c r="N3" s="88">
        <v>3.2</v>
      </c>
    </row>
    <row r="4" spans="1:15" x14ac:dyDescent="0.3">
      <c r="A4" s="34" t="s">
        <v>77</v>
      </c>
      <c r="B4" s="34"/>
      <c r="D4" s="13" t="str">
        <f>$B$5&amp;" Corp."</f>
        <v>Adichie Corp.</v>
      </c>
      <c r="E4" s="13"/>
      <c r="F4" s="13"/>
      <c r="H4" s="13" t="str">
        <f>$B$5&amp;" Corp."</f>
        <v>Adichie Corp.</v>
      </c>
      <c r="I4" s="13"/>
      <c r="J4" s="13"/>
      <c r="L4" s="30" t="s">
        <v>76</v>
      </c>
      <c r="M4" s="29" t="s">
        <v>75</v>
      </c>
      <c r="N4" s="28"/>
    </row>
    <row r="5" spans="1:15" x14ac:dyDescent="0.3">
      <c r="A5" s="1" t="s">
        <v>74</v>
      </c>
      <c r="B5" s="1" t="s">
        <v>114</v>
      </c>
      <c r="D5" s="13" t="str">
        <f>$B$8&amp;" "&amp;$B$10</f>
        <v>Income Statement ($ in millions)</v>
      </c>
      <c r="E5" s="13"/>
      <c r="F5" s="13"/>
      <c r="H5" s="13" t="str">
        <f>$B$9&amp;" "&amp;$B$10</f>
        <v>Balance Sheet ($ in millions)</v>
      </c>
      <c r="I5" s="13"/>
      <c r="J5" s="13"/>
      <c r="L5" s="30" t="s">
        <v>73</v>
      </c>
      <c r="M5" s="29" t="s">
        <v>72</v>
      </c>
      <c r="N5" s="28"/>
    </row>
    <row r="6" spans="1:15" x14ac:dyDescent="0.3">
      <c r="A6" s="1" t="s">
        <v>71</v>
      </c>
      <c r="B6" s="33">
        <v>44561</v>
      </c>
      <c r="D6" s="13" t="str">
        <f>"For The Year Ended "&amp;YEAR($B$7)</f>
        <v>For The Year Ended 2022</v>
      </c>
      <c r="E6" s="13"/>
      <c r="F6" s="13"/>
      <c r="H6" s="13" t="str">
        <f>"As of "&amp;TEXT(B6,"mmmm d, yyyy")&amp;" and "&amp;TEXT(B7,"mmmm d, yyyy")</f>
        <v>As of December 31, 2021 and December 31, 2022</v>
      </c>
      <c r="I6" s="13"/>
      <c r="J6" s="13"/>
      <c r="L6" s="30" t="s">
        <v>70</v>
      </c>
      <c r="M6" s="29" t="s">
        <v>69</v>
      </c>
      <c r="N6" s="28"/>
    </row>
    <row r="7" spans="1:15" x14ac:dyDescent="0.3">
      <c r="A7" s="1" t="s">
        <v>68</v>
      </c>
      <c r="B7" s="33">
        <f>EDATE(B6,12)</f>
        <v>44926</v>
      </c>
      <c r="D7" s="1" t="s">
        <v>67</v>
      </c>
      <c r="E7" s="4"/>
      <c r="F7" s="82">
        <v>3756</v>
      </c>
      <c r="I7" s="1">
        <f t="array" ref="I7:J7">TRANSPOSE(YEAR(B6:B7))</f>
        <v>2021</v>
      </c>
      <c r="J7" s="1">
        <v>2022</v>
      </c>
      <c r="L7" s="30" t="s">
        <v>66</v>
      </c>
      <c r="M7" s="29" t="s">
        <v>65</v>
      </c>
      <c r="N7" s="28"/>
    </row>
    <row r="8" spans="1:15" ht="15.6" x14ac:dyDescent="0.3">
      <c r="A8" s="1" t="s">
        <v>64</v>
      </c>
      <c r="B8" s="1" t="s">
        <v>63</v>
      </c>
      <c r="D8" s="1" t="s">
        <v>62</v>
      </c>
      <c r="E8" s="4"/>
      <c r="F8" s="82">
        <v>2453</v>
      </c>
      <c r="H8" s="9" t="s">
        <v>61</v>
      </c>
      <c r="I8" s="12"/>
      <c r="J8" s="12"/>
      <c r="L8" s="30" t="s">
        <v>60</v>
      </c>
      <c r="M8" s="29" t="str">
        <f>"365/"&amp;L7</f>
        <v>365/Inv Turnover</v>
      </c>
      <c r="N8" s="28"/>
      <c r="O8" s="1" t="s">
        <v>37</v>
      </c>
    </row>
    <row r="9" spans="1:15" x14ac:dyDescent="0.3">
      <c r="B9" s="1" t="s">
        <v>59</v>
      </c>
      <c r="D9" s="1" t="s">
        <v>58</v>
      </c>
      <c r="E9" s="4"/>
      <c r="F9" s="83">
        <v>490</v>
      </c>
      <c r="H9" s="1" t="s">
        <v>57</v>
      </c>
      <c r="I9" s="11"/>
      <c r="J9" s="11"/>
      <c r="L9" s="30" t="s">
        <v>56</v>
      </c>
      <c r="M9" s="29" t="s">
        <v>55</v>
      </c>
      <c r="N9" s="28"/>
    </row>
    <row r="10" spans="1:15" x14ac:dyDescent="0.3">
      <c r="B10" s="1" t="s">
        <v>54</v>
      </c>
      <c r="D10" s="1" t="s">
        <v>53</v>
      </c>
      <c r="E10" s="4"/>
      <c r="F10" s="84">
        <f>F7-SUM(F8:F9)</f>
        <v>813</v>
      </c>
      <c r="H10" s="8" t="s">
        <v>52</v>
      </c>
      <c r="I10" s="82">
        <v>120</v>
      </c>
      <c r="J10" s="82">
        <v>88</v>
      </c>
      <c r="L10" s="30" t="s">
        <v>51</v>
      </c>
      <c r="M10" s="29" t="str">
        <f>"365/"&amp;L9</f>
        <v>365/AR Turnover</v>
      </c>
      <c r="N10" s="28"/>
      <c r="O10" s="1" t="s">
        <v>37</v>
      </c>
    </row>
    <row r="11" spans="1:15" x14ac:dyDescent="0.3">
      <c r="A11" s="1" t="s">
        <v>50</v>
      </c>
      <c r="B11" s="32">
        <v>0.21</v>
      </c>
      <c r="D11" s="1" t="s">
        <v>49</v>
      </c>
      <c r="E11" s="4"/>
      <c r="F11" s="83">
        <v>613</v>
      </c>
      <c r="H11" s="8" t="s">
        <v>48</v>
      </c>
      <c r="I11" s="82">
        <v>224</v>
      </c>
      <c r="J11" s="82">
        <v>192</v>
      </c>
      <c r="L11" s="30" t="s">
        <v>47</v>
      </c>
      <c r="M11" s="29" t="s">
        <v>46</v>
      </c>
      <c r="N11" s="28"/>
    </row>
    <row r="12" spans="1:15" x14ac:dyDescent="0.3">
      <c r="D12" s="1" t="s">
        <v>45</v>
      </c>
      <c r="E12" s="4"/>
      <c r="F12" s="84">
        <f>F10-F11</f>
        <v>200</v>
      </c>
      <c r="H12" s="8" t="s">
        <v>44</v>
      </c>
      <c r="I12" s="82">
        <v>424</v>
      </c>
      <c r="J12" s="82">
        <v>368</v>
      </c>
      <c r="L12" s="30" t="s">
        <v>43</v>
      </c>
      <c r="M12" s="29" t="str">
        <f>"365/"&amp;L11</f>
        <v>365/AP Turnover</v>
      </c>
      <c r="N12" s="28"/>
      <c r="O12" s="1" t="s">
        <v>37</v>
      </c>
    </row>
    <row r="13" spans="1:15" x14ac:dyDescent="0.3">
      <c r="D13" s="1" t="str">
        <f>"Taxes ("&amp;TEXT(B11,"0%")&amp;")"</f>
        <v>Taxes (21%)</v>
      </c>
      <c r="E13" s="4"/>
      <c r="F13" s="85">
        <f>ROUND(F12*B11,0)</f>
        <v>42</v>
      </c>
      <c r="H13" s="7" t="s">
        <v>42</v>
      </c>
      <c r="I13" s="82">
        <f>SUM(I10:I12)</f>
        <v>768</v>
      </c>
      <c r="J13" s="82">
        <f>SUM(J10:J12)</f>
        <v>648</v>
      </c>
      <c r="L13" s="30" t="s">
        <v>41</v>
      </c>
      <c r="M13" s="29" t="str">
        <f>M8&amp;" + "&amp;M10</f>
        <v>365/Inv Turnover + 365/AR Turnover</v>
      </c>
      <c r="N13" s="28"/>
    </row>
    <row r="14" spans="1:15" ht="15" thickBot="1" x14ac:dyDescent="0.35">
      <c r="D14" s="1" t="s">
        <v>40</v>
      </c>
      <c r="E14" s="4"/>
      <c r="F14" s="86">
        <f>F12-F13</f>
        <v>158</v>
      </c>
      <c r="H14" s="1" t="s">
        <v>39</v>
      </c>
      <c r="I14" s="82"/>
      <c r="J14" s="82"/>
      <c r="L14" s="30" t="s">
        <v>38</v>
      </c>
      <c r="M14" s="29" t="str">
        <f>L13&amp;" - "&amp;M12</f>
        <v>Operating Cycle in Days - 365/AP Turnover</v>
      </c>
      <c r="N14" s="28"/>
      <c r="O14" s="1" t="s">
        <v>37</v>
      </c>
    </row>
    <row r="15" spans="1:15" ht="15" thickTop="1" x14ac:dyDescent="0.3">
      <c r="D15" s="1" t="s">
        <v>36</v>
      </c>
      <c r="E15" s="4">
        <v>72</v>
      </c>
      <c r="F15" s="4"/>
      <c r="H15" s="8" t="s">
        <v>35</v>
      </c>
      <c r="I15" s="82">
        <v>5228</v>
      </c>
      <c r="J15" s="82">
        <v>5354</v>
      </c>
      <c r="L15" s="30" t="s">
        <v>34</v>
      </c>
      <c r="M15" s="29" t="s">
        <v>33</v>
      </c>
      <c r="N15" s="28"/>
    </row>
    <row r="16" spans="1:15" ht="15" thickBot="1" x14ac:dyDescent="0.35">
      <c r="D16" s="1" t="s">
        <v>32</v>
      </c>
      <c r="E16" s="80">
        <f>F14-E15</f>
        <v>86</v>
      </c>
      <c r="F16" s="4"/>
      <c r="H16" s="1" t="s">
        <v>31</v>
      </c>
      <c r="I16" s="87">
        <f>SUM(I15,I13)</f>
        <v>5996</v>
      </c>
      <c r="J16" s="87">
        <f>SUM(J15,J13)</f>
        <v>6002</v>
      </c>
      <c r="L16" s="30" t="s">
        <v>30</v>
      </c>
      <c r="M16" s="29" t="s">
        <v>29</v>
      </c>
      <c r="N16" s="28"/>
    </row>
    <row r="17" spans="2:14" ht="16.2" thickTop="1" x14ac:dyDescent="0.3">
      <c r="D17" s="1" t="str">
        <f>D15&amp;" payout rate = PO ="</f>
        <v>Dividends payout rate = PO =</v>
      </c>
      <c r="E17" s="31" cm="1">
        <f t="array" ref="E17:E18">E15:E16/F14</f>
        <v>0.45569620253164556</v>
      </c>
      <c r="F17" s="4"/>
      <c r="H17" s="9" t="s">
        <v>28</v>
      </c>
      <c r="I17" s="82"/>
      <c r="J17" s="82"/>
      <c r="L17" s="30" t="s">
        <v>11</v>
      </c>
      <c r="M17" s="29" t="s">
        <v>27</v>
      </c>
      <c r="N17" s="28"/>
    </row>
    <row r="18" spans="2:14" x14ac:dyDescent="0.3">
      <c r="D18" s="1" t="str">
        <f>D16&amp;" payout rate = b ="</f>
        <v>Addition to RE payout rate = b =</v>
      </c>
      <c r="E18" s="31">
        <v>0.54430379746835444</v>
      </c>
      <c r="F18" s="4"/>
      <c r="H18" s="1" t="s">
        <v>26</v>
      </c>
      <c r="I18" s="82"/>
      <c r="J18" s="82"/>
      <c r="L18" s="30" t="s">
        <v>25</v>
      </c>
      <c r="M18" s="29" t="s">
        <v>24</v>
      </c>
      <c r="N18" s="28"/>
    </row>
    <row r="19" spans="2:14" ht="15" thickBot="1" x14ac:dyDescent="0.35">
      <c r="D19" s="3"/>
      <c r="E19" s="3"/>
      <c r="F19" s="3"/>
      <c r="H19" s="8" t="s">
        <v>23</v>
      </c>
      <c r="I19" s="82">
        <v>124</v>
      </c>
      <c r="J19" s="82">
        <v>144</v>
      </c>
      <c r="L19" s="30" t="s">
        <v>22</v>
      </c>
      <c r="M19" s="29" t="s">
        <v>21</v>
      </c>
      <c r="N19" s="28"/>
    </row>
    <row r="20" spans="2:14" ht="18" thickTop="1" x14ac:dyDescent="0.3">
      <c r="H20" s="8" t="s">
        <v>20</v>
      </c>
      <c r="I20" s="82">
        <v>1412</v>
      </c>
      <c r="J20" s="82">
        <v>1039</v>
      </c>
      <c r="N20" s="88">
        <v>3.3</v>
      </c>
    </row>
    <row r="21" spans="2:14" ht="17.399999999999999" x14ac:dyDescent="0.3">
      <c r="B21" s="88">
        <v>3.1</v>
      </c>
      <c r="D21" s="13" t="str">
        <f t="shared" ref="D21:D33" si="0">D4</f>
        <v>Adichie Corp.</v>
      </c>
      <c r="E21" s="13"/>
      <c r="F21" s="13"/>
      <c r="H21" s="7" t="s">
        <v>19</v>
      </c>
      <c r="I21" s="82">
        <f>SUM(I19:I20)</f>
        <v>1536</v>
      </c>
      <c r="J21" s="82">
        <f>SUM(J19:J20)</f>
        <v>1183</v>
      </c>
      <c r="L21" s="27" t="s">
        <v>18</v>
      </c>
      <c r="M21" s="26" t="s">
        <v>17</v>
      </c>
      <c r="N21" s="21"/>
    </row>
    <row r="22" spans="2:14" x14ac:dyDescent="0.3">
      <c r="D22" s="13" t="str">
        <f t="shared" si="0"/>
        <v>Income Statement ($ in millions)</v>
      </c>
      <c r="E22" s="13"/>
      <c r="F22" s="13"/>
      <c r="H22" s="1" t="s">
        <v>16</v>
      </c>
      <c r="I22" s="82">
        <v>1804</v>
      </c>
      <c r="J22" s="82">
        <v>2077</v>
      </c>
      <c r="L22" s="16" t="s">
        <v>15</v>
      </c>
      <c r="M22" s="15" t="s">
        <v>14</v>
      </c>
      <c r="N22" s="21"/>
    </row>
    <row r="23" spans="2:14" x14ac:dyDescent="0.3">
      <c r="D23" s="13" t="str">
        <f t="shared" si="0"/>
        <v>For The Year Ended 2022</v>
      </c>
      <c r="E23" s="13"/>
      <c r="F23" s="13"/>
      <c r="H23" s="8" t="s">
        <v>13</v>
      </c>
      <c r="I23" s="82">
        <f>SUM(I21:I22)</f>
        <v>3340</v>
      </c>
      <c r="J23" s="82">
        <f>SUM(J21:J22)</f>
        <v>3260</v>
      </c>
      <c r="L23" s="25" t="s">
        <v>5</v>
      </c>
      <c r="M23" s="24" t="s">
        <v>8</v>
      </c>
      <c r="N23" s="21"/>
    </row>
    <row r="24" spans="2:14" x14ac:dyDescent="0.3">
      <c r="D24" s="1" t="str">
        <f t="shared" si="0"/>
        <v>Sales</v>
      </c>
      <c r="E24" s="4"/>
      <c r="F24" s="14"/>
      <c r="H24" s="1" t="s">
        <v>12</v>
      </c>
      <c r="I24" s="82"/>
      <c r="J24" s="82"/>
      <c r="L24" s="16" t="s">
        <v>11</v>
      </c>
      <c r="M24" s="15" t="s">
        <v>10</v>
      </c>
      <c r="N24" s="21"/>
    </row>
    <row r="25" spans="2:14" x14ac:dyDescent="0.3">
      <c r="D25" s="1" t="str">
        <f t="shared" si="0"/>
        <v>COGS</v>
      </c>
      <c r="E25" s="4"/>
      <c r="F25" s="14"/>
      <c r="H25" s="8" t="s">
        <v>9</v>
      </c>
      <c r="I25" s="82">
        <v>300</v>
      </c>
      <c r="J25" s="82">
        <v>300</v>
      </c>
      <c r="L25" s="25" t="s">
        <v>3</v>
      </c>
      <c r="M25" s="24" t="s">
        <v>8</v>
      </c>
      <c r="N25" s="21"/>
    </row>
    <row r="26" spans="2:14" x14ac:dyDescent="0.3">
      <c r="D26" s="1" t="str">
        <f t="shared" si="0"/>
        <v>Depreciation</v>
      </c>
      <c r="E26" s="4"/>
      <c r="F26" s="20"/>
      <c r="H26" s="8" t="s">
        <v>7</v>
      </c>
      <c r="I26" s="82">
        <v>2356</v>
      </c>
      <c r="J26" s="82">
        <v>2442</v>
      </c>
      <c r="L26" s="19"/>
      <c r="N26" s="23"/>
    </row>
    <row r="27" spans="2:14" x14ac:dyDescent="0.3">
      <c r="D27" s="1" t="str">
        <f t="shared" si="0"/>
        <v>EBIT</v>
      </c>
      <c r="E27" s="4"/>
      <c r="F27" s="14"/>
      <c r="H27" s="7" t="s">
        <v>6</v>
      </c>
      <c r="I27" s="82">
        <f>SUM(I25:I26)</f>
        <v>2656</v>
      </c>
      <c r="J27" s="82">
        <f>SUM(J25:J26)</f>
        <v>2742</v>
      </c>
      <c r="L27" s="19" t="s">
        <v>5</v>
      </c>
      <c r="N27" s="21"/>
    </row>
    <row r="28" spans="2:14" ht="15" thickBot="1" x14ac:dyDescent="0.35">
      <c r="D28" s="1" t="str">
        <f t="shared" si="0"/>
        <v>Interest Paid</v>
      </c>
      <c r="E28" s="4"/>
      <c r="F28" s="20"/>
      <c r="H28" s="1" t="s">
        <v>4</v>
      </c>
      <c r="I28" s="87">
        <f>SUM(I27,I23)</f>
        <v>5996</v>
      </c>
      <c r="J28" s="87">
        <f>SUM(J27,J23)</f>
        <v>6002</v>
      </c>
      <c r="L28" s="19" t="s">
        <v>3</v>
      </c>
      <c r="N28" s="21"/>
    </row>
    <row r="29" spans="2:14" ht="15.6" thickTop="1" thickBot="1" x14ac:dyDescent="0.35">
      <c r="D29" s="1" t="str">
        <f t="shared" si="0"/>
        <v>Taxable income</v>
      </c>
      <c r="E29" s="4"/>
      <c r="F29" s="14"/>
      <c r="H29" s="3"/>
      <c r="I29" s="2"/>
      <c r="J29" s="2"/>
      <c r="L29" s="19" t="s">
        <v>2</v>
      </c>
      <c r="N29" s="18"/>
    </row>
    <row r="30" spans="2:14" ht="15" thickTop="1" x14ac:dyDescent="0.3">
      <c r="D30" s="1" t="str">
        <f t="shared" si="0"/>
        <v>Taxes (21%)</v>
      </c>
      <c r="E30" s="4"/>
      <c r="F30" s="20"/>
      <c r="I30" s="4"/>
      <c r="J30" s="4"/>
      <c r="L30" s="19" t="s">
        <v>1</v>
      </c>
      <c r="N30" s="18"/>
    </row>
    <row r="31" spans="2:14" ht="15" thickBot="1" x14ac:dyDescent="0.35">
      <c r="D31" s="1" t="str">
        <f t="shared" si="0"/>
        <v>Net Income</v>
      </c>
      <c r="E31" s="4"/>
      <c r="F31" s="17"/>
      <c r="H31" s="13" t="str">
        <f>H4</f>
        <v>Adichie Corp.</v>
      </c>
      <c r="I31" s="13"/>
      <c r="J31" s="13"/>
      <c r="L31" s="16" t="s">
        <v>0</v>
      </c>
      <c r="M31" s="15"/>
      <c r="N31" s="18"/>
    </row>
    <row r="32" spans="2:14" ht="15" thickTop="1" x14ac:dyDescent="0.3">
      <c r="D32" s="1" t="str">
        <f t="shared" si="0"/>
        <v>Dividends</v>
      </c>
      <c r="E32" s="14"/>
      <c r="F32" s="4"/>
      <c r="H32" s="13" t="str">
        <f>H5</f>
        <v>Balance Sheet ($ in millions)</v>
      </c>
      <c r="I32" s="13"/>
      <c r="J32" s="13"/>
      <c r="M32"/>
      <c r="N32"/>
    </row>
    <row r="33" spans="4:14" x14ac:dyDescent="0.3">
      <c r="D33" s="1" t="str">
        <f t="shared" si="0"/>
        <v>Addition to RE</v>
      </c>
      <c r="E33" s="14"/>
      <c r="F33" s="4"/>
      <c r="H33" s="13" t="str">
        <f>H6</f>
        <v>As of December 31, 2021 and December 31, 2022</v>
      </c>
      <c r="I33" s="13"/>
      <c r="J33" s="13"/>
      <c r="M33"/>
      <c r="N33"/>
    </row>
    <row r="34" spans="4:14" x14ac:dyDescent="0.3">
      <c r="D34"/>
      <c r="E34"/>
      <c r="F34" s="4"/>
      <c r="I34" s="1">
        <f>I7</f>
        <v>2021</v>
      </c>
      <c r="J34" s="1">
        <f>J7</f>
        <v>2022</v>
      </c>
      <c r="M34"/>
      <c r="N34"/>
    </row>
    <row r="35" spans="4:14" ht="15.6" x14ac:dyDescent="0.3">
      <c r="D35"/>
      <c r="E35"/>
      <c r="F35" s="4"/>
      <c r="H35" s="9" t="str">
        <f t="shared" ref="H35:H55" si="1">H8</f>
        <v>Assets</v>
      </c>
      <c r="I35" s="12"/>
      <c r="J35" s="12"/>
      <c r="M35"/>
      <c r="N35"/>
    </row>
    <row r="36" spans="4:14" x14ac:dyDescent="0.3">
      <c r="H36" s="1" t="str">
        <f t="shared" si="1"/>
        <v>Current assets</v>
      </c>
      <c r="I36" s="11"/>
      <c r="J36" s="11"/>
      <c r="M36"/>
      <c r="N36"/>
    </row>
    <row r="37" spans="4:14" x14ac:dyDescent="0.3">
      <c r="H37" s="8" t="str">
        <f t="shared" si="1"/>
        <v>Cash</v>
      </c>
      <c r="I37" s="10">
        <f t="shared" ref="I37:J40" si="2">I10/I$16</f>
        <v>2.0013342228152101E-2</v>
      </c>
      <c r="J37" s="10">
        <f t="shared" si="2"/>
        <v>1.4661779406864379E-2</v>
      </c>
      <c r="L37" s="4"/>
    </row>
    <row r="38" spans="4:14" x14ac:dyDescent="0.3">
      <c r="H38" s="8" t="str">
        <f t="shared" si="1"/>
        <v>Accounts receivable</v>
      </c>
      <c r="I38" s="6">
        <f t="shared" si="2"/>
        <v>3.7358238825883926E-2</v>
      </c>
      <c r="J38" s="6">
        <f t="shared" si="2"/>
        <v>3.1989336887704098E-2</v>
      </c>
      <c r="L38" s="4"/>
    </row>
    <row r="39" spans="4:14" x14ac:dyDescent="0.3">
      <c r="H39" s="8" t="str">
        <f t="shared" si="1"/>
        <v>Inventory</v>
      </c>
      <c r="I39" s="6">
        <f t="shared" si="2"/>
        <v>7.0713809206137429E-2</v>
      </c>
      <c r="J39" s="6">
        <f t="shared" si="2"/>
        <v>6.1312895701432855E-2</v>
      </c>
      <c r="L39" s="4"/>
    </row>
    <row r="40" spans="4:14" x14ac:dyDescent="0.3">
      <c r="H40" s="7" t="str">
        <f t="shared" si="1"/>
        <v>Total current assets</v>
      </c>
      <c r="I40" s="6">
        <f t="shared" si="2"/>
        <v>0.12808539026017346</v>
      </c>
      <c r="J40" s="6">
        <f t="shared" si="2"/>
        <v>0.10796401199600134</v>
      </c>
      <c r="L40" s="4"/>
    </row>
    <row r="41" spans="4:14" x14ac:dyDescent="0.3">
      <c r="H41" s="1" t="str">
        <f t="shared" si="1"/>
        <v>Fixed assets</v>
      </c>
      <c r="I41" s="6"/>
      <c r="J41" s="6"/>
      <c r="L41" s="4"/>
    </row>
    <row r="42" spans="4:14" x14ac:dyDescent="0.3">
      <c r="H42" s="8" t="str">
        <f t="shared" si="1"/>
        <v>Net plant and equipment</v>
      </c>
      <c r="I42" s="6">
        <f>I15/I$16</f>
        <v>0.8719146097398266</v>
      </c>
      <c r="J42" s="6">
        <f>J15/J$16</f>
        <v>0.89203598800399864</v>
      </c>
      <c r="L42" s="4"/>
    </row>
    <row r="43" spans="4:14" ht="15" thickBot="1" x14ac:dyDescent="0.35">
      <c r="H43" s="1" t="str">
        <f t="shared" si="1"/>
        <v>Total assets</v>
      </c>
      <c r="I43" s="5">
        <f>I16/I$16</f>
        <v>1</v>
      </c>
      <c r="J43" s="5">
        <f>J16/J$16</f>
        <v>1</v>
      </c>
      <c r="L43" s="4"/>
    </row>
    <row r="44" spans="4:14" ht="16.2" thickTop="1" x14ac:dyDescent="0.3">
      <c r="H44" s="9" t="str">
        <f t="shared" si="1"/>
        <v>Liabilities and Owners' Equity</v>
      </c>
      <c r="I44" s="6"/>
      <c r="J44" s="6"/>
      <c r="L44" s="4"/>
    </row>
    <row r="45" spans="4:14" x14ac:dyDescent="0.3">
      <c r="H45" s="1" t="str">
        <f t="shared" si="1"/>
        <v>Current liabilities</v>
      </c>
      <c r="I45" s="6"/>
      <c r="J45" s="6"/>
      <c r="L45" s="4"/>
    </row>
    <row r="46" spans="4:14" x14ac:dyDescent="0.3">
      <c r="H46" s="8" t="str">
        <f t="shared" si="1"/>
        <v>Accounts payable</v>
      </c>
      <c r="I46" s="6">
        <f t="shared" ref="I46:J50" si="3">I19/I$16</f>
        <v>2.0680453635757171E-2</v>
      </c>
      <c r="J46" s="6">
        <f t="shared" si="3"/>
        <v>2.3992002665778073E-2</v>
      </c>
      <c r="L46" s="4"/>
    </row>
    <row r="47" spans="4:14" x14ac:dyDescent="0.3">
      <c r="H47" s="8" t="str">
        <f t="shared" si="1"/>
        <v>Notes payable</v>
      </c>
      <c r="I47" s="6">
        <f t="shared" si="3"/>
        <v>0.23549032688458973</v>
      </c>
      <c r="J47" s="6">
        <f t="shared" si="3"/>
        <v>0.17310896367877374</v>
      </c>
      <c r="L47" s="4"/>
    </row>
    <row r="48" spans="4:14" x14ac:dyDescent="0.3">
      <c r="H48" s="7" t="str">
        <f t="shared" si="1"/>
        <v>Total current liabilities</v>
      </c>
      <c r="I48" s="6">
        <f t="shared" si="3"/>
        <v>0.25617078052034692</v>
      </c>
      <c r="J48" s="6">
        <f t="shared" si="3"/>
        <v>0.19710096634455182</v>
      </c>
      <c r="L48" s="4"/>
    </row>
    <row r="49" spans="8:12" x14ac:dyDescent="0.3">
      <c r="H49" s="1" t="str">
        <f t="shared" si="1"/>
        <v>Long-term debt</v>
      </c>
      <c r="I49" s="6">
        <f t="shared" si="3"/>
        <v>0.30086724482988658</v>
      </c>
      <c r="J49" s="6">
        <f t="shared" si="3"/>
        <v>0.34605131622792401</v>
      </c>
      <c r="L49" s="4"/>
    </row>
    <row r="50" spans="8:12" x14ac:dyDescent="0.3">
      <c r="H50" s="8" t="str">
        <f t="shared" si="1"/>
        <v>Total liabilities</v>
      </c>
      <c r="I50" s="6">
        <f t="shared" si="3"/>
        <v>0.5570380253502335</v>
      </c>
      <c r="J50" s="6">
        <f t="shared" si="3"/>
        <v>0.54315228257247583</v>
      </c>
      <c r="L50" s="4"/>
    </row>
    <row r="51" spans="8:12" x14ac:dyDescent="0.3">
      <c r="H51" s="1" t="str">
        <f t="shared" si="1"/>
        <v>Owners' equity</v>
      </c>
      <c r="I51" s="6"/>
      <c r="J51" s="6"/>
      <c r="L51" s="4"/>
    </row>
    <row r="52" spans="8:12" x14ac:dyDescent="0.3">
      <c r="H52" s="8" t="str">
        <f t="shared" si="1"/>
        <v>Common stock and paid-in surplus</v>
      </c>
      <c r="I52" s="6">
        <f t="shared" ref="I52:J55" si="4">I25/I$16</f>
        <v>5.0033355570380252E-2</v>
      </c>
      <c r="J52" s="6">
        <f t="shared" si="4"/>
        <v>4.9983338887037654E-2</v>
      </c>
      <c r="L52" s="4"/>
    </row>
    <row r="53" spans="8:12" x14ac:dyDescent="0.3">
      <c r="H53" s="8" t="str">
        <f t="shared" si="1"/>
        <v>Retained earnings</v>
      </c>
      <c r="I53" s="6">
        <f t="shared" si="4"/>
        <v>0.39292861907938625</v>
      </c>
      <c r="J53" s="6">
        <f t="shared" si="4"/>
        <v>0.40686437854048652</v>
      </c>
      <c r="L53" s="4"/>
    </row>
    <row r="54" spans="8:12" x14ac:dyDescent="0.3">
      <c r="H54" s="7" t="str">
        <f t="shared" si="1"/>
        <v>Total owners' equity</v>
      </c>
      <c r="I54" s="6">
        <f t="shared" si="4"/>
        <v>0.4429619746497665</v>
      </c>
      <c r="J54" s="6">
        <f t="shared" si="4"/>
        <v>0.45684771742752417</v>
      </c>
      <c r="L54" s="4"/>
    </row>
    <row r="55" spans="8:12" ht="15" thickBot="1" x14ac:dyDescent="0.35">
      <c r="H55" s="1" t="str">
        <f t="shared" si="1"/>
        <v>Total liabilities and owners' equity</v>
      </c>
      <c r="I55" s="5">
        <f t="shared" si="4"/>
        <v>1</v>
      </c>
      <c r="J55" s="5">
        <f t="shared" si="4"/>
        <v>1</v>
      </c>
      <c r="L55" s="4"/>
    </row>
    <row r="56" spans="8:12" ht="15.6" thickTop="1" thickBot="1" x14ac:dyDescent="0.35">
      <c r="H56" s="3"/>
      <c r="I56" s="2"/>
      <c r="J56" s="2"/>
    </row>
    <row r="57" spans="8:12" ht="15" thickTop="1" x14ac:dyDescent="0.3"/>
    <row r="97" ht="9" customHeight="1" x14ac:dyDescent="0.3"/>
  </sheetData>
  <mergeCells count="2">
    <mergeCell ref="E1:M1"/>
    <mergeCell ref="E2:M2"/>
  </mergeCells>
  <printOptions horizontalCentered="1"/>
  <pageMargins left="0.75" right="0.75" top="1" bottom="1" header="0.5" footer="0.5"/>
  <pageSetup scale="63" orientation="landscape" r:id="rId1"/>
  <headerFooter alignWithMargins="0">
    <oddHeader>&amp;CHomework chapter 3 &amp;A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A81FB-57CC-4F88-BE66-37F3E8797F36}">
  <sheetPr>
    <tabColor rgb="FF0000FF"/>
  </sheetPr>
  <dimension ref="A1:C79"/>
  <sheetViews>
    <sheetView zoomScaleNormal="100" workbookViewId="0"/>
  </sheetViews>
  <sheetFormatPr defaultColWidth="9.109375" defaultRowHeight="14.4" x14ac:dyDescent="0.3"/>
  <cols>
    <col min="1" max="1" width="46.109375" style="1" customWidth="1"/>
    <col min="2" max="2" width="12.5546875" style="1" bestFit="1" customWidth="1"/>
    <col min="3" max="3" width="2.77734375" customWidth="1"/>
    <col min="4" max="4" width="41.44140625" style="1" bestFit="1" customWidth="1"/>
    <col min="5" max="5" width="11.21875" style="1" bestFit="1" customWidth="1"/>
    <col min="6" max="6" width="30.109375" style="1" bestFit="1" customWidth="1"/>
    <col min="7" max="16384" width="9.109375" style="1"/>
  </cols>
  <sheetData>
    <row r="1" spans="1:2" x14ac:dyDescent="0.3">
      <c r="A1" s="89" t="s">
        <v>77</v>
      </c>
      <c r="B1" s="34"/>
    </row>
    <row r="2" spans="1:2" x14ac:dyDescent="0.3">
      <c r="A2" s="1" t="s">
        <v>74</v>
      </c>
      <c r="B2" s="1" t="s">
        <v>85</v>
      </c>
    </row>
    <row r="3" spans="1:2" x14ac:dyDescent="0.3">
      <c r="A3" t="s">
        <v>120</v>
      </c>
      <c r="B3" s="92">
        <v>237</v>
      </c>
    </row>
    <row r="4" spans="1:2" x14ac:dyDescent="0.3">
      <c r="A4" t="s">
        <v>121</v>
      </c>
      <c r="B4" s="92">
        <v>79</v>
      </c>
    </row>
    <row r="5" spans="1:2" x14ac:dyDescent="0.3">
      <c r="A5" s="1" t="s">
        <v>122</v>
      </c>
      <c r="B5" s="82">
        <v>1400</v>
      </c>
    </row>
    <row r="6" spans="1:2" x14ac:dyDescent="0.3">
      <c r="A6" s="1" t="s">
        <v>123</v>
      </c>
      <c r="B6" s="82">
        <v>1200</v>
      </c>
    </row>
    <row r="8" spans="1:2" x14ac:dyDescent="0.3">
      <c r="A8" s="36" t="s">
        <v>124</v>
      </c>
      <c r="B8" s="35"/>
    </row>
    <row r="9" spans="1:2" x14ac:dyDescent="0.3">
      <c r="A9" s="36"/>
      <c r="B9" s="35"/>
    </row>
    <row r="10" spans="1:2" x14ac:dyDescent="0.3">
      <c r="A10" s="27" t="s">
        <v>84</v>
      </c>
      <c r="B10" s="21"/>
    </row>
    <row r="11" spans="1:2" x14ac:dyDescent="0.3">
      <c r="A11" s="27" t="s">
        <v>83</v>
      </c>
      <c r="B11" s="21"/>
    </row>
    <row r="12" spans="1:2" x14ac:dyDescent="0.3">
      <c r="A12" s="29" t="s">
        <v>82</v>
      </c>
      <c r="B12" s="21"/>
    </row>
    <row r="13" spans="1:2" x14ac:dyDescent="0.3">
      <c r="A13" s="29" t="s">
        <v>81</v>
      </c>
      <c r="B13" s="18"/>
    </row>
    <row r="14" spans="1:2" x14ac:dyDescent="0.3">
      <c r="A14" s="16" t="s">
        <v>80</v>
      </c>
      <c r="B14" s="18"/>
    </row>
    <row r="15" spans="1:2" x14ac:dyDescent="0.3">
      <c r="A15"/>
      <c r="B15"/>
    </row>
    <row r="16" spans="1:2" x14ac:dyDescent="0.3">
      <c r="A16"/>
      <c r="B16"/>
    </row>
    <row r="17" spans="1:2" x14ac:dyDescent="0.3">
      <c r="A17"/>
      <c r="B17"/>
    </row>
    <row r="18" spans="1:2" x14ac:dyDescent="0.3">
      <c r="A18"/>
      <c r="B18"/>
    </row>
    <row r="19" spans="1:2" x14ac:dyDescent="0.3">
      <c r="A19"/>
      <c r="B19"/>
    </row>
    <row r="20" spans="1:2" x14ac:dyDescent="0.3">
      <c r="A20"/>
      <c r="B20"/>
    </row>
    <row r="21" spans="1:2" x14ac:dyDescent="0.3">
      <c r="A21"/>
      <c r="B21"/>
    </row>
    <row r="22" spans="1:2" x14ac:dyDescent="0.3">
      <c r="A22"/>
      <c r="B22"/>
    </row>
    <row r="23" spans="1:2" x14ac:dyDescent="0.3">
      <c r="A23"/>
      <c r="B23"/>
    </row>
    <row r="24" spans="1:2" x14ac:dyDescent="0.3">
      <c r="A24"/>
      <c r="B24"/>
    </row>
    <row r="25" spans="1:2" x14ac:dyDescent="0.3">
      <c r="A25"/>
      <c r="B25"/>
    </row>
    <row r="26" spans="1:2" x14ac:dyDescent="0.3">
      <c r="A26"/>
      <c r="B26"/>
    </row>
    <row r="27" spans="1:2" x14ac:dyDescent="0.3">
      <c r="A27"/>
      <c r="B27"/>
    </row>
    <row r="28" spans="1:2" x14ac:dyDescent="0.3">
      <c r="A28"/>
      <c r="B28"/>
    </row>
    <row r="29" spans="1:2" x14ac:dyDescent="0.3">
      <c r="A29"/>
      <c r="B29"/>
    </row>
    <row r="30" spans="1:2" x14ac:dyDescent="0.3">
      <c r="A30"/>
      <c r="B30"/>
    </row>
    <row r="31" spans="1:2" x14ac:dyDescent="0.3">
      <c r="A31"/>
      <c r="B31"/>
    </row>
    <row r="32" spans="1:2"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79" spans="1:2" ht="9" customHeight="1" x14ac:dyDescent="0.3"/>
  </sheetData>
  <printOptions horizontalCentered="1"/>
  <pageMargins left="0.75" right="0.75" top="1" bottom="1" header="0.5" footer="0.5"/>
  <pageSetup orientation="portrait" r:id="rId1"/>
  <headerFooter alignWithMargins="0">
    <oddHeader>&amp;CHomework chapter 3 &amp;A</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92CDF-4309-4C8E-8DDF-0C223F2E1E07}">
  <sheetPr>
    <tabColor rgb="FF0000FF"/>
  </sheetPr>
  <dimension ref="A2:B15"/>
  <sheetViews>
    <sheetView zoomScale="115" zoomScaleNormal="115" workbookViewId="0"/>
  </sheetViews>
  <sheetFormatPr defaultRowHeight="14.4" x14ac:dyDescent="0.3"/>
  <cols>
    <col min="1" max="1" width="2.109375" bestFit="1" customWidth="1"/>
    <col min="2" max="2" width="54.88671875" style="37" customWidth="1"/>
    <col min="3" max="3" width="37.77734375" customWidth="1"/>
    <col min="5" max="5" width="31.21875" bestFit="1" customWidth="1"/>
    <col min="6" max="6" width="16" bestFit="1" customWidth="1"/>
  </cols>
  <sheetData>
    <row r="2" spans="1:2" x14ac:dyDescent="0.3">
      <c r="A2" s="36" t="s">
        <v>91</v>
      </c>
      <c r="B2" s="38"/>
    </row>
    <row r="3" spans="1:2" x14ac:dyDescent="0.3">
      <c r="A3" s="36"/>
      <c r="B3" s="38"/>
    </row>
    <row r="4" spans="1:2" x14ac:dyDescent="0.3">
      <c r="A4" s="36" t="s">
        <v>2</v>
      </c>
      <c r="B4" s="38"/>
    </row>
    <row r="5" spans="1:2" x14ac:dyDescent="0.3">
      <c r="A5" s="36"/>
      <c r="B5" s="38"/>
    </row>
    <row r="6" spans="1:2" x14ac:dyDescent="0.3">
      <c r="A6" s="36" t="s">
        <v>90</v>
      </c>
      <c r="B6" s="38"/>
    </row>
    <row r="7" spans="1:2" x14ac:dyDescent="0.3">
      <c r="A7" s="36"/>
      <c r="B7" s="38"/>
    </row>
    <row r="8" spans="1:2" x14ac:dyDescent="0.3">
      <c r="A8" s="36" t="s">
        <v>89</v>
      </c>
      <c r="B8" s="38"/>
    </row>
    <row r="9" spans="1:2" x14ac:dyDescent="0.3">
      <c r="A9" s="36"/>
      <c r="B9" s="38"/>
    </row>
    <row r="10" spans="1:2" x14ac:dyDescent="0.3">
      <c r="A10" s="36" t="s">
        <v>88</v>
      </c>
      <c r="B10" s="38"/>
    </row>
    <row r="11" spans="1:2" x14ac:dyDescent="0.3">
      <c r="A11" s="36"/>
      <c r="B11" s="38"/>
    </row>
    <row r="12" spans="1:2" x14ac:dyDescent="0.3">
      <c r="A12" s="36" t="s">
        <v>87</v>
      </c>
      <c r="B12" s="38"/>
    </row>
    <row r="13" spans="1:2" x14ac:dyDescent="0.3">
      <c r="A13" s="36"/>
      <c r="B13" s="38"/>
    </row>
    <row r="14" spans="1:2" x14ac:dyDescent="0.3">
      <c r="A14" s="36" t="s">
        <v>86</v>
      </c>
      <c r="B14" s="38"/>
    </row>
    <row r="15" spans="1:2" x14ac:dyDescent="0.3">
      <c r="A15" s="36"/>
      <c r="B15" s="38"/>
    </row>
  </sheetData>
  <printOptions horizontalCentered="1"/>
  <pageMargins left="0.75" right="0.75" top="1" bottom="1" header="0.5" footer="0.5"/>
  <pageSetup orientation="landscape" r:id="rId1"/>
  <headerFooter alignWithMargins="0">
    <oddHeader>&amp;CChapter 3 Homework - &amp;A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D98DE-C56A-4063-B4E3-F8F8E58A09F8}">
  <sheetPr>
    <tabColor rgb="FF0000FF"/>
  </sheetPr>
  <dimension ref="A1:C17"/>
  <sheetViews>
    <sheetView workbookViewId="0"/>
  </sheetViews>
  <sheetFormatPr defaultRowHeight="14.4" x14ac:dyDescent="0.3"/>
  <cols>
    <col min="1" max="1" width="29.44140625" bestFit="1" customWidth="1"/>
    <col min="2" max="2" width="57.5546875" customWidth="1"/>
  </cols>
  <sheetData>
    <row r="1" spans="1:3" x14ac:dyDescent="0.3">
      <c r="A1" s="46" t="s">
        <v>96</v>
      </c>
      <c r="B1" s="46"/>
    </row>
    <row r="2" spans="1:3" x14ac:dyDescent="0.3">
      <c r="A2" s="36" t="s">
        <v>115</v>
      </c>
      <c r="B2" s="36"/>
    </row>
    <row r="3" spans="1:3" x14ac:dyDescent="0.3">
      <c r="A3" s="36" t="s">
        <v>116</v>
      </c>
      <c r="B3" s="91"/>
    </row>
    <row r="4" spans="1:3" x14ac:dyDescent="0.3">
      <c r="A4" s="36" t="s">
        <v>117</v>
      </c>
      <c r="B4" s="91"/>
    </row>
    <row r="5" spans="1:3" x14ac:dyDescent="0.3">
      <c r="A5" s="36" t="s">
        <v>95</v>
      </c>
      <c r="B5" s="44"/>
      <c r="C5" s="36"/>
    </row>
    <row r="6" spans="1:3" x14ac:dyDescent="0.3">
      <c r="A6" s="36" t="s">
        <v>94</v>
      </c>
      <c r="B6" s="38"/>
    </row>
    <row r="8" spans="1:3" x14ac:dyDescent="0.3">
      <c r="A8" s="46" t="s">
        <v>128</v>
      </c>
      <c r="B8" s="46"/>
    </row>
    <row r="9" spans="1:3" x14ac:dyDescent="0.3">
      <c r="A9" s="36" t="s">
        <v>115</v>
      </c>
      <c r="B9" s="36"/>
    </row>
    <row r="10" spans="1:3" x14ac:dyDescent="0.3">
      <c r="A10" s="36" t="s">
        <v>93</v>
      </c>
      <c r="B10" s="45"/>
    </row>
    <row r="11" spans="1:3" x14ac:dyDescent="0.3">
      <c r="A11" s="36" t="s">
        <v>67</v>
      </c>
      <c r="B11" s="45"/>
    </row>
    <row r="12" spans="1:3" x14ac:dyDescent="0.3">
      <c r="A12" s="36" t="s">
        <v>118</v>
      </c>
      <c r="B12" s="44"/>
    </row>
    <row r="13" spans="1:3" ht="28.8" x14ac:dyDescent="0.3">
      <c r="A13" s="38" t="s">
        <v>92</v>
      </c>
      <c r="B13" s="36"/>
    </row>
    <row r="15" spans="1:3" x14ac:dyDescent="0.3">
      <c r="A15" s="36" t="s">
        <v>40</v>
      </c>
      <c r="B15" s="43"/>
    </row>
    <row r="16" spans="1:3" x14ac:dyDescent="0.3">
      <c r="A16" s="36" t="s">
        <v>67</v>
      </c>
      <c r="B16" s="42"/>
    </row>
    <row r="17" spans="1:2" x14ac:dyDescent="0.3">
      <c r="A17" s="36" t="s">
        <v>118</v>
      </c>
      <c r="B17" s="3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FEDCD-5804-449D-868B-8BE7BD1726B1}">
  <sheetPr>
    <tabColor rgb="FF0000FF"/>
    <pageSetUpPr fitToPage="1"/>
  </sheetPr>
  <dimension ref="A1:O54"/>
  <sheetViews>
    <sheetView zoomScale="70" zoomScaleNormal="70" workbookViewId="0"/>
  </sheetViews>
  <sheetFormatPr defaultColWidth="9.109375" defaultRowHeight="14.4" outlineLevelCol="1" x14ac:dyDescent="0.3"/>
  <cols>
    <col min="1" max="1" width="19.5546875" style="1" customWidth="1" outlineLevel="1"/>
    <col min="2" max="2" width="17.109375" style="1" customWidth="1" outlineLevel="1"/>
    <col min="3" max="3" width="3.44140625" customWidth="1"/>
    <col min="4" max="4" width="11.109375" style="1" customWidth="1" outlineLevel="1"/>
    <col min="5" max="5" width="9.109375" style="1" customWidth="1" outlineLevel="1"/>
    <col min="6" max="6" width="15.77734375" style="1" customWidth="1" outlineLevel="1"/>
    <col min="7" max="7" width="3.109375" customWidth="1"/>
    <col min="8" max="8" width="35.77734375" style="1" customWidth="1" outlineLevel="1"/>
    <col min="9" max="10" width="11.5546875" style="1" customWidth="1" outlineLevel="1"/>
    <col min="11" max="11" width="2.77734375" customWidth="1"/>
    <col min="12" max="12" width="14.88671875" style="1" bestFit="1" customWidth="1"/>
    <col min="13" max="13" width="13.109375" style="1" bestFit="1" customWidth="1"/>
    <col min="14" max="14" width="8.109375" style="1" bestFit="1" customWidth="1"/>
    <col min="15" max="15" width="12.5546875" style="1" bestFit="1" customWidth="1"/>
    <col min="16" max="16" width="30.109375" style="1" bestFit="1" customWidth="1"/>
    <col min="17" max="16384" width="9.109375" style="1"/>
  </cols>
  <sheetData>
    <row r="1" spans="1:15" x14ac:dyDescent="0.3">
      <c r="A1" s="89" t="s">
        <v>77</v>
      </c>
      <c r="B1" s="34"/>
      <c r="D1" s="13" t="str">
        <f>$B$2&amp;" Corp."</f>
        <v>Bethesda Mining Corp.</v>
      </c>
      <c r="E1" s="13"/>
      <c r="F1" s="13"/>
      <c r="H1" s="13" t="str">
        <f>$B$2&amp;" Corp."</f>
        <v>Bethesda Mining Corp.</v>
      </c>
      <c r="I1" s="13"/>
      <c r="J1" s="13"/>
      <c r="N1" s="1">
        <f>I31</f>
        <v>2021</v>
      </c>
      <c r="O1" s="1">
        <f>J31</f>
        <v>2022</v>
      </c>
    </row>
    <row r="2" spans="1:15" x14ac:dyDescent="0.3">
      <c r="A2" s="1" t="s">
        <v>74</v>
      </c>
      <c r="B2" s="1" t="s">
        <v>113</v>
      </c>
      <c r="D2" s="13" t="str">
        <f>$B$5&amp;" "&amp;$B$7</f>
        <v xml:space="preserve">Income Statement </v>
      </c>
      <c r="E2" s="13"/>
      <c r="F2" s="13"/>
      <c r="H2" s="13" t="str">
        <f>$B$6&amp;" "&amp;$B$7</f>
        <v xml:space="preserve">Balance Sheet </v>
      </c>
      <c r="I2" s="13"/>
      <c r="J2" s="13"/>
      <c r="L2" s="30" t="s">
        <v>76</v>
      </c>
      <c r="M2" s="30" t="s">
        <v>75</v>
      </c>
      <c r="N2" s="28"/>
      <c r="O2" s="28"/>
    </row>
    <row r="3" spans="1:15" x14ac:dyDescent="0.3">
      <c r="A3" s="1" t="s">
        <v>71</v>
      </c>
      <c r="B3" s="33">
        <v>44561</v>
      </c>
      <c r="D3" s="13" t="str">
        <f>"For The Year Ended "&amp;YEAR($B$4)</f>
        <v>For The Year Ended 2022</v>
      </c>
      <c r="E3" s="13"/>
      <c r="F3" s="13"/>
      <c r="H3" s="13" t="str">
        <f>"As of "&amp;TEXT(B3,"mmmm d, yyyy")&amp;" and "&amp;TEXT(B4,"mmmm d, yyyy")</f>
        <v>As of December 31, 2021 and December 31, 2022</v>
      </c>
      <c r="I3" s="13"/>
      <c r="J3" s="13"/>
      <c r="L3" s="30" t="s">
        <v>73</v>
      </c>
      <c r="M3" s="30" t="s">
        <v>72</v>
      </c>
      <c r="N3" s="28"/>
      <c r="O3" s="28"/>
    </row>
    <row r="4" spans="1:15" x14ac:dyDescent="0.3">
      <c r="A4" s="1" t="s">
        <v>68</v>
      </c>
      <c r="B4" s="33">
        <f>EDATE(B3,12)</f>
        <v>44926</v>
      </c>
      <c r="D4" s="1" t="s">
        <v>67</v>
      </c>
      <c r="E4" s="4"/>
      <c r="F4" s="4">
        <v>2751332</v>
      </c>
      <c r="I4" s="1">
        <f t="array" ref="I4:J4">TRANSPOSE(YEAR(B3:B4))</f>
        <v>2021</v>
      </c>
      <c r="J4" s="1">
        <v>2022</v>
      </c>
      <c r="L4" s="30" t="s">
        <v>70</v>
      </c>
      <c r="M4" s="30" t="s">
        <v>69</v>
      </c>
      <c r="N4" s="28"/>
      <c r="O4" s="28"/>
    </row>
    <row r="5" spans="1:15" ht="16.2" thickBot="1" x14ac:dyDescent="0.35">
      <c r="A5" s="1" t="s">
        <v>64</v>
      </c>
      <c r="B5" s="1" t="s">
        <v>63</v>
      </c>
      <c r="D5" s="1" t="s">
        <v>40</v>
      </c>
      <c r="E5" s="4"/>
      <c r="F5" s="22">
        <v>86432</v>
      </c>
      <c r="H5" s="9" t="s">
        <v>61</v>
      </c>
      <c r="I5" s="12"/>
      <c r="J5" s="12"/>
      <c r="L5" s="30" t="s">
        <v>34</v>
      </c>
      <c r="M5" s="30" t="s">
        <v>33</v>
      </c>
      <c r="N5" s="28"/>
      <c r="O5" s="28"/>
    </row>
    <row r="6" spans="1:15" ht="15" thickTop="1" x14ac:dyDescent="0.3">
      <c r="B6" s="1" t="s">
        <v>59</v>
      </c>
      <c r="H6" s="1" t="s">
        <v>57</v>
      </c>
      <c r="I6" s="11"/>
      <c r="J6" s="11"/>
      <c r="L6" s="30" t="s">
        <v>30</v>
      </c>
      <c r="M6" s="30" t="s">
        <v>29</v>
      </c>
      <c r="N6" s="28"/>
      <c r="O6" s="28"/>
    </row>
    <row r="7" spans="1:15" x14ac:dyDescent="0.3">
      <c r="A7" s="1" t="s">
        <v>112</v>
      </c>
      <c r="H7" s="8" t="s">
        <v>52</v>
      </c>
      <c r="I7" s="4">
        <v>27536</v>
      </c>
      <c r="J7" s="4">
        <v>31383</v>
      </c>
      <c r="L7" s="30" t="s">
        <v>11</v>
      </c>
      <c r="M7" s="30" t="s">
        <v>27</v>
      </c>
      <c r="N7" s="28"/>
      <c r="O7" s="28"/>
    </row>
    <row r="8" spans="1:15" x14ac:dyDescent="0.3">
      <c r="A8" s="1" t="s">
        <v>50</v>
      </c>
      <c r="B8" s="32">
        <v>0.21</v>
      </c>
      <c r="H8" s="8" t="s">
        <v>48</v>
      </c>
      <c r="I8" s="11">
        <v>66346</v>
      </c>
      <c r="J8" s="11">
        <v>77916</v>
      </c>
    </row>
    <row r="9" spans="1:15" x14ac:dyDescent="0.3">
      <c r="H9" s="8" t="s">
        <v>44</v>
      </c>
      <c r="I9" s="11">
        <v>156765</v>
      </c>
      <c r="J9" s="11">
        <v>185533</v>
      </c>
      <c r="L9" s="30" t="s">
        <v>18</v>
      </c>
      <c r="M9" s="30" t="s">
        <v>17</v>
      </c>
      <c r="N9" s="30"/>
      <c r="O9" s="21"/>
    </row>
    <row r="10" spans="1:15" ht="15" thickBot="1" x14ac:dyDescent="0.35">
      <c r="H10" s="7" t="s">
        <v>42</v>
      </c>
      <c r="I10" s="4">
        <f>SUM(I7:I9)</f>
        <v>250647</v>
      </c>
      <c r="J10" s="4">
        <f>SUM(J7:J9)</f>
        <v>294832</v>
      </c>
      <c r="L10" s="30" t="s">
        <v>15</v>
      </c>
      <c r="M10" s="30" t="s">
        <v>14</v>
      </c>
      <c r="N10" s="30"/>
      <c r="O10" s="78"/>
    </row>
    <row r="11" spans="1:15" ht="15" thickTop="1" x14ac:dyDescent="0.3">
      <c r="H11" s="1" t="s">
        <v>39</v>
      </c>
      <c r="I11" s="11"/>
      <c r="J11" s="11"/>
      <c r="L11" s="77" t="s">
        <v>5</v>
      </c>
      <c r="M11" s="77" t="s">
        <v>8</v>
      </c>
      <c r="N11" s="30"/>
      <c r="O11" s="76"/>
    </row>
    <row r="12" spans="1:15" ht="15" thickBot="1" x14ac:dyDescent="0.35">
      <c r="H12" s="8" t="s">
        <v>35</v>
      </c>
      <c r="I12" s="79">
        <v>853518</v>
      </c>
      <c r="J12" s="79">
        <v>950097</v>
      </c>
      <c r="L12" s="30" t="s">
        <v>11</v>
      </c>
      <c r="M12" s="30" t="s">
        <v>10</v>
      </c>
      <c r="N12" s="30"/>
      <c r="O12" s="78"/>
    </row>
    <row r="13" spans="1:15" ht="15.6" thickTop="1" thickBot="1" x14ac:dyDescent="0.35">
      <c r="H13" s="1" t="s">
        <v>31</v>
      </c>
      <c r="I13" s="22">
        <f>SUM(I12,I10)</f>
        <v>1104165</v>
      </c>
      <c r="J13" s="22">
        <f>SUM(J12,J10)</f>
        <v>1244929</v>
      </c>
      <c r="L13" s="77" t="s">
        <v>3</v>
      </c>
      <c r="M13" s="77" t="s">
        <v>8</v>
      </c>
      <c r="N13" s="30"/>
      <c r="O13" s="76"/>
    </row>
    <row r="14" spans="1:15" ht="16.2" thickTop="1" x14ac:dyDescent="0.3">
      <c r="H14" s="9" t="s">
        <v>28</v>
      </c>
      <c r="I14" s="11"/>
      <c r="J14" s="11"/>
      <c r="L14" s="30"/>
      <c r="M14" s="30"/>
      <c r="N14" s="30"/>
      <c r="O14" s="75"/>
    </row>
    <row r="15" spans="1:15" x14ac:dyDescent="0.3">
      <c r="H15" s="1" t="s">
        <v>26</v>
      </c>
      <c r="I15" s="11"/>
      <c r="J15" s="11"/>
      <c r="L15" s="30" t="s">
        <v>5</v>
      </c>
      <c r="M15" s="30"/>
      <c r="N15" s="30"/>
      <c r="O15" s="21"/>
    </row>
    <row r="16" spans="1:15" x14ac:dyDescent="0.3">
      <c r="H16" s="8" t="s">
        <v>23</v>
      </c>
      <c r="I16" s="4">
        <v>198119</v>
      </c>
      <c r="J16" s="4">
        <v>209844</v>
      </c>
      <c r="L16" s="30" t="s">
        <v>3</v>
      </c>
      <c r="M16" s="30"/>
      <c r="N16" s="30"/>
      <c r="O16" s="21"/>
    </row>
    <row r="17" spans="8:12" x14ac:dyDescent="0.3">
      <c r="H17" s="8" t="s">
        <v>20</v>
      </c>
      <c r="I17" s="11">
        <v>91496</v>
      </c>
      <c r="J17" s="11">
        <v>104992</v>
      </c>
    </row>
    <row r="18" spans="8:12" x14ac:dyDescent="0.3">
      <c r="H18" s="7" t="s">
        <v>19</v>
      </c>
      <c r="I18" s="74">
        <f>SUM(I16:I17)</f>
        <v>289615</v>
      </c>
      <c r="J18" s="74">
        <f>SUM(J16:J17)</f>
        <v>314836</v>
      </c>
    </row>
    <row r="19" spans="8:12" x14ac:dyDescent="0.3">
      <c r="H19" s="1" t="s">
        <v>16</v>
      </c>
      <c r="I19" s="11">
        <v>345000</v>
      </c>
      <c r="J19" s="11">
        <v>365000</v>
      </c>
    </row>
    <row r="20" spans="8:12" x14ac:dyDescent="0.3">
      <c r="H20" s="8" t="s">
        <v>13</v>
      </c>
      <c r="I20" s="74">
        <f>SUM(I18:I19)</f>
        <v>634615</v>
      </c>
      <c r="J20" s="74">
        <f>SUM(J18:J19)</f>
        <v>679836</v>
      </c>
    </row>
    <row r="21" spans="8:12" x14ac:dyDescent="0.3">
      <c r="H21" s="1" t="s">
        <v>12</v>
      </c>
      <c r="I21" s="11"/>
      <c r="J21" s="11"/>
    </row>
    <row r="22" spans="8:12" x14ac:dyDescent="0.3">
      <c r="H22" s="8" t="s">
        <v>9</v>
      </c>
      <c r="I22" s="11">
        <v>175000</v>
      </c>
      <c r="J22" s="11">
        <v>183000</v>
      </c>
    </row>
    <row r="23" spans="8:12" x14ac:dyDescent="0.3">
      <c r="H23" s="8" t="s">
        <v>7</v>
      </c>
      <c r="I23" s="11">
        <v>294550</v>
      </c>
      <c r="J23" s="11">
        <v>382093</v>
      </c>
    </row>
    <row r="24" spans="8:12" x14ac:dyDescent="0.3">
      <c r="H24" s="7" t="s">
        <v>6</v>
      </c>
      <c r="I24" s="74">
        <f>SUM(I22:I23)</f>
        <v>469550</v>
      </c>
      <c r="J24" s="74">
        <f>SUM(J22:J23)</f>
        <v>565093</v>
      </c>
    </row>
    <row r="25" spans="8:12" ht="15" thickBot="1" x14ac:dyDescent="0.35">
      <c r="H25" s="1" t="s">
        <v>4</v>
      </c>
      <c r="I25" s="22">
        <f>SUM(I24,I20)</f>
        <v>1104165</v>
      </c>
      <c r="J25" s="22">
        <f>SUM(J24,J20)</f>
        <v>1244929</v>
      </c>
    </row>
    <row r="26" spans="8:12" ht="15.6" thickTop="1" thickBot="1" x14ac:dyDescent="0.35">
      <c r="H26" s="3"/>
      <c r="I26" s="2" t="b">
        <f>I25=I13</f>
        <v>1</v>
      </c>
      <c r="J26" s="2" t="b">
        <f>J25=J13</f>
        <v>1</v>
      </c>
    </row>
    <row r="27" spans="8:12" ht="15" thickTop="1" x14ac:dyDescent="0.3">
      <c r="I27" s="4"/>
      <c r="J27" s="4"/>
    </row>
    <row r="28" spans="8:12" x14ac:dyDescent="0.3">
      <c r="H28" s="13" t="str">
        <f>H1</f>
        <v>Bethesda Mining Corp.</v>
      </c>
      <c r="I28" s="13"/>
      <c r="J28" s="13"/>
    </row>
    <row r="29" spans="8:12" x14ac:dyDescent="0.3">
      <c r="H29" s="13" t="str">
        <f>H2</f>
        <v xml:space="preserve">Balance Sheet </v>
      </c>
      <c r="I29" s="13"/>
      <c r="J29" s="13"/>
    </row>
    <row r="30" spans="8:12" x14ac:dyDescent="0.3">
      <c r="H30" s="13" t="str">
        <f>H3</f>
        <v>As of December 31, 2021 and December 31, 2022</v>
      </c>
      <c r="I30" s="13"/>
      <c r="J30" s="13"/>
    </row>
    <row r="31" spans="8:12" x14ac:dyDescent="0.3">
      <c r="I31" s="1">
        <f>I4</f>
        <v>2021</v>
      </c>
      <c r="J31" s="1">
        <f>J4</f>
        <v>2022</v>
      </c>
    </row>
    <row r="32" spans="8:12" ht="15.6" x14ac:dyDescent="0.3">
      <c r="H32" s="9" t="str">
        <f t="shared" ref="H32:H52" si="0">H5</f>
        <v>Assets</v>
      </c>
      <c r="I32" s="12"/>
      <c r="J32" s="12"/>
      <c r="L32" s="4"/>
    </row>
    <row r="33" spans="8:12" x14ac:dyDescent="0.3">
      <c r="H33" s="1" t="str">
        <f t="shared" si="0"/>
        <v>Current assets</v>
      </c>
      <c r="I33" s="11"/>
      <c r="J33" s="11"/>
      <c r="L33" s="4"/>
    </row>
    <row r="34" spans="8:12" x14ac:dyDescent="0.3">
      <c r="H34" s="8" t="str">
        <f t="shared" si="0"/>
        <v>Cash</v>
      </c>
      <c r="I34" s="72"/>
      <c r="J34" s="72"/>
      <c r="L34" s="4"/>
    </row>
    <row r="35" spans="8:12" x14ac:dyDescent="0.3">
      <c r="H35" s="8" t="str">
        <f t="shared" si="0"/>
        <v>Accounts receivable</v>
      </c>
      <c r="I35" s="72"/>
      <c r="J35" s="72"/>
      <c r="L35" s="4"/>
    </row>
    <row r="36" spans="8:12" ht="15" thickBot="1" x14ac:dyDescent="0.35">
      <c r="H36" s="8" t="str">
        <f t="shared" si="0"/>
        <v>Inventory</v>
      </c>
      <c r="I36" s="71"/>
      <c r="J36" s="71"/>
      <c r="L36" s="4"/>
    </row>
    <row r="37" spans="8:12" ht="15" thickBot="1" x14ac:dyDescent="0.35">
      <c r="H37" s="7" t="str">
        <f t="shared" si="0"/>
        <v>Total current assets</v>
      </c>
      <c r="I37" s="69"/>
      <c r="J37" s="69"/>
      <c r="L37" s="4"/>
    </row>
    <row r="38" spans="8:12" ht="15" thickTop="1" x14ac:dyDescent="0.3">
      <c r="H38" s="1" t="str">
        <f t="shared" si="0"/>
        <v>Fixed assets</v>
      </c>
      <c r="I38" s="73"/>
      <c r="J38" s="73"/>
      <c r="L38" s="4"/>
    </row>
    <row r="39" spans="8:12" ht="15" thickBot="1" x14ac:dyDescent="0.35">
      <c r="H39" s="8" t="str">
        <f t="shared" si="0"/>
        <v>Net plant and equipment</v>
      </c>
      <c r="I39" s="71"/>
      <c r="J39" s="71"/>
      <c r="L39" s="4"/>
    </row>
    <row r="40" spans="8:12" ht="15" thickBot="1" x14ac:dyDescent="0.35">
      <c r="H40" s="1" t="str">
        <f t="shared" si="0"/>
        <v>Total assets</v>
      </c>
      <c r="I40" s="69"/>
      <c r="J40" s="69"/>
      <c r="L40" s="4"/>
    </row>
    <row r="41" spans="8:12" ht="16.2" thickTop="1" x14ac:dyDescent="0.3">
      <c r="H41" s="9" t="str">
        <f t="shared" si="0"/>
        <v>Liabilities and Owners' Equity</v>
      </c>
      <c r="I41" s="73"/>
      <c r="J41" s="73"/>
      <c r="L41" s="4"/>
    </row>
    <row r="42" spans="8:12" x14ac:dyDescent="0.3">
      <c r="H42" s="1" t="str">
        <f t="shared" si="0"/>
        <v>Current liabilities</v>
      </c>
      <c r="I42" s="72"/>
      <c r="J42" s="72"/>
      <c r="L42" s="4"/>
    </row>
    <row r="43" spans="8:12" x14ac:dyDescent="0.3">
      <c r="H43" s="8" t="str">
        <f t="shared" si="0"/>
        <v>Accounts payable</v>
      </c>
      <c r="I43" s="72"/>
      <c r="J43" s="72"/>
      <c r="L43" s="4"/>
    </row>
    <row r="44" spans="8:12" ht="15" thickBot="1" x14ac:dyDescent="0.35">
      <c r="H44" s="8" t="str">
        <f t="shared" si="0"/>
        <v>Notes payable</v>
      </c>
      <c r="I44" s="71"/>
      <c r="J44" s="71"/>
      <c r="L44" s="4"/>
    </row>
    <row r="45" spans="8:12" x14ac:dyDescent="0.3">
      <c r="H45" s="7" t="str">
        <f t="shared" si="0"/>
        <v>Total current liabilities</v>
      </c>
      <c r="I45" s="70"/>
      <c r="J45" s="70"/>
      <c r="L45" s="4"/>
    </row>
    <row r="46" spans="8:12" ht="15" thickBot="1" x14ac:dyDescent="0.35">
      <c r="H46" s="1" t="str">
        <f t="shared" si="0"/>
        <v>Long-term debt</v>
      </c>
      <c r="I46" s="71"/>
      <c r="J46" s="71"/>
      <c r="L46" s="4"/>
    </row>
    <row r="47" spans="8:12" x14ac:dyDescent="0.3">
      <c r="H47" s="8" t="str">
        <f t="shared" si="0"/>
        <v>Total liabilities</v>
      </c>
      <c r="I47" s="70"/>
      <c r="J47" s="70"/>
      <c r="L47" s="4"/>
    </row>
    <row r="48" spans="8:12" x14ac:dyDescent="0.3">
      <c r="H48" s="1" t="str">
        <f t="shared" si="0"/>
        <v>Owners' equity</v>
      </c>
      <c r="I48" s="72"/>
      <c r="J48" s="72"/>
      <c r="L48" s="4"/>
    </row>
    <row r="49" spans="8:12" x14ac:dyDescent="0.3">
      <c r="H49" s="8" t="str">
        <f t="shared" si="0"/>
        <v>Common stock and paid-in surplus</v>
      </c>
      <c r="I49" s="72"/>
      <c r="J49" s="72"/>
      <c r="L49" s="4"/>
    </row>
    <row r="50" spans="8:12" ht="15" thickBot="1" x14ac:dyDescent="0.35">
      <c r="H50" s="8" t="str">
        <f t="shared" si="0"/>
        <v>Retained earnings</v>
      </c>
      <c r="I50" s="71"/>
      <c r="J50" s="71"/>
      <c r="L50" s="4"/>
    </row>
    <row r="51" spans="8:12" ht="15" thickBot="1" x14ac:dyDescent="0.35">
      <c r="H51" s="7" t="str">
        <f t="shared" si="0"/>
        <v>Total owners' equity</v>
      </c>
      <c r="I51" s="70"/>
      <c r="J51" s="70"/>
      <c r="L51" s="4"/>
    </row>
    <row r="52" spans="8:12" ht="15" thickBot="1" x14ac:dyDescent="0.35">
      <c r="H52" s="1" t="str">
        <f t="shared" si="0"/>
        <v>Total liabilities and owners' equity</v>
      </c>
      <c r="I52" s="69"/>
      <c r="J52" s="69"/>
      <c r="L52" s="4"/>
    </row>
    <row r="53" spans="8:12" ht="15.6" thickTop="1" thickBot="1" x14ac:dyDescent="0.35">
      <c r="H53" s="3"/>
      <c r="I53" s="2"/>
      <c r="J53" s="2"/>
    </row>
    <row r="54" spans="8:12" ht="15" thickTop="1" x14ac:dyDescent="0.3"/>
  </sheetData>
  <printOptions horizontalCentered="1"/>
  <pageMargins left="0.75" right="0.75" top="1" bottom="1" header="0.5" footer="0.5"/>
  <pageSetup scale="99" orientation="portrait" r:id="rId1"/>
  <headerFooter alignWithMargins="0">
    <oddHeader>&amp;CHomework chapter 3 &amp;A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58F48-6676-4824-80C9-FFFE4A83E240}">
  <sheetPr>
    <tabColor rgb="FF0000FF"/>
  </sheetPr>
  <dimension ref="A1:I45"/>
  <sheetViews>
    <sheetView zoomScale="160" zoomScaleNormal="160" workbookViewId="0"/>
  </sheetViews>
  <sheetFormatPr defaultColWidth="9.109375" defaultRowHeight="13.2" x14ac:dyDescent="0.25"/>
  <cols>
    <col min="1" max="1" width="43.44140625" style="1" bestFit="1" customWidth="1"/>
    <col min="2" max="2" width="14" style="1" bestFit="1" customWidth="1"/>
    <col min="3" max="3" width="8.5546875" style="1" bestFit="1" customWidth="1"/>
    <col min="4" max="4" width="2.77734375" style="1" bestFit="1" customWidth="1"/>
    <col min="5" max="5" width="8" style="1" bestFit="1" customWidth="1"/>
    <col min="6" max="6" width="2" style="1" bestFit="1" customWidth="1"/>
    <col min="7" max="7" width="12.109375" style="1" bestFit="1" customWidth="1"/>
    <col min="8" max="8" width="2" style="1" bestFit="1" customWidth="1"/>
    <col min="9" max="9" width="12.77734375" style="1" bestFit="1" customWidth="1"/>
    <col min="10" max="16384" width="9.109375" style="1"/>
  </cols>
  <sheetData>
    <row r="1" spans="1:9" x14ac:dyDescent="0.25">
      <c r="A1" s="13">
        <v>19</v>
      </c>
      <c r="B1" s="13"/>
    </row>
    <row r="2" spans="1:9" x14ac:dyDescent="0.25">
      <c r="A2" s="30" t="s">
        <v>119</v>
      </c>
      <c r="B2" s="30"/>
    </row>
    <row r="3" spans="1:9" x14ac:dyDescent="0.25">
      <c r="A3" s="30" t="s">
        <v>98</v>
      </c>
      <c r="B3" s="30"/>
    </row>
    <row r="4" spans="1:9" ht="14.4" x14ac:dyDescent="0.3">
      <c r="A4" s="30" t="s">
        <v>125</v>
      </c>
      <c r="B4" s="50"/>
    </row>
    <row r="5" spans="1:9" ht="14.4" x14ac:dyDescent="0.3">
      <c r="A5" s="30" t="s">
        <v>126</v>
      </c>
      <c r="B5" s="50"/>
    </row>
    <row r="6" spans="1:9" ht="14.4" x14ac:dyDescent="0.3">
      <c r="A6" s="30" t="s">
        <v>127</v>
      </c>
      <c r="B6" s="50"/>
    </row>
    <row r="7" spans="1:9" ht="14.4" x14ac:dyDescent="0.3">
      <c r="A7" s="30"/>
      <c r="B7" s="50"/>
    </row>
    <row r="8" spans="1:9" x14ac:dyDescent="0.25">
      <c r="A8" s="30" t="s">
        <v>97</v>
      </c>
      <c r="B8" s="49"/>
    </row>
    <row r="9" spans="1:9" ht="14.4" x14ac:dyDescent="0.3">
      <c r="A9"/>
      <c r="B9"/>
      <c r="C9"/>
      <c r="D9"/>
      <c r="E9"/>
      <c r="F9"/>
      <c r="G9"/>
      <c r="H9"/>
      <c r="I9"/>
    </row>
    <row r="10" spans="1:9" ht="14.4" x14ac:dyDescent="0.3">
      <c r="A10"/>
      <c r="B10"/>
      <c r="C10"/>
      <c r="D10"/>
      <c r="E10"/>
      <c r="F10"/>
      <c r="G10"/>
      <c r="H10"/>
      <c r="I10"/>
    </row>
    <row r="11" spans="1:9" ht="14.4" x14ac:dyDescent="0.3">
      <c r="A11"/>
      <c r="B11"/>
      <c r="C11"/>
      <c r="D11"/>
      <c r="E11"/>
      <c r="F11"/>
      <c r="G11"/>
      <c r="H11"/>
      <c r="I11"/>
    </row>
    <row r="12" spans="1:9" ht="14.4" x14ac:dyDescent="0.3">
      <c r="A12"/>
      <c r="B12"/>
      <c r="C12"/>
      <c r="D12"/>
      <c r="E12"/>
      <c r="F12"/>
      <c r="G12"/>
      <c r="H12"/>
      <c r="I12"/>
    </row>
    <row r="13" spans="1:9" ht="14.4" x14ac:dyDescent="0.3">
      <c r="A13"/>
      <c r="B13"/>
      <c r="C13"/>
      <c r="D13"/>
      <c r="E13"/>
      <c r="F13"/>
      <c r="G13"/>
      <c r="H13"/>
      <c r="I13"/>
    </row>
    <row r="14" spans="1:9" ht="14.4" x14ac:dyDescent="0.3">
      <c r="A14"/>
      <c r="B14"/>
      <c r="C14"/>
      <c r="D14"/>
      <c r="E14"/>
      <c r="F14"/>
      <c r="G14"/>
      <c r="H14"/>
      <c r="I14"/>
    </row>
    <row r="15" spans="1:9" ht="14.4" x14ac:dyDescent="0.3">
      <c r="A15"/>
      <c r="B15"/>
      <c r="C15"/>
      <c r="D15"/>
      <c r="E15"/>
      <c r="F15"/>
      <c r="G15"/>
      <c r="H15"/>
      <c r="I15"/>
    </row>
    <row r="16" spans="1:9" ht="14.4" x14ac:dyDescent="0.3">
      <c r="A16"/>
      <c r="B16"/>
      <c r="C16"/>
      <c r="D16"/>
      <c r="E16"/>
      <c r="F16"/>
      <c r="G16"/>
      <c r="H16"/>
      <c r="I16"/>
    </row>
    <row r="17" spans="1:9" ht="14.4" x14ac:dyDescent="0.3">
      <c r="A17"/>
      <c r="B17"/>
      <c r="C17"/>
      <c r="D17"/>
      <c r="E17"/>
      <c r="F17"/>
      <c r="G17"/>
      <c r="H17"/>
      <c r="I17"/>
    </row>
    <row r="18" spans="1:9" ht="14.4" x14ac:dyDescent="0.3">
      <c r="A18"/>
      <c r="B18"/>
      <c r="C18"/>
      <c r="D18"/>
      <c r="E18"/>
      <c r="F18"/>
      <c r="G18"/>
      <c r="H18"/>
      <c r="I18"/>
    </row>
    <row r="19" spans="1:9" ht="14.4" x14ac:dyDescent="0.3">
      <c r="A19"/>
      <c r="B19"/>
      <c r="C19"/>
      <c r="D19"/>
      <c r="E19"/>
      <c r="F19"/>
      <c r="G19"/>
      <c r="H19"/>
      <c r="I19"/>
    </row>
    <row r="20" spans="1:9" ht="14.4" x14ac:dyDescent="0.3">
      <c r="A20"/>
      <c r="B20"/>
      <c r="C20"/>
      <c r="D20"/>
      <c r="E20"/>
      <c r="F20"/>
      <c r="G20"/>
      <c r="H20"/>
      <c r="I20"/>
    </row>
    <row r="21" spans="1:9" ht="14.4" x14ac:dyDescent="0.3">
      <c r="A21"/>
      <c r="B21"/>
      <c r="C21"/>
      <c r="D21"/>
      <c r="E21"/>
      <c r="F21"/>
      <c r="G21"/>
      <c r="H21"/>
      <c r="I21"/>
    </row>
    <row r="22" spans="1:9" ht="14.4" x14ac:dyDescent="0.3">
      <c r="A22"/>
      <c r="B22"/>
      <c r="C22"/>
      <c r="D22"/>
      <c r="E22"/>
      <c r="F22"/>
      <c r="G22"/>
      <c r="H22"/>
      <c r="I22"/>
    </row>
    <row r="23" spans="1:9" ht="14.4" x14ac:dyDescent="0.3">
      <c r="A23"/>
      <c r="B23"/>
      <c r="C23"/>
      <c r="D23"/>
      <c r="E23"/>
      <c r="F23"/>
      <c r="G23"/>
      <c r="H23"/>
      <c r="I23"/>
    </row>
    <row r="24" spans="1:9" ht="14.4" x14ac:dyDescent="0.3">
      <c r="A24"/>
      <c r="B24"/>
      <c r="C24"/>
      <c r="D24"/>
      <c r="E24"/>
      <c r="F24"/>
      <c r="G24"/>
      <c r="H24"/>
      <c r="I24"/>
    </row>
    <row r="25" spans="1:9" ht="14.4" x14ac:dyDescent="0.3">
      <c r="A25"/>
      <c r="B25"/>
      <c r="C25"/>
      <c r="D25"/>
      <c r="E25"/>
      <c r="F25"/>
      <c r="G25"/>
      <c r="H25"/>
      <c r="I25"/>
    </row>
    <row r="26" spans="1:9" ht="14.4" x14ac:dyDescent="0.3">
      <c r="A26"/>
      <c r="B26"/>
      <c r="C26"/>
      <c r="D26"/>
      <c r="E26"/>
      <c r="F26"/>
      <c r="G26"/>
      <c r="H26"/>
      <c r="I26"/>
    </row>
    <row r="27" spans="1:9" ht="14.4" x14ac:dyDescent="0.3">
      <c r="A27"/>
      <c r="B27"/>
      <c r="C27"/>
      <c r="D27"/>
      <c r="E27"/>
      <c r="F27"/>
      <c r="G27"/>
      <c r="H27"/>
      <c r="I27"/>
    </row>
    <row r="28" spans="1:9" ht="14.4" x14ac:dyDescent="0.3">
      <c r="A28"/>
      <c r="B28"/>
      <c r="C28"/>
      <c r="D28"/>
      <c r="E28"/>
      <c r="F28"/>
      <c r="G28"/>
      <c r="H28"/>
      <c r="I28"/>
    </row>
    <row r="29" spans="1:9" ht="14.4" x14ac:dyDescent="0.3">
      <c r="A29"/>
      <c r="B29"/>
      <c r="C29"/>
      <c r="D29"/>
      <c r="E29"/>
      <c r="F29"/>
      <c r="G29"/>
      <c r="H29"/>
      <c r="I29"/>
    </row>
    <row r="30" spans="1:9" ht="14.4" x14ac:dyDescent="0.3">
      <c r="A30"/>
      <c r="B30"/>
      <c r="C30"/>
      <c r="D30"/>
      <c r="E30"/>
      <c r="F30"/>
      <c r="G30"/>
      <c r="H30"/>
      <c r="I30"/>
    </row>
    <row r="31" spans="1:9" ht="14.4" x14ac:dyDescent="0.3">
      <c r="A31"/>
      <c r="B31"/>
      <c r="C31"/>
      <c r="D31"/>
      <c r="E31"/>
      <c r="F31"/>
      <c r="G31"/>
      <c r="H31"/>
      <c r="I31"/>
    </row>
    <row r="32" spans="1:9" ht="14.4" x14ac:dyDescent="0.3">
      <c r="A32"/>
      <c r="B32"/>
      <c r="C32"/>
      <c r="D32"/>
      <c r="E32"/>
      <c r="F32"/>
      <c r="G32"/>
      <c r="H32"/>
      <c r="I32"/>
    </row>
    <row r="33" spans="1:9" ht="14.4" x14ac:dyDescent="0.3">
      <c r="A33"/>
      <c r="B33"/>
      <c r="C33"/>
      <c r="D33"/>
      <c r="E33"/>
      <c r="F33"/>
      <c r="G33"/>
      <c r="H33"/>
      <c r="I33"/>
    </row>
    <row r="34" spans="1:9" ht="14.4" x14ac:dyDescent="0.3">
      <c r="A34"/>
      <c r="B34"/>
      <c r="C34"/>
      <c r="D34"/>
      <c r="E34"/>
      <c r="F34"/>
      <c r="G34"/>
      <c r="H34"/>
      <c r="I34"/>
    </row>
    <row r="35" spans="1:9" ht="14.4" x14ac:dyDescent="0.3">
      <c r="A35"/>
      <c r="B35"/>
      <c r="C35"/>
      <c r="D35"/>
      <c r="E35"/>
      <c r="F35"/>
      <c r="G35"/>
      <c r="H35"/>
      <c r="I35"/>
    </row>
    <row r="36" spans="1:9" ht="14.4" x14ac:dyDescent="0.3">
      <c r="A36"/>
      <c r="B36"/>
      <c r="C36"/>
      <c r="D36"/>
      <c r="E36"/>
      <c r="F36"/>
      <c r="G36"/>
      <c r="H36"/>
      <c r="I36"/>
    </row>
    <row r="37" spans="1:9" ht="14.4" x14ac:dyDescent="0.3">
      <c r="A37"/>
      <c r="B37"/>
      <c r="C37"/>
      <c r="D37"/>
      <c r="E37"/>
      <c r="F37"/>
      <c r="G37"/>
      <c r="H37"/>
      <c r="I37"/>
    </row>
    <row r="38" spans="1:9" ht="14.4" x14ac:dyDescent="0.3">
      <c r="A38"/>
      <c r="B38"/>
      <c r="C38"/>
      <c r="D38"/>
      <c r="E38"/>
      <c r="F38"/>
      <c r="G38"/>
      <c r="H38"/>
      <c r="I38"/>
    </row>
    <row r="39" spans="1:9" ht="14.4" x14ac:dyDescent="0.3">
      <c r="A39"/>
      <c r="B39"/>
      <c r="C39"/>
      <c r="D39"/>
      <c r="E39"/>
      <c r="F39"/>
      <c r="G39"/>
      <c r="H39"/>
      <c r="I39"/>
    </row>
    <row r="40" spans="1:9" ht="14.4" x14ac:dyDescent="0.3">
      <c r="A40"/>
      <c r="B40"/>
      <c r="C40"/>
      <c r="D40"/>
      <c r="E40"/>
      <c r="F40"/>
      <c r="G40"/>
      <c r="H40"/>
      <c r="I40"/>
    </row>
    <row r="41" spans="1:9" ht="14.4" x14ac:dyDescent="0.3">
      <c r="A41"/>
      <c r="B41"/>
      <c r="C41"/>
      <c r="D41"/>
      <c r="E41"/>
      <c r="F41"/>
      <c r="G41"/>
      <c r="H41"/>
      <c r="I41"/>
    </row>
    <row r="42" spans="1:9" ht="14.4" x14ac:dyDescent="0.3">
      <c r="A42"/>
      <c r="B42"/>
      <c r="C42"/>
      <c r="D42"/>
      <c r="E42"/>
      <c r="F42"/>
      <c r="G42"/>
      <c r="H42"/>
      <c r="I42"/>
    </row>
    <row r="43" spans="1:9" ht="14.4" x14ac:dyDescent="0.3">
      <c r="A43"/>
      <c r="B43"/>
      <c r="C43"/>
      <c r="D43"/>
      <c r="E43"/>
      <c r="F43"/>
      <c r="G43"/>
      <c r="H43"/>
      <c r="I43"/>
    </row>
    <row r="44" spans="1:9" ht="14.4" x14ac:dyDescent="0.3">
      <c r="A44"/>
      <c r="B44"/>
      <c r="C44"/>
      <c r="D44"/>
      <c r="E44"/>
      <c r="F44"/>
      <c r="G44"/>
      <c r="H44"/>
      <c r="I44"/>
    </row>
    <row r="45" spans="1:9" ht="14.4" x14ac:dyDescent="0.3">
      <c r="A45"/>
      <c r="B45"/>
      <c r="C45"/>
      <c r="D45"/>
      <c r="E45"/>
      <c r="F45"/>
      <c r="G45"/>
      <c r="H45"/>
      <c r="I45"/>
    </row>
  </sheetData>
  <printOptions horizontalCentered="1"/>
  <pageMargins left="0.75" right="0.75" top="1" bottom="1" header="0.5" footer="0.5"/>
  <pageSetup orientation="portrait" r:id="rId1"/>
  <headerFooter alignWithMargins="0">
    <oddHeader>&amp;CChapter 3 Homework - &amp;A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3A55C-3126-4D75-8899-186A4784E64F}">
  <sheetPr>
    <tabColor rgb="FF0000FF"/>
  </sheetPr>
  <dimension ref="A1:S55"/>
  <sheetViews>
    <sheetView zoomScale="70" zoomScaleNormal="70" workbookViewId="0"/>
  </sheetViews>
  <sheetFormatPr defaultColWidth="9.109375" defaultRowHeight="14.4" outlineLevelCol="1" x14ac:dyDescent="0.3"/>
  <cols>
    <col min="1" max="1" width="15.109375" style="1" customWidth="1" outlineLevel="1"/>
    <col min="2" max="2" width="18.21875" style="1" customWidth="1" outlineLevel="1"/>
    <col min="3" max="3" width="3.44140625" customWidth="1"/>
    <col min="4" max="4" width="30.109375" style="1" bestFit="1" customWidth="1" outlineLevel="1"/>
    <col min="5" max="5" width="9.109375" style="1" customWidth="1" outlineLevel="1"/>
    <col min="6" max="6" width="9.88671875" style="1" bestFit="1" customWidth="1" outlineLevel="1"/>
    <col min="7" max="7" width="3.44140625" customWidth="1"/>
    <col min="8" max="8" width="38.21875" style="1" bestFit="1" customWidth="1" outlineLevel="1"/>
    <col min="9" max="9" width="12.5546875" style="1" bestFit="1" customWidth="1" outlineLevel="1"/>
    <col min="10" max="10" width="13.109375" style="1" bestFit="1" customWidth="1" outlineLevel="1"/>
    <col min="11" max="11" width="3.44140625" customWidth="1"/>
    <col min="12" max="12" width="5.5546875" customWidth="1"/>
    <col min="13" max="13" width="22.88671875" style="1" bestFit="1" customWidth="1"/>
    <col min="14" max="14" width="38.5546875" style="39" bestFit="1" customWidth="1"/>
    <col min="15" max="16" width="8.5546875" style="1" bestFit="1" customWidth="1"/>
    <col min="17" max="16384" width="9.109375" style="1"/>
  </cols>
  <sheetData>
    <row r="1" spans="1:19" ht="18" x14ac:dyDescent="0.35">
      <c r="A1" s="89" t="s">
        <v>77</v>
      </c>
      <c r="B1" s="34"/>
      <c r="D1" s="13" t="str">
        <f>$B$2&amp;" Corp."</f>
        <v>Smolira Golf Corp.</v>
      </c>
      <c r="E1" s="13"/>
      <c r="F1" s="13"/>
      <c r="H1" s="13" t="str">
        <f>$B$2&amp;" Corp."</f>
        <v>Smolira Golf Corp.</v>
      </c>
      <c r="I1" s="13"/>
      <c r="J1" s="13"/>
      <c r="L1" s="100">
        <v>35</v>
      </c>
      <c r="O1" s="41">
        <f>$I$32</f>
        <v>2021</v>
      </c>
      <c r="P1" s="41">
        <f>$J$32</f>
        <v>2022</v>
      </c>
    </row>
    <row r="2" spans="1:19" x14ac:dyDescent="0.3">
      <c r="A2" s="1" t="s">
        <v>74</v>
      </c>
      <c r="B2" s="1" t="s">
        <v>106</v>
      </c>
      <c r="D2" s="13" t="str">
        <f>$B$5&amp;" "&amp;$B$7</f>
        <v>Income Statement ($ in millions)</v>
      </c>
      <c r="E2" s="13"/>
      <c r="F2" s="13"/>
      <c r="H2" s="13" t="str">
        <f>$B$6&amp;" "&amp;$B$7</f>
        <v>Balance Sheet ($ in millions)</v>
      </c>
      <c r="I2" s="13"/>
      <c r="J2" s="13"/>
      <c r="L2" s="99" t="s">
        <v>91</v>
      </c>
      <c r="M2" s="30" t="s">
        <v>76</v>
      </c>
      <c r="N2" s="60" t="s">
        <v>75</v>
      </c>
      <c r="O2" s="58"/>
      <c r="P2" s="58"/>
    </row>
    <row r="3" spans="1:19" x14ac:dyDescent="0.3">
      <c r="A3" s="1" t="s">
        <v>71</v>
      </c>
      <c r="B3" s="33">
        <v>44561</v>
      </c>
      <c r="D3" s="13" t="str">
        <f>"For The Year Ended "&amp;YEAR($B$4)</f>
        <v>For The Year Ended 2022</v>
      </c>
      <c r="E3" s="13"/>
      <c r="F3" s="13"/>
      <c r="H3" s="13" t="str">
        <f>"As of "&amp;TEXT(B3,"mmmm d, yyyy")&amp;" and "&amp;TEXT(B4,"mmmm d, yyyy")</f>
        <v>As of December 31, 2021 and December 31, 2022</v>
      </c>
      <c r="I3" s="13"/>
      <c r="J3" s="13"/>
      <c r="L3" s="99" t="s">
        <v>2</v>
      </c>
      <c r="M3" s="30" t="s">
        <v>73</v>
      </c>
      <c r="N3" s="60" t="s">
        <v>72</v>
      </c>
      <c r="O3" s="58"/>
      <c r="P3" s="58"/>
    </row>
    <row r="4" spans="1:19" x14ac:dyDescent="0.3">
      <c r="A4" s="1" t="s">
        <v>68</v>
      </c>
      <c r="B4" s="33">
        <f>EDATE(B3,12)</f>
        <v>44926</v>
      </c>
      <c r="D4" s="1" t="s">
        <v>67</v>
      </c>
      <c r="E4" s="4"/>
      <c r="F4" s="4">
        <v>287318</v>
      </c>
      <c r="I4" s="93">
        <f t="array" ref="I4:J4">TRANSPOSE(YEAR(B3:B4))</f>
        <v>2021</v>
      </c>
      <c r="J4" s="93">
        <v>2022</v>
      </c>
      <c r="L4" s="99" t="s">
        <v>90</v>
      </c>
      <c r="M4" s="30" t="s">
        <v>70</v>
      </c>
      <c r="N4" s="60" t="s">
        <v>69</v>
      </c>
      <c r="O4" s="58"/>
      <c r="P4" s="58"/>
    </row>
    <row r="5" spans="1:19" ht="15.6" x14ac:dyDescent="0.3">
      <c r="A5" s="1" t="s">
        <v>64</v>
      </c>
      <c r="B5" s="1" t="s">
        <v>63</v>
      </c>
      <c r="D5" s="1" t="s">
        <v>62</v>
      </c>
      <c r="E5" s="4"/>
      <c r="F5" s="1">
        <v>220396</v>
      </c>
      <c r="H5" s="9" t="s">
        <v>61</v>
      </c>
      <c r="I5" s="12"/>
      <c r="J5" s="12"/>
      <c r="L5" s="99" t="s">
        <v>89</v>
      </c>
      <c r="M5" s="30" t="str">
        <f>M21</f>
        <v>Asset Turnover</v>
      </c>
      <c r="N5" s="52" t="str">
        <f>N21</f>
        <v>Sales/Assets</v>
      </c>
      <c r="O5" s="62"/>
      <c r="P5" s="51"/>
    </row>
    <row r="6" spans="1:19" x14ac:dyDescent="0.3">
      <c r="B6" s="1" t="s">
        <v>59</v>
      </c>
      <c r="D6" s="1" t="s">
        <v>58</v>
      </c>
      <c r="E6" s="4"/>
      <c r="F6" s="61">
        <v>10913</v>
      </c>
      <c r="H6" s="1" t="s">
        <v>57</v>
      </c>
      <c r="I6" s="11"/>
      <c r="J6" s="11"/>
      <c r="L6" s="99" t="s">
        <v>88</v>
      </c>
      <c r="M6" s="30" t="s">
        <v>66</v>
      </c>
      <c r="N6" s="52" t="s">
        <v>65</v>
      </c>
      <c r="O6" s="59"/>
      <c r="P6" s="58"/>
    </row>
    <row r="7" spans="1:19" x14ac:dyDescent="0.3">
      <c r="B7" s="1" t="s">
        <v>54</v>
      </c>
      <c r="D7" s="1" t="s">
        <v>53</v>
      </c>
      <c r="E7" s="4"/>
      <c r="F7" s="80">
        <f>F4-SUM(F5:F6)</f>
        <v>56009</v>
      </c>
      <c r="H7" s="8" t="s">
        <v>52</v>
      </c>
      <c r="I7" s="4">
        <v>6358</v>
      </c>
      <c r="J7" s="4">
        <v>7866</v>
      </c>
      <c r="L7" s="99"/>
      <c r="M7" s="30" t="s">
        <v>60</v>
      </c>
      <c r="N7" s="52" t="str">
        <f>"365/"&amp;M6</f>
        <v>365/Inv Turnover</v>
      </c>
      <c r="O7" s="59"/>
      <c r="P7" s="58"/>
    </row>
    <row r="8" spans="1:19" x14ac:dyDescent="0.3">
      <c r="A8" s="1" t="s">
        <v>50</v>
      </c>
      <c r="B8" s="32">
        <v>0.21</v>
      </c>
      <c r="D8" s="1" t="s">
        <v>49</v>
      </c>
      <c r="E8" s="4"/>
      <c r="F8" s="61">
        <v>2264</v>
      </c>
      <c r="H8" s="8" t="s">
        <v>48</v>
      </c>
      <c r="I8" s="11">
        <v>9248</v>
      </c>
      <c r="J8" s="11">
        <v>11445</v>
      </c>
      <c r="L8" s="99" t="s">
        <v>87</v>
      </c>
      <c r="M8" s="30" t="s">
        <v>56</v>
      </c>
      <c r="N8" s="52" t="s">
        <v>55</v>
      </c>
      <c r="O8" s="59"/>
      <c r="P8" s="58"/>
    </row>
    <row r="9" spans="1:19" x14ac:dyDescent="0.3">
      <c r="D9" s="1" t="s">
        <v>45</v>
      </c>
      <c r="E9" s="4"/>
      <c r="F9" s="80">
        <f>F7-F8</f>
        <v>53745</v>
      </c>
      <c r="H9" s="8" t="s">
        <v>44</v>
      </c>
      <c r="I9" s="11">
        <v>14580</v>
      </c>
      <c r="J9" s="11">
        <v>29641</v>
      </c>
      <c r="L9" s="99"/>
      <c r="M9" s="30" t="s">
        <v>51</v>
      </c>
      <c r="N9" s="52" t="str">
        <f>"365/"&amp;M8</f>
        <v>365/AR Turnover</v>
      </c>
      <c r="O9" s="59"/>
      <c r="P9" s="58"/>
    </row>
    <row r="10" spans="1:19" x14ac:dyDescent="0.3">
      <c r="D10" s="1" t="str">
        <f>"Taxes ("&amp;TEXT(B8,"0%")&amp;")"</f>
        <v>Taxes (21%)</v>
      </c>
      <c r="E10" s="4"/>
      <c r="F10" s="94">
        <f>ROUND(F9*B8,0)</f>
        <v>11286</v>
      </c>
      <c r="H10" s="7" t="s">
        <v>42</v>
      </c>
      <c r="I10" s="80">
        <f>SUM(I7:I9)</f>
        <v>30186</v>
      </c>
      <c r="J10" s="80">
        <f>SUM(J7:J9)</f>
        <v>48952</v>
      </c>
      <c r="L10" s="99"/>
      <c r="M10" s="30" t="s">
        <v>47</v>
      </c>
      <c r="N10" s="52" t="s">
        <v>46</v>
      </c>
      <c r="O10" s="59"/>
      <c r="P10" s="58"/>
    </row>
    <row r="11" spans="1:19" ht="15" thickBot="1" x14ac:dyDescent="0.35">
      <c r="D11" s="1" t="s">
        <v>40</v>
      </c>
      <c r="E11" s="4"/>
      <c r="F11" s="81">
        <f>F9-F10</f>
        <v>42459</v>
      </c>
      <c r="H11" s="1" t="s">
        <v>39</v>
      </c>
      <c r="I11" s="11"/>
      <c r="J11" s="11"/>
      <c r="L11" s="99"/>
      <c r="M11" s="30" t="s">
        <v>43</v>
      </c>
      <c r="N11" s="52" t="str">
        <f>"365/"&amp;M10</f>
        <v>365/AP Turnover</v>
      </c>
      <c r="O11" s="59"/>
      <c r="P11" s="58"/>
    </row>
    <row r="12" spans="1:19" ht="15" thickTop="1" x14ac:dyDescent="0.3">
      <c r="D12" s="1" t="s">
        <v>36</v>
      </c>
      <c r="E12" s="4">
        <v>16000</v>
      </c>
      <c r="F12" s="4"/>
      <c r="H12" s="8" t="s">
        <v>35</v>
      </c>
      <c r="I12" s="11">
        <v>90361</v>
      </c>
      <c r="J12" s="11">
        <v>107206</v>
      </c>
      <c r="L12" s="99"/>
      <c r="M12" s="30" t="s">
        <v>41</v>
      </c>
      <c r="N12" s="52" t="str">
        <f>N7&amp;" + "&amp;N9</f>
        <v>365/Inv Turnover + 365/AR Turnover</v>
      </c>
      <c r="O12" s="59"/>
      <c r="P12" s="58"/>
    </row>
    <row r="13" spans="1:19" ht="15" thickBot="1" x14ac:dyDescent="0.35">
      <c r="D13" s="1" t="s">
        <v>32</v>
      </c>
      <c r="E13" s="80">
        <f>F11-E12</f>
        <v>26459</v>
      </c>
      <c r="F13" s="4"/>
      <c r="H13" s="1" t="s">
        <v>31</v>
      </c>
      <c r="I13" s="81">
        <f>SUM(I12,I10)</f>
        <v>120547</v>
      </c>
      <c r="J13" s="81">
        <f>SUM(J12,J10)</f>
        <v>156158</v>
      </c>
      <c r="L13" s="99"/>
      <c r="M13" s="30" t="s">
        <v>38</v>
      </c>
      <c r="N13" s="52" t="str">
        <f>M12&amp;" - "&amp;N11</f>
        <v>Operating Cycle in Days - 365/AP Turnover</v>
      </c>
      <c r="O13" s="59"/>
      <c r="P13" s="58"/>
    </row>
    <row r="14" spans="1:19" ht="16.2" thickTop="1" x14ac:dyDescent="0.3">
      <c r="D14" s="1" t="str">
        <f>D12&amp;" payout rate = PO ="</f>
        <v>Dividends payout rate = PO =</v>
      </c>
      <c r="E14" s="90">
        <f>E12/$F$11</f>
        <v>0.37683412232977698</v>
      </c>
      <c r="F14" s="4"/>
      <c r="H14" s="9" t="s">
        <v>28</v>
      </c>
      <c r="I14" s="11"/>
      <c r="J14" s="11"/>
      <c r="L14" s="99" t="s">
        <v>86</v>
      </c>
      <c r="M14" s="30" t="s">
        <v>34</v>
      </c>
      <c r="N14" s="60" t="s">
        <v>33</v>
      </c>
      <c r="O14" s="58"/>
      <c r="P14" s="58"/>
    </row>
    <row r="15" spans="1:19" x14ac:dyDescent="0.3">
      <c r="D15" s="1" t="str">
        <f>D13&amp;" payout rate = b ="</f>
        <v>Addition to RE payout rate = b =</v>
      </c>
      <c r="E15" s="90">
        <f>E13/$F$11</f>
        <v>0.62316587767022302</v>
      </c>
      <c r="F15" s="4"/>
      <c r="H15" s="1" t="s">
        <v>26</v>
      </c>
      <c r="I15" s="11"/>
      <c r="J15" s="11"/>
      <c r="L15" s="99" t="s">
        <v>130</v>
      </c>
      <c r="M15" s="30" t="s">
        <v>30</v>
      </c>
      <c r="N15" s="60" t="s">
        <v>29</v>
      </c>
      <c r="O15" s="58"/>
      <c r="P15" s="58"/>
    </row>
    <row r="16" spans="1:19" ht="15" thickBot="1" x14ac:dyDescent="0.35">
      <c r="D16" s="3"/>
      <c r="E16" s="3"/>
      <c r="F16" s="3"/>
      <c r="H16" s="8" t="s">
        <v>23</v>
      </c>
      <c r="I16" s="11">
        <v>4880</v>
      </c>
      <c r="J16" s="11">
        <v>5381</v>
      </c>
      <c r="L16" s="99" t="s">
        <v>131</v>
      </c>
      <c r="M16" s="30" t="s">
        <v>11</v>
      </c>
      <c r="N16" s="60" t="s">
        <v>27</v>
      </c>
      <c r="O16" s="58"/>
      <c r="P16" s="58"/>
      <c r="R16" s="1">
        <f>I13/I25</f>
        <v>1.5180329933257777</v>
      </c>
      <c r="S16" s="1">
        <f>J13/J25</f>
        <v>1.475011570903664</v>
      </c>
    </row>
    <row r="17" spans="4:16" ht="15" thickTop="1" x14ac:dyDescent="0.3">
      <c r="H17" s="8" t="s">
        <v>20</v>
      </c>
      <c r="I17" s="11">
        <v>3959</v>
      </c>
      <c r="J17" s="11">
        <v>4479</v>
      </c>
      <c r="L17" s="99" t="s">
        <v>132</v>
      </c>
      <c r="M17" s="30" t="s">
        <v>25</v>
      </c>
      <c r="N17" s="52" t="s">
        <v>24</v>
      </c>
      <c r="O17" s="59"/>
      <c r="P17" s="58"/>
    </row>
    <row r="18" spans="4:16" x14ac:dyDescent="0.3">
      <c r="D18" s="13" t="str">
        <f t="shared" ref="D18:D32" si="0">D1</f>
        <v>Smolira Golf Corp.</v>
      </c>
      <c r="E18" s="13"/>
      <c r="F18" s="13"/>
      <c r="H18" s="8" t="s">
        <v>105</v>
      </c>
      <c r="I18" s="11">
        <v>198</v>
      </c>
      <c r="J18" s="11">
        <v>429</v>
      </c>
      <c r="L18" s="99" t="s">
        <v>133</v>
      </c>
      <c r="M18" s="30" t="s">
        <v>22</v>
      </c>
      <c r="N18" s="52" t="s">
        <v>21</v>
      </c>
      <c r="O18" s="59"/>
      <c r="P18" s="58"/>
    </row>
    <row r="19" spans="4:16" ht="18" thickBot="1" x14ac:dyDescent="0.35">
      <c r="D19" s="13" t="str">
        <f t="shared" si="0"/>
        <v>Income Statement ($ in millions)</v>
      </c>
      <c r="E19" s="13"/>
      <c r="F19" s="13"/>
      <c r="H19" s="7" t="s">
        <v>19</v>
      </c>
      <c r="I19" s="80">
        <f>SUM(I16:I18)</f>
        <v>9037</v>
      </c>
      <c r="J19" s="80">
        <f>SUM(J16:J18)</f>
        <v>10289</v>
      </c>
      <c r="L19" s="99"/>
      <c r="M19" s="88">
        <v>36</v>
      </c>
      <c r="O19" s="40">
        <f>$I$32</f>
        <v>2021</v>
      </c>
      <c r="P19" s="40">
        <f>$J$32</f>
        <v>2022</v>
      </c>
    </row>
    <row r="20" spans="4:16" x14ac:dyDescent="0.3">
      <c r="D20" s="13" t="str">
        <f t="shared" si="0"/>
        <v>For The Year Ended 2022</v>
      </c>
      <c r="E20" s="13"/>
      <c r="F20" s="13"/>
      <c r="H20" s="1" t="s">
        <v>16</v>
      </c>
      <c r="I20" s="11">
        <v>32100</v>
      </c>
      <c r="J20" s="11">
        <v>40000</v>
      </c>
      <c r="L20" s="99" t="s">
        <v>133</v>
      </c>
      <c r="M20" s="102" t="s">
        <v>18</v>
      </c>
      <c r="N20" s="103" t="s">
        <v>17</v>
      </c>
      <c r="O20" s="104"/>
      <c r="P20" s="105"/>
    </row>
    <row r="21" spans="4:16" x14ac:dyDescent="0.3">
      <c r="D21" s="1" t="str">
        <f t="shared" si="0"/>
        <v>Sales</v>
      </c>
      <c r="E21" s="4"/>
      <c r="F21" s="96">
        <f>F4/$F$4</f>
        <v>1</v>
      </c>
      <c r="H21" s="8" t="s">
        <v>13</v>
      </c>
      <c r="I21" s="80">
        <f>SUM(I19:I20)</f>
        <v>41137</v>
      </c>
      <c r="J21" s="80">
        <f>SUM(J19:J20)</f>
        <v>50289</v>
      </c>
      <c r="L21" s="99"/>
      <c r="M21" s="106" t="s">
        <v>15</v>
      </c>
      <c r="N21" s="57" t="s">
        <v>14</v>
      </c>
      <c r="O21" s="15"/>
      <c r="P21" s="107"/>
    </row>
    <row r="22" spans="4:16" x14ac:dyDescent="0.3">
      <c r="D22" s="1" t="str">
        <f t="shared" si="0"/>
        <v>COGS</v>
      </c>
      <c r="E22" s="4"/>
      <c r="F22" s="96">
        <f t="shared" ref="F22:F28" si="1">F5/F$4</f>
        <v>0.76708037783918859</v>
      </c>
      <c r="H22" s="1" t="s">
        <v>12</v>
      </c>
      <c r="I22" s="11"/>
      <c r="J22" s="11"/>
      <c r="L22" s="99" t="s">
        <v>134</v>
      </c>
      <c r="M22" s="108" t="s">
        <v>5</v>
      </c>
      <c r="N22" s="109" t="s">
        <v>8</v>
      </c>
      <c r="O22" s="24"/>
      <c r="P22" s="110"/>
    </row>
    <row r="23" spans="4:16" x14ac:dyDescent="0.3">
      <c r="D23" s="1" t="str">
        <f t="shared" si="0"/>
        <v>Depreciation</v>
      </c>
      <c r="E23" s="4"/>
      <c r="F23" s="97">
        <f t="shared" si="1"/>
        <v>3.7982305320237504E-2</v>
      </c>
      <c r="H23" s="8" t="s">
        <v>9</v>
      </c>
      <c r="I23" s="11">
        <v>40000</v>
      </c>
      <c r="J23" s="11">
        <v>40000</v>
      </c>
      <c r="L23" s="99"/>
      <c r="M23" s="106" t="s">
        <v>11</v>
      </c>
      <c r="N23" s="57" t="s">
        <v>10</v>
      </c>
      <c r="O23" s="15"/>
      <c r="P23" s="107"/>
    </row>
    <row r="24" spans="4:16" x14ac:dyDescent="0.3">
      <c r="D24" s="1" t="str">
        <f t="shared" si="0"/>
        <v>EBIT</v>
      </c>
      <c r="E24" s="4"/>
      <c r="F24" s="96">
        <f t="shared" si="1"/>
        <v>0.19493731684057386</v>
      </c>
      <c r="H24" s="8" t="s">
        <v>129</v>
      </c>
      <c r="I24" s="11">
        <v>39410</v>
      </c>
      <c r="J24" s="95">
        <f>I24+E13</f>
        <v>65869</v>
      </c>
      <c r="L24" s="99"/>
      <c r="M24" s="108" t="s">
        <v>3</v>
      </c>
      <c r="N24" s="109" t="s">
        <v>8</v>
      </c>
      <c r="O24" s="24"/>
      <c r="P24" s="110"/>
    </row>
    <row r="25" spans="4:16" x14ac:dyDescent="0.3">
      <c r="D25" s="1" t="str">
        <f t="shared" si="0"/>
        <v>Interest Paid</v>
      </c>
      <c r="E25" s="4"/>
      <c r="F25" s="97">
        <f t="shared" si="1"/>
        <v>7.8797708462400549E-3</v>
      </c>
      <c r="H25" s="7" t="s">
        <v>6</v>
      </c>
      <c r="I25" s="80">
        <f>SUM(I23:I24)</f>
        <v>79410</v>
      </c>
      <c r="J25" s="80">
        <f>SUM(J23:J24)</f>
        <v>105869</v>
      </c>
      <c r="L25" s="99"/>
      <c r="M25" s="111"/>
      <c r="P25" s="107"/>
    </row>
    <row r="26" spans="4:16" ht="15" thickBot="1" x14ac:dyDescent="0.35">
      <c r="D26" s="1" t="str">
        <f t="shared" si="0"/>
        <v>Taxable income</v>
      </c>
      <c r="E26" s="4"/>
      <c r="F26" s="96">
        <f t="shared" si="1"/>
        <v>0.1870575459943338</v>
      </c>
      <c r="H26" s="1" t="s">
        <v>4</v>
      </c>
      <c r="I26" s="81">
        <f>SUM(I25,I21)</f>
        <v>120547</v>
      </c>
      <c r="J26" s="81">
        <f>SUM(J25,J21)</f>
        <v>156158</v>
      </c>
      <c r="L26" s="99"/>
      <c r="M26" s="111" t="s">
        <v>5</v>
      </c>
      <c r="P26" s="110"/>
    </row>
    <row r="27" spans="4:16" ht="15.6" thickTop="1" thickBot="1" x14ac:dyDescent="0.35">
      <c r="D27" s="1" t="str">
        <f t="shared" si="0"/>
        <v>Taxes (21%)</v>
      </c>
      <c r="E27" s="4"/>
      <c r="F27" s="97">
        <f t="shared" si="1"/>
        <v>3.9280518449940481E-2</v>
      </c>
      <c r="H27" s="3"/>
      <c r="I27" s="2" t="b">
        <f>I26=I13</f>
        <v>1</v>
      </c>
      <c r="J27" s="2" t="b">
        <f>J26=J13</f>
        <v>1</v>
      </c>
      <c r="L27" s="99" t="s">
        <v>135</v>
      </c>
      <c r="M27" s="112" t="s">
        <v>3</v>
      </c>
      <c r="N27" s="113"/>
      <c r="O27" s="114"/>
      <c r="P27" s="115"/>
    </row>
    <row r="28" spans="4:16" ht="15.6" thickTop="1" thickBot="1" x14ac:dyDescent="0.35">
      <c r="D28" s="1" t="str">
        <f t="shared" si="0"/>
        <v>Net Income</v>
      </c>
      <c r="E28" s="4"/>
      <c r="F28" s="98">
        <f t="shared" si="1"/>
        <v>0.14777702754439331</v>
      </c>
      <c r="I28" s="4"/>
      <c r="J28" s="4"/>
      <c r="M28" s="19" t="s">
        <v>2</v>
      </c>
      <c r="P28" s="101"/>
    </row>
    <row r="29" spans="4:16" ht="15" thickTop="1" x14ac:dyDescent="0.3">
      <c r="D29" s="1" t="str">
        <f t="shared" si="0"/>
        <v>Dividends</v>
      </c>
      <c r="E29" s="96">
        <f>E12/$F$4</f>
        <v>5.5687426475194729E-2</v>
      </c>
      <c r="F29" s="4"/>
      <c r="H29" s="13" t="str">
        <f>H1</f>
        <v>Smolira Golf Corp.</v>
      </c>
      <c r="I29" s="13"/>
      <c r="J29" s="13"/>
      <c r="M29" s="19" t="s">
        <v>1</v>
      </c>
      <c r="P29" s="18"/>
    </row>
    <row r="30" spans="4:16" x14ac:dyDescent="0.3">
      <c r="D30" s="1" t="str">
        <f t="shared" si="0"/>
        <v>Addition to RE</v>
      </c>
      <c r="E30" s="96">
        <f>E13/$F$4</f>
        <v>9.2089601069198584E-2</v>
      </c>
      <c r="F30" s="4"/>
      <c r="H30" s="13" t="str">
        <f>H2</f>
        <v>Balance Sheet ($ in millions)</v>
      </c>
      <c r="I30" s="13"/>
      <c r="J30" s="13"/>
      <c r="M30" s="16" t="s">
        <v>0</v>
      </c>
      <c r="N30" s="57"/>
      <c r="O30" s="15"/>
      <c r="P30" s="18"/>
    </row>
    <row r="31" spans="4:16" ht="17.399999999999999" x14ac:dyDescent="0.3">
      <c r="D31" s="1" t="str">
        <f t="shared" si="0"/>
        <v>Dividends payout rate = PO =</v>
      </c>
      <c r="E31" s="90">
        <f>E14</f>
        <v>0.37683412232977698</v>
      </c>
      <c r="F31" s="4"/>
      <c r="H31" s="13" t="str">
        <f>H3</f>
        <v>As of December 31, 2021 and December 31, 2022</v>
      </c>
      <c r="I31" s="13"/>
      <c r="J31" s="13"/>
      <c r="M31" s="88">
        <v>37</v>
      </c>
      <c r="O31" s="41">
        <f>$I$32</f>
        <v>2021</v>
      </c>
      <c r="P31" s="41">
        <f>$J$32</f>
        <v>2022</v>
      </c>
    </row>
    <row r="32" spans="4:16" x14ac:dyDescent="0.3">
      <c r="D32" s="1" t="str">
        <f t="shared" si="0"/>
        <v>Addition to RE payout rate = b =</v>
      </c>
      <c r="E32" s="90">
        <f>E15</f>
        <v>0.62316587767022302</v>
      </c>
      <c r="F32" s="4"/>
      <c r="I32" s="93">
        <f>I4</f>
        <v>2021</v>
      </c>
      <c r="J32" s="93">
        <f>J4</f>
        <v>2022</v>
      </c>
      <c r="M32" s="30" t="s">
        <v>104</v>
      </c>
      <c r="N32" s="56">
        <v>10000</v>
      </c>
      <c r="O32" s="55"/>
      <c r="P32" s="30"/>
    </row>
    <row r="33" spans="8:16" ht="15.6" x14ac:dyDescent="0.3">
      <c r="H33" s="9" t="str">
        <f t="shared" ref="H33:H44" si="2">H5</f>
        <v>Assets</v>
      </c>
      <c r="I33" s="12"/>
      <c r="J33" s="12"/>
      <c r="M33" s="30" t="str">
        <f>"MV 1 share end "&amp;YEAR(B4)</f>
        <v>MV 1 share end 2022</v>
      </c>
      <c r="N33" s="53">
        <v>73</v>
      </c>
      <c r="O33" s="54"/>
      <c r="P33" s="30"/>
    </row>
    <row r="34" spans="8:16" x14ac:dyDescent="0.3">
      <c r="H34" s="1" t="str">
        <f t="shared" si="2"/>
        <v>Current assets</v>
      </c>
      <c r="I34" s="11"/>
      <c r="J34" s="11"/>
      <c r="M34" s="30" t="s">
        <v>103</v>
      </c>
      <c r="N34" s="53" t="str">
        <f>"NI/"&amp;M32&amp;" ="</f>
        <v>NI/Shares outstanding =</v>
      </c>
      <c r="O34" s="29"/>
      <c r="P34" s="47"/>
    </row>
    <row r="35" spans="8:16" x14ac:dyDescent="0.3">
      <c r="H35" s="8" t="str">
        <f t="shared" si="2"/>
        <v>Cash</v>
      </c>
      <c r="I35" s="96">
        <f t="shared" ref="I35:J38" si="3">I7/I$13</f>
        <v>5.2742913552390351E-2</v>
      </c>
      <c r="J35" s="96">
        <f t="shared" si="3"/>
        <v>5.0372059068379459E-2</v>
      </c>
      <c r="M35" s="30" t="s">
        <v>102</v>
      </c>
      <c r="N35" s="52" t="s">
        <v>101</v>
      </c>
      <c r="O35" s="29"/>
      <c r="P35" s="47"/>
    </row>
    <row r="36" spans="8:16" x14ac:dyDescent="0.3">
      <c r="H36" s="8" t="str">
        <f t="shared" si="2"/>
        <v>Accounts receivable</v>
      </c>
      <c r="I36" s="96">
        <f t="shared" si="3"/>
        <v>7.6716965167113238E-2</v>
      </c>
      <c r="J36" s="96">
        <f t="shared" si="3"/>
        <v>7.329115383137591E-2</v>
      </c>
      <c r="M36" s="30"/>
      <c r="N36" s="52" t="s">
        <v>100</v>
      </c>
      <c r="O36" s="29"/>
      <c r="P36" s="47"/>
    </row>
    <row r="37" spans="8:16" x14ac:dyDescent="0.3">
      <c r="H37" s="8" t="str">
        <f t="shared" si="2"/>
        <v>Inventory</v>
      </c>
      <c r="I37" s="96">
        <f t="shared" si="3"/>
        <v>0.12094867562029747</v>
      </c>
      <c r="J37" s="96">
        <f t="shared" si="3"/>
        <v>0.18981416257892647</v>
      </c>
      <c r="M37" s="30"/>
      <c r="N37" s="52" t="s">
        <v>99</v>
      </c>
      <c r="O37" s="29"/>
      <c r="P37" s="51"/>
    </row>
    <row r="38" spans="8:16" x14ac:dyDescent="0.3">
      <c r="H38" s="7" t="str">
        <f t="shared" si="2"/>
        <v>Total current assets</v>
      </c>
      <c r="I38" s="96">
        <f t="shared" si="3"/>
        <v>0.25040855433980108</v>
      </c>
      <c r="J38" s="96">
        <f t="shared" si="3"/>
        <v>0.31347737547868187</v>
      </c>
    </row>
    <row r="39" spans="8:16" x14ac:dyDescent="0.3">
      <c r="H39" s="1" t="str">
        <f t="shared" si="2"/>
        <v>Fixed assets</v>
      </c>
      <c r="I39" s="10"/>
      <c r="J39" s="10"/>
    </row>
    <row r="40" spans="8:16" x14ac:dyDescent="0.3">
      <c r="H40" s="8" t="str">
        <f t="shared" si="2"/>
        <v>Net plant and equipment</v>
      </c>
      <c r="I40" s="96">
        <f>I12/I$13</f>
        <v>0.74959144566019897</v>
      </c>
      <c r="J40" s="96">
        <f>J12/J$13</f>
        <v>0.68652262452131818</v>
      </c>
    </row>
    <row r="41" spans="8:16" ht="15" thickBot="1" x14ac:dyDescent="0.35">
      <c r="H41" s="1" t="str">
        <f t="shared" si="2"/>
        <v>Total assets</v>
      </c>
      <c r="I41" s="98">
        <f>I13/I$13</f>
        <v>1</v>
      </c>
      <c r="J41" s="98">
        <f>J13/J$13</f>
        <v>1</v>
      </c>
    </row>
    <row r="42" spans="8:16" ht="16.2" thickTop="1" x14ac:dyDescent="0.3">
      <c r="H42" s="9" t="str">
        <f t="shared" si="2"/>
        <v>Liabilities and Owners' Equity</v>
      </c>
      <c r="I42" s="10"/>
      <c r="J42" s="10"/>
    </row>
    <row r="43" spans="8:16" x14ac:dyDescent="0.3">
      <c r="H43" s="1" t="str">
        <f t="shared" si="2"/>
        <v>Current liabilities</v>
      </c>
      <c r="I43" s="10"/>
      <c r="J43" s="10"/>
    </row>
    <row r="44" spans="8:16" x14ac:dyDescent="0.3">
      <c r="H44" s="8" t="str">
        <f t="shared" si="2"/>
        <v>Accounts payable</v>
      </c>
      <c r="I44" s="96">
        <f>I16/I$13</f>
        <v>4.0482135598563215E-2</v>
      </c>
      <c r="J44" s="96">
        <f>J16/J$13</f>
        <v>3.4458689276245853E-2</v>
      </c>
    </row>
    <row r="45" spans="8:16" x14ac:dyDescent="0.3">
      <c r="H45" s="8" t="str">
        <f t="shared" ref="H45:H53" si="4">H18</f>
        <v>Other</v>
      </c>
      <c r="I45" s="96">
        <f t="shared" ref="I45:J48" si="5">I18/I$13</f>
        <v>1.6425128787941634E-3</v>
      </c>
      <c r="J45" s="96">
        <f t="shared" si="5"/>
        <v>2.7472175617003292E-3</v>
      </c>
    </row>
    <row r="46" spans="8:16" x14ac:dyDescent="0.3">
      <c r="H46" s="7" t="str">
        <f t="shared" si="4"/>
        <v>Total current liabilities</v>
      </c>
      <c r="I46" s="96">
        <f t="shared" si="5"/>
        <v>7.4966610533650779E-2</v>
      </c>
      <c r="J46" s="96">
        <f t="shared" si="5"/>
        <v>6.5888395087027235E-2</v>
      </c>
    </row>
    <row r="47" spans="8:16" x14ac:dyDescent="0.3">
      <c r="H47" s="1" t="str">
        <f t="shared" si="4"/>
        <v>Long-term debt</v>
      </c>
      <c r="I47" s="96">
        <f t="shared" si="5"/>
        <v>0.26628617883481132</v>
      </c>
      <c r="J47" s="96">
        <f t="shared" si="5"/>
        <v>0.25615082160376029</v>
      </c>
    </row>
    <row r="48" spans="8:16" x14ac:dyDescent="0.3">
      <c r="H48" s="8" t="str">
        <f t="shared" si="4"/>
        <v>Total liabilities</v>
      </c>
      <c r="I48" s="96">
        <f t="shared" si="5"/>
        <v>0.34125278936846209</v>
      </c>
      <c r="J48" s="96">
        <f t="shared" si="5"/>
        <v>0.32203921669078756</v>
      </c>
    </row>
    <row r="49" spans="8:13" x14ac:dyDescent="0.3">
      <c r="H49" s="1" t="str">
        <f t="shared" si="4"/>
        <v>Owners' equity</v>
      </c>
      <c r="I49" s="10"/>
      <c r="J49" s="10"/>
    </row>
    <row r="50" spans="8:13" x14ac:dyDescent="0.3">
      <c r="H50" s="8" t="str">
        <f t="shared" si="4"/>
        <v>Common stock and paid-in surplus</v>
      </c>
      <c r="I50" s="96">
        <f t="shared" ref="I50:J53" si="6">I23/I$13</f>
        <v>0.33182078359478046</v>
      </c>
      <c r="J50" s="96">
        <f t="shared" si="6"/>
        <v>0.25615082160376029</v>
      </c>
      <c r="M50" s="4"/>
    </row>
    <row r="51" spans="8:13" x14ac:dyDescent="0.3">
      <c r="H51" s="8" t="str">
        <f t="shared" si="4"/>
        <v>Accumulated Retained earnings</v>
      </c>
      <c r="I51" s="96">
        <f t="shared" si="6"/>
        <v>0.32692642703675745</v>
      </c>
      <c r="J51" s="96">
        <f t="shared" si="6"/>
        <v>0.42180996170545215</v>
      </c>
      <c r="M51" s="4"/>
    </row>
    <row r="52" spans="8:13" x14ac:dyDescent="0.3">
      <c r="H52" s="7" t="str">
        <f t="shared" si="4"/>
        <v>Total owners' equity</v>
      </c>
      <c r="I52" s="96">
        <f t="shared" si="6"/>
        <v>0.65874721063153796</v>
      </c>
      <c r="J52" s="96">
        <f t="shared" si="6"/>
        <v>0.6779607833092125</v>
      </c>
      <c r="M52" s="4"/>
    </row>
    <row r="53" spans="8:13" ht="15" thickBot="1" x14ac:dyDescent="0.35">
      <c r="H53" s="1" t="str">
        <f t="shared" si="4"/>
        <v>Total liabilities and owners' equity</v>
      </c>
      <c r="I53" s="98">
        <f t="shared" si="6"/>
        <v>1</v>
      </c>
      <c r="J53" s="98">
        <f t="shared" si="6"/>
        <v>1</v>
      </c>
      <c r="M53" s="4"/>
    </row>
    <row r="54" spans="8:13" ht="15.6" thickTop="1" thickBot="1" x14ac:dyDescent="0.35">
      <c r="H54" s="3"/>
      <c r="I54" s="2"/>
      <c r="J54" s="2"/>
    </row>
    <row r="55" spans="8:13" ht="15" thickTop="1" x14ac:dyDescent="0.3"/>
  </sheetData>
  <printOptions horizontalCentered="1"/>
  <pageMargins left="0.75" right="0.75" top="1" bottom="1" header="0.5" footer="0.5"/>
  <pageSetup scale="94" orientation="portrait" r:id="rId1"/>
  <headerFooter alignWithMargins="0">
    <oddHeader>&amp;CHomework chapter 3 &amp;A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65D3-7663-43C8-8980-E019ABE62679}">
  <sheetPr>
    <tabColor rgb="FF0000FF"/>
  </sheetPr>
  <dimension ref="A1:M12"/>
  <sheetViews>
    <sheetView zoomScale="90" zoomScaleNormal="90" workbookViewId="0">
      <pane ySplit="6" topLeftCell="A7" activePane="bottomLeft" state="frozen"/>
      <selection activeCell="A13" sqref="A13"/>
      <selection pane="bottomLeft"/>
    </sheetView>
  </sheetViews>
  <sheetFormatPr defaultColWidth="9.109375" defaultRowHeight="14.4" x14ac:dyDescent="0.3"/>
  <cols>
    <col min="1" max="1" width="13.88671875" style="1" customWidth="1"/>
    <col min="2" max="2" width="14.44140625" style="1" bestFit="1" customWidth="1"/>
    <col min="3" max="3" width="7.44140625" customWidth="1"/>
    <col min="4" max="4" width="15" style="1" bestFit="1" customWidth="1"/>
    <col min="5" max="5" width="27.44140625" style="1" customWidth="1"/>
    <col min="6" max="6" width="14.44140625" style="1" bestFit="1" customWidth="1"/>
    <col min="7" max="7" width="7.44140625" bestFit="1" customWidth="1"/>
    <col min="8" max="8" width="15" style="1" bestFit="1" customWidth="1"/>
    <col min="9" max="9" width="12.5546875" style="1" customWidth="1"/>
    <col min="10" max="10" width="13.109375" style="1" bestFit="1" customWidth="1"/>
    <col min="11" max="11" width="3.44140625" customWidth="1"/>
    <col min="12" max="12" width="13.21875" style="1" bestFit="1" customWidth="1"/>
    <col min="13" max="13" width="2.88671875" customWidth="1"/>
    <col min="14" max="14" width="30.109375" style="1" bestFit="1" customWidth="1"/>
    <col min="15" max="15" width="14.88671875" style="1" bestFit="1" customWidth="1"/>
    <col min="16" max="16" width="8" style="1" bestFit="1" customWidth="1"/>
    <col min="17" max="17" width="15.109375" style="1" bestFit="1" customWidth="1"/>
    <col min="18" max="18" width="59.44140625" style="1" customWidth="1"/>
    <col min="19" max="16384" width="9.109375" style="1"/>
  </cols>
  <sheetData>
    <row r="1" spans="1:13" ht="13.2" x14ac:dyDescent="0.25">
      <c r="A1" s="13" t="s">
        <v>111</v>
      </c>
      <c r="B1" s="13"/>
      <c r="C1" s="13"/>
      <c r="D1" s="13"/>
      <c r="G1" s="1"/>
      <c r="K1" s="1"/>
      <c r="M1" s="1"/>
    </row>
    <row r="2" spans="1:13" ht="13.2" x14ac:dyDescent="0.25">
      <c r="A2" s="30"/>
      <c r="B2" s="30" t="s">
        <v>110</v>
      </c>
      <c r="C2" s="30" t="s">
        <v>109</v>
      </c>
      <c r="D2" s="30" t="s">
        <v>108</v>
      </c>
      <c r="E2" s="30" t="s">
        <v>136</v>
      </c>
      <c r="G2" s="1"/>
      <c r="K2" s="1"/>
      <c r="M2" s="1"/>
    </row>
    <row r="3" spans="1:13" ht="13.2" x14ac:dyDescent="0.25">
      <c r="A3" s="30" t="s">
        <v>76</v>
      </c>
      <c r="B3" s="30">
        <v>1.3</v>
      </c>
      <c r="C3" s="30">
        <v>2.6</v>
      </c>
      <c r="D3" s="30">
        <v>5.3</v>
      </c>
      <c r="E3" s="48">
        <v>4.7577024006220237</v>
      </c>
      <c r="G3" s="1"/>
      <c r="K3" s="1"/>
      <c r="M3" s="1"/>
    </row>
    <row r="4" spans="1:13" ht="13.2" x14ac:dyDescent="0.25">
      <c r="A4" s="30" t="s">
        <v>15</v>
      </c>
      <c r="B4" s="30">
        <v>2.1</v>
      </c>
      <c r="C4" s="30">
        <v>2.7</v>
      </c>
      <c r="D4" s="30">
        <v>4.0999999999999996</v>
      </c>
      <c r="E4" s="48">
        <v>1.83991854403873</v>
      </c>
      <c r="G4" s="1"/>
      <c r="K4" s="1"/>
      <c r="M4" s="1"/>
    </row>
    <row r="5" spans="1:13" ht="13.2" x14ac:dyDescent="0.25">
      <c r="A5" s="30" t="s">
        <v>29</v>
      </c>
      <c r="B5" s="30">
        <v>0.23</v>
      </c>
      <c r="C5" s="30">
        <v>0.5</v>
      </c>
      <c r="D5" s="30">
        <v>0.6</v>
      </c>
      <c r="E5" s="48">
        <v>0.47501157090366397</v>
      </c>
      <c r="G5" s="1"/>
      <c r="K5" s="1"/>
      <c r="M5" s="1"/>
    </row>
    <row r="6" spans="1:13" ht="13.2" x14ac:dyDescent="0.25">
      <c r="A6" s="30" t="s">
        <v>18</v>
      </c>
      <c r="B6" s="66">
        <v>8.4000000000000005E-2</v>
      </c>
      <c r="C6" s="66">
        <v>0.10199999999999999</v>
      </c>
      <c r="D6" s="66">
        <v>0.13300000000000001</v>
      </c>
      <c r="E6" s="68">
        <v>0.14777702754439331</v>
      </c>
      <c r="G6" s="1"/>
      <c r="K6" s="1"/>
      <c r="M6" s="1"/>
    </row>
    <row r="7" spans="1:13" x14ac:dyDescent="0.3">
      <c r="I7" s="4"/>
      <c r="J7" s="4"/>
    </row>
    <row r="8" spans="1:13" ht="28.2" x14ac:dyDescent="0.5">
      <c r="A8" s="65" t="s">
        <v>107</v>
      </c>
      <c r="B8" s="64"/>
      <c r="C8" s="63"/>
      <c r="D8" s="64"/>
      <c r="E8" s="64"/>
      <c r="F8" s="64"/>
      <c r="G8" s="63"/>
      <c r="H8" s="64"/>
      <c r="I8" s="64"/>
      <c r="J8" s="64"/>
      <c r="K8" s="63"/>
    </row>
    <row r="9" spans="1:13" ht="49.8" customHeight="1" x14ac:dyDescent="0.3">
      <c r="A9" s="117"/>
      <c r="B9" s="118"/>
      <c r="C9" s="118"/>
      <c r="D9" s="118"/>
      <c r="E9" s="118"/>
      <c r="F9" s="118"/>
      <c r="G9" s="118"/>
      <c r="H9" s="118"/>
      <c r="I9" s="118"/>
      <c r="J9" s="119"/>
      <c r="K9" s="67"/>
    </row>
    <row r="10" spans="1:13" ht="49.8" customHeight="1" x14ac:dyDescent="0.3">
      <c r="A10" s="120"/>
      <c r="B10" s="121"/>
      <c r="C10" s="121"/>
      <c r="D10" s="121"/>
      <c r="E10" s="121"/>
      <c r="F10" s="121"/>
      <c r="G10" s="121"/>
      <c r="H10" s="121"/>
      <c r="I10" s="121"/>
      <c r="J10" s="122"/>
      <c r="K10" s="67"/>
    </row>
    <row r="11" spans="1:13" ht="49.8" customHeight="1" x14ac:dyDescent="0.3">
      <c r="A11" s="120"/>
      <c r="B11" s="121"/>
      <c r="C11" s="121"/>
      <c r="D11" s="121"/>
      <c r="E11" s="121"/>
      <c r="F11" s="121"/>
      <c r="G11" s="121"/>
      <c r="H11" s="121"/>
      <c r="I11" s="121"/>
      <c r="J11" s="122"/>
      <c r="K11" s="67"/>
    </row>
    <row r="12" spans="1:13" ht="49.8" customHeight="1" x14ac:dyDescent="0.3">
      <c r="A12" s="123"/>
      <c r="B12" s="124"/>
      <c r="C12" s="124"/>
      <c r="D12" s="124"/>
      <c r="E12" s="124"/>
      <c r="F12" s="124"/>
      <c r="G12" s="124"/>
      <c r="H12" s="124"/>
      <c r="I12" s="124"/>
      <c r="J12" s="125"/>
      <c r="K12" s="67"/>
    </row>
  </sheetData>
  <mergeCells count="1">
    <mergeCell ref="A9:J12"/>
  </mergeCells>
  <printOptions horizontalCentered="1"/>
  <pageMargins left="0.75" right="0.75" top="1" bottom="1" header="0.5" footer="0.5"/>
  <pageSetup scale="94" orientation="portrait" r:id="rId1"/>
  <headerFooter alignWithMargins="0">
    <oddHeader>&amp;CHomework chapter 3 &amp;A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HW Templates ==&gt;</vt:lpstr>
      <vt:lpstr>ST 1, 2, 3 (T)</vt:lpstr>
      <vt:lpstr>ST 4 (T)</vt:lpstr>
      <vt:lpstr>Critical Thinking 3.1 (T)</vt:lpstr>
      <vt:lpstr>PR 9, 34</vt:lpstr>
      <vt:lpstr>PR 15, 16, 17 (T)</vt:lpstr>
      <vt:lpstr>PR 19</vt:lpstr>
      <vt:lpstr>PR 35, 36, 37</vt:lpstr>
      <vt:lpstr>PR 38</vt:lpstr>
      <vt:lpstr>'PR 15, 16, 17 (T)'!Print_Area</vt:lpstr>
      <vt:lpstr>'PR 19'!Print_Area</vt:lpstr>
      <vt:lpstr>'PR 35, 36, 37'!Print_Area</vt:lpstr>
      <vt:lpstr>'ST 1, 2, 3 (T)'!Print_Area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Girvin, Michael</dc:creator>
  <cp:lastModifiedBy>Girvin, Michael</cp:lastModifiedBy>
  <dcterms:created xsi:type="dcterms:W3CDTF">2015-06-05T18:17:20Z</dcterms:created>
  <dcterms:modified xsi:type="dcterms:W3CDTF">2025-01-22T19:47:06Z</dcterms:modified>
</cp:coreProperties>
</file>