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codeName="ThisWorkbook" defaultThemeVersion="202300"/>
  <mc:AlternateContent xmlns:mc="http://schemas.openxmlformats.org/markup-compatibility/2006">
    <mc:Choice Requires="x15">
      <x15ac:absPath xmlns:x15ac="http://schemas.microsoft.com/office/spreadsheetml/2010/11/ac" url="C:\Users\mgirvin\Desktop\00-455-2025\02-VideosFilesHomework\Ch02\Files\"/>
    </mc:Choice>
  </mc:AlternateContent>
  <xr:revisionPtr revIDLastSave="0" documentId="13_ncr:1_{982CA079-B10C-4CE2-967B-4283E5DE9D50}" xr6:coauthVersionLast="47" xr6:coauthVersionMax="47" xr10:uidLastSave="{00000000-0000-0000-0000-000000000000}"/>
  <bookViews>
    <workbookView xWindow="-120" yWindow="-120" windowWidth="29040" windowHeight="15840" tabRatio="916" firstSheet="1" activeTab="1" xr2:uid="{B67C22AA-6F0A-4481-8ED8-4B2E27FE043C}"/>
  </bookViews>
  <sheets>
    <sheet name="Score" sheetId="19" state="hidden" r:id="rId1"/>
    <sheet name="HomeworkTemplates==&gt;" sheetId="1" r:id="rId2"/>
    <sheet name="STP 2.1 (T)" sheetId="4" r:id="rId3"/>
    <sheet name="Critical Thinking (T)" sheetId="6" r:id="rId4"/>
    <sheet name="Problem 1 (T)" sheetId="8" r:id="rId5"/>
    <sheet name="Problem 2 &amp; 3 &amp; 4 (T)" sheetId="10" r:id="rId6"/>
    <sheet name="Problem 7 (T)" sheetId="14" r:id="rId7"/>
    <sheet name="Problem 19 (T)" sheetId="16" r:id="rId8"/>
  </sheets>
  <definedNames>
    <definedName name="_xlnm.Print_Area" localSheetId="7">'Problem 19 (T)'!$A$1:$C$16,'Problem 19 (T)'!$A$18:$B$26,'Problem 19 (T)'!$E$1:$G$15,'Problem 19 (T)'!#REF!,'Problem 19 (T)'!$I$1:$O$15</definedName>
    <definedName name="_xlnm.Print_Area" localSheetId="6">'Problem 7 (T)'!$A$1:$B$8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9" l="1"/>
  <c r="D4" i="19"/>
  <c r="E4" i="19" s="1"/>
  <c r="D5" i="19"/>
  <c r="E5" i="19" s="1"/>
  <c r="D6" i="19"/>
  <c r="E6" i="19" s="1"/>
  <c r="D7" i="19"/>
  <c r="E7" i="19" s="1"/>
  <c r="D8" i="19"/>
  <c r="E8" i="19" s="1"/>
  <c r="D9" i="19"/>
  <c r="E9" i="19" s="1"/>
  <c r="D10" i="19"/>
  <c r="E10" i="19" s="1"/>
  <c r="D11" i="19"/>
  <c r="E11" i="19" s="1"/>
  <c r="D12" i="19"/>
  <c r="E12" i="19" s="1"/>
  <c r="D13" i="19"/>
  <c r="E13" i="19" s="1"/>
  <c r="D14" i="19"/>
  <c r="E14" i="19" s="1"/>
  <c r="D15" i="19"/>
  <c r="E15" i="19" s="1"/>
  <c r="D16" i="19"/>
  <c r="E16" i="19" s="1"/>
  <c r="D17" i="19"/>
  <c r="E17" i="19" s="1"/>
  <c r="D18" i="19"/>
  <c r="E18" i="19" s="1"/>
  <c r="D19" i="19"/>
  <c r="E19" i="19" s="1"/>
  <c r="D20" i="19"/>
  <c r="E20" i="19" s="1"/>
  <c r="D21" i="19"/>
  <c r="E21" i="19" s="1"/>
  <c r="D22" i="19"/>
  <c r="E22" i="19" s="1"/>
  <c r="D23" i="19"/>
  <c r="E23" i="19" s="1"/>
  <c r="D24" i="19"/>
  <c r="E24" i="19" s="1"/>
  <c r="D25" i="19"/>
  <c r="E25" i="19" s="1"/>
  <c r="D26" i="19"/>
  <c r="E26" i="19" s="1"/>
  <c r="D27" i="19"/>
  <c r="E27" i="19" s="1"/>
  <c r="D28" i="19"/>
  <c r="E28" i="19" s="1"/>
  <c r="D29" i="19"/>
  <c r="E29" i="19" s="1"/>
  <c r="D30" i="19"/>
  <c r="E30" i="19" s="1"/>
  <c r="D31" i="19"/>
  <c r="E31" i="19" s="1"/>
  <c r="D32" i="19"/>
  <c r="E32" i="19" s="1"/>
  <c r="D33" i="19"/>
  <c r="E33" i="19" s="1"/>
  <c r="D34" i="19"/>
  <c r="E34" i="19" s="1"/>
  <c r="D35" i="19"/>
  <c r="E35" i="19" s="1"/>
  <c r="D36" i="19"/>
  <c r="E36" i="19" s="1"/>
  <c r="D37" i="19"/>
  <c r="E37" i="19" s="1"/>
  <c r="D38" i="19"/>
  <c r="E38" i="19" s="1"/>
  <c r="D39" i="19"/>
  <c r="E39" i="19" s="1"/>
  <c r="D40" i="19"/>
  <c r="E40" i="19" s="1"/>
  <c r="D41" i="19"/>
  <c r="E41" i="19" s="1"/>
  <c r="D42" i="19"/>
  <c r="E42" i="19" s="1"/>
  <c r="D43" i="19"/>
  <c r="E43" i="19" s="1"/>
  <c r="D44" i="19"/>
  <c r="E44" i="19" s="1"/>
  <c r="D45" i="19"/>
  <c r="E45" i="19" s="1"/>
  <c r="D46" i="19"/>
  <c r="E46" i="19" s="1"/>
  <c r="D47" i="19"/>
  <c r="E47" i="19" s="1"/>
  <c r="D48" i="19"/>
  <c r="E48" i="19" s="1"/>
  <c r="D49" i="19"/>
  <c r="E49" i="19" s="1"/>
  <c r="D50" i="19"/>
  <c r="E50" i="19" s="1"/>
  <c r="D51" i="19"/>
  <c r="E51" i="19" s="1"/>
  <c r="D52" i="19"/>
  <c r="E52" i="19" s="1"/>
  <c r="D53" i="19"/>
  <c r="E53" i="19" s="1"/>
  <c r="D54" i="19"/>
  <c r="E54" i="19" s="1"/>
  <c r="D55" i="19"/>
  <c r="E55" i="19" s="1"/>
  <c r="D56" i="19"/>
  <c r="E56" i="19" s="1"/>
  <c r="A10" i="4"/>
  <c r="K14" i="16"/>
  <c r="K13" i="16"/>
  <c r="E8" i="16"/>
  <c r="K11" i="16" s="1"/>
  <c r="E6" i="16"/>
  <c r="O5" i="16"/>
  <c r="M5" i="16"/>
  <c r="O7" i="16" s="1"/>
  <c r="I5" i="16"/>
  <c r="E5" i="16"/>
  <c r="E4" i="16"/>
  <c r="B4" i="16"/>
  <c r="N1" i="16"/>
  <c r="E1" i="16"/>
  <c r="S26" i="4"/>
  <c r="W18" i="4"/>
  <c r="U18" i="4"/>
  <c r="W20" i="4" s="1"/>
  <c r="Q18" i="4"/>
  <c r="M12" i="4"/>
  <c r="I12" i="4"/>
  <c r="E8" i="4"/>
  <c r="S24" i="4" s="1"/>
  <c r="M7" i="4"/>
  <c r="I7" i="4"/>
  <c r="M6" i="4"/>
  <c r="I6" i="4"/>
  <c r="E6" i="4"/>
  <c r="E5" i="4"/>
  <c r="E4" i="4"/>
  <c r="B4" i="4"/>
  <c r="I2" i="4"/>
  <c r="E2" i="4"/>
  <c r="E1" i="4"/>
  <c r="I1" i="4" s="1"/>
  <c r="C10" i="10"/>
  <c r="C13" i="10"/>
  <c r="C14" i="10"/>
  <c r="C15" i="10"/>
  <c r="C17" i="10"/>
  <c r="C22" i="10"/>
  <c r="A12" i="8"/>
  <c r="A15" i="8"/>
  <c r="D15" i="8"/>
  <c r="A16" i="8"/>
  <c r="D16" i="8"/>
  <c r="E3" i="19" l="1"/>
  <c r="E58" i="19" s="1"/>
  <c r="D57" i="19"/>
  <c r="A19" i="16"/>
  <c r="A23" i="16"/>
  <c r="B8" i="16" a="1"/>
  <c r="B8" i="16" s="1"/>
  <c r="A24" i="16"/>
  <c r="A21" i="16"/>
  <c r="A20" i="16"/>
  <c r="E3" i="16"/>
  <c r="I3" i="4"/>
  <c r="A9" i="4"/>
  <c r="J5" i="4" a="1"/>
  <c r="J5" i="4" s="1"/>
  <c r="A11" i="4"/>
  <c r="E3" i="4"/>
  <c r="B14" i="4" a="1"/>
  <c r="B14" i="4" s="1"/>
  <c r="A12" i="4"/>
  <c r="A13" i="4"/>
  <c r="N5" i="4" a="1"/>
  <c r="N5" i="4" s="1"/>
  <c r="V14"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<sst xmlns="http://schemas.openxmlformats.org/spreadsheetml/2006/main" count="269" uniqueCount="164">
  <si>
    <t xml:space="preserve"> -</t>
  </si>
  <si>
    <t xml:space="preserve"> =</t>
  </si>
  <si>
    <t>Dividends paid</t>
  </si>
  <si>
    <t>Change in NWC</t>
  </si>
  <si>
    <t xml:space="preserve"> +</t>
  </si>
  <si>
    <t>Depreciation</t>
  </si>
  <si>
    <t>Net capital spending</t>
  </si>
  <si>
    <t>Taxes</t>
  </si>
  <si>
    <t>Cash flow from assets</t>
  </si>
  <si>
    <t>Addition to Retained Earnings</t>
  </si>
  <si>
    <t>Dividends</t>
  </si>
  <si>
    <t>Net Income</t>
  </si>
  <si>
    <t>Taxable Income</t>
  </si>
  <si>
    <t>Tax Rate</t>
  </si>
  <si>
    <t>Depreciation Expense</t>
  </si>
  <si>
    <t>Sales</t>
  </si>
  <si>
    <t>Name:</t>
  </si>
  <si>
    <t>Net new equity</t>
  </si>
  <si>
    <t>Cash flow to stockholders</t>
  </si>
  <si>
    <t>Net new borrowing</t>
  </si>
  <si>
    <t>Cash flow to creditors</t>
  </si>
  <si>
    <t>Long-term debt</t>
  </si>
  <si>
    <t>Beg NWC</t>
  </si>
  <si>
    <t>End NWC</t>
  </si>
  <si>
    <t>Current liabilities</t>
  </si>
  <si>
    <t>Net fixed assets</t>
  </si>
  <si>
    <t>Beg net fixed assets</t>
  </si>
  <si>
    <t>End net fixed assets</t>
  </si>
  <si>
    <t>Current assets</t>
  </si>
  <si>
    <t>EBIT</t>
  </si>
  <si>
    <t>Interest</t>
  </si>
  <si>
    <t>Cash flow from operations</t>
  </si>
  <si>
    <t>Cost of goods sold</t>
  </si>
  <si>
    <t>Addition to retained earnings</t>
  </si>
  <si>
    <t>Account Name</t>
  </si>
  <si>
    <t>Total Owners' Equity</t>
  </si>
  <si>
    <t>Change in Retained Earnings</t>
  </si>
  <si>
    <t>Change in Common Stock and Paid-in surplus</t>
  </si>
  <si>
    <t>Taxable income</t>
  </si>
  <si>
    <t>Total Liabilities</t>
  </si>
  <si>
    <t>Requirements:</t>
  </si>
  <si>
    <t>Earnings before interest and tax</t>
  </si>
  <si>
    <t>Balance Sheet</t>
  </si>
  <si>
    <t>Income Statement</t>
  </si>
  <si>
    <t>Statements</t>
  </si>
  <si>
    <t>Liabilities and Owners' Equity</t>
  </si>
  <si>
    <t>Assets</t>
  </si>
  <si>
    <t>Year 2</t>
  </si>
  <si>
    <t>Year 1</t>
  </si>
  <si>
    <t>Rasputin Corporation</t>
  </si>
  <si>
    <t>Assumptions</t>
  </si>
  <si>
    <t>Total Liabilities + Owners' Equity</t>
  </si>
  <si>
    <t>Total Assets</t>
  </si>
  <si>
    <t>Owners Equity</t>
  </si>
  <si>
    <t>Liabilities + Owners' Equity</t>
  </si>
  <si>
    <t>NWC =</t>
  </si>
  <si>
    <t>Shareholders' Equity =</t>
  </si>
  <si>
    <t>Solve for:</t>
  </si>
  <si>
    <t>LTD</t>
  </si>
  <si>
    <t>CL</t>
  </si>
  <si>
    <t>NFA</t>
  </si>
  <si>
    <t>CA</t>
  </si>
  <si>
    <t>Bing Inc.</t>
  </si>
  <si>
    <t>Name</t>
  </si>
  <si>
    <t>DPS</t>
  </si>
  <si>
    <t>EPS</t>
  </si>
  <si>
    <t>Tax</t>
  </si>
  <si>
    <t>For The Year Ended 20xx</t>
  </si>
  <si>
    <t>Shares of common stock outstanding</t>
  </si>
  <si>
    <t>Interest Expense</t>
  </si>
  <si>
    <t>Costs</t>
  </si>
  <si>
    <t>Rotweiler Obedience School</t>
  </si>
  <si>
    <t>Explain the negative and positive signs</t>
  </si>
  <si>
    <t>New Equity</t>
  </si>
  <si>
    <t>Why?</t>
  </si>
  <si>
    <t>Interest expense</t>
  </si>
  <si>
    <t>Depreciation expense</t>
  </si>
  <si>
    <t>Manaia Manufacturing</t>
  </si>
  <si>
    <t>Balance Sheet Net Fixed Assets, December 31, 2021</t>
  </si>
  <si>
    <t>Balance Sheet Net Fixed Assets, December 31, 2022</t>
  </si>
  <si>
    <t>2022 Income Statement Depreciation Expense</t>
  </si>
  <si>
    <t>Net Capital Spending for 2022</t>
  </si>
  <si>
    <t>a.</t>
  </si>
  <si>
    <t>b.</t>
  </si>
  <si>
    <t>c.</t>
  </si>
  <si>
    <t>d.</t>
  </si>
  <si>
    <t>Problem</t>
  </si>
  <si>
    <t>Graded Element</t>
  </si>
  <si>
    <t>Possible Points</t>
  </si>
  <si>
    <t>Earned Points</t>
  </si>
  <si>
    <t>Notes</t>
  </si>
  <si>
    <t>STP 2.1</t>
  </si>
  <si>
    <t>Did you enter labels and formulas inputs into cells?</t>
  </si>
  <si>
    <t>In formulas, did you refer to formula inputs with cell references?</t>
  </si>
  <si>
    <t>Is Net Income = $449?</t>
  </si>
  <si>
    <t>Is Dividends = $305?</t>
  </si>
  <si>
    <t>Is Addition to retained earnings = $144?</t>
  </si>
  <si>
    <t>Is Total Liabilities in 2022 = $4,088?</t>
  </si>
  <si>
    <t>Is Change in Common Stock and Paid-in surplus in 2022 = $154?</t>
  </si>
  <si>
    <t>Is Change in Retained Earnings in 2022 = $144?</t>
  </si>
  <si>
    <t>Is Total Owners' Equity in 2022 = $5,345?</t>
  </si>
  <si>
    <t>Is Total Liabilities and Owners' Equity in 2022 = $9,433?</t>
  </si>
  <si>
    <t>Critical Thinking</t>
  </si>
  <si>
    <t>Problem 1</t>
  </si>
  <si>
    <t>Problem 2</t>
  </si>
  <si>
    <t>Is Taxable Income = $353,000</t>
  </si>
  <si>
    <t>Is Tax = $74,130</t>
  </si>
  <si>
    <t>Is Net Income = $278,870</t>
  </si>
  <si>
    <t>Problem 3</t>
  </si>
  <si>
    <t>Problem 4</t>
  </si>
  <si>
    <t>Did you calculate EPS and get = $3.718</t>
  </si>
  <si>
    <t>Did you calculate DPS and get = $1.667</t>
  </si>
  <si>
    <t>Problem 7</t>
  </si>
  <si>
    <t>Did you calculate Net Capital Spending for 2022 = $1,127,000</t>
  </si>
  <si>
    <t>Problem 19</t>
  </si>
  <si>
    <t>Did you Prepare an Income Statement for 2022?</t>
  </si>
  <si>
    <t>Did you Prepare a Balance Sheet for 2021 and 2022?</t>
  </si>
  <si>
    <t>2.1, might have a written answer like this:
Liquid assets can be converted to cash quickly so that bills can be paid or profitable assets can be purchased, however, cash earns a small return. On the other hand, illiquid assets such as buildings or business segments tend to earn a higher return, although they are harder to turn to cash and may loose some value if it is required that one sell quickly. In the 2007-2010 financial crisis, banks held many bad loans which stop providing cash flows and when the panic set in, banks could not sell assets to get cash or borrow money to get cash, so they ran out of cash or "liquidity".
Liquidity measures how quickly and easily an asset can be converted to cash without significant loss in value. It’s desirable for firms to have high liquidity so that they can more safely meet short-term creditor demands. However, liquidity also has an opportunity cost. Firms generally reap higher returns by investing in illiquid, productive assets. It’s up to the firm’s financial management staff to find a reasonable compromise between these opposing needs.</t>
  </si>
  <si>
    <t>2.2, might have a written answer like this:
Because accountants use accrual accounting. Revenues are recorded when earned and expenses are recorded when incurred or when the expense is matched to the revenue it helped to create. Although revenues and expenses are recorded, there may not be a contemporaneous cash flow associated with it. In particular, the depreciation expense is a large non-cash expense (caused by the matching principal) that, in finance, must be added back into the accounting income in order to estimate cash flows.</t>
  </si>
  <si>
    <t>2.6, might have a written answer like this:
It depends. If a firm is growing quickly and buying many profitable assets, the cash flow from assets could be negative - in essence, the cash to creditors and stockholders would be negative (cash comes in from equity and debt so business can buy assets), which means that they are investing cash in the business because they think that the firm will be profitable in the future. On the other hand, if the firm continues to have earning losses, this may not be a good sign.</t>
  </si>
  <si>
    <t>2.8, might have a written answer like this:
A negative NWC could mean that the firm is managing its inventory or receivables more efficiently - they sold old inventory or they collected more Accounts Receivables than they recorded new ones. A negative NCS could mean that the firm has sold more assets than it has purchased.
Negative net capital spending would mean more long-lived assets were liquidated than purchased - might be a sign of a need for cash.</t>
  </si>
  <si>
    <t>2.9, might have a written answer like this:
If a company raises more money from selling stock than it pays in dividends in a particular period, its cash flow to stockholders will be negative. If a company borrows more than it pays in interest, its cash flow to creditors will be negative.</t>
  </si>
  <si>
    <t>Did you calculate Owners Equity = $18,800.00?</t>
  </si>
  <si>
    <t>Did you calculate NWC = $1,300.00?</t>
  </si>
  <si>
    <t>Did you create an Income statement with these numbers:</t>
  </si>
  <si>
    <t>Did you calculate the Addition to Retained Earnings = $153,870</t>
  </si>
  <si>
    <t>Taxes = $1,124</t>
  </si>
  <si>
    <t>Net Income = $3,560</t>
  </si>
  <si>
    <t>Dividends = $908</t>
  </si>
  <si>
    <t>Addition to retained earnings = $2,652</t>
  </si>
  <si>
    <t>Taxable income = $4,684</t>
  </si>
  <si>
    <t>a</t>
  </si>
  <si>
    <t>b</t>
  </si>
  <si>
    <t>c</t>
  </si>
  <si>
    <t>d</t>
  </si>
  <si>
    <t>Total Possible:</t>
  </si>
  <si>
    <t>Your Total Score:</t>
  </si>
  <si>
    <t>Be Sure To Scroll Up To See All Scoring Detail</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</si>
  <si>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</si>
  <si>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</si>
  <si>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</si>
  <si>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</si>
  <si>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</si>
  <si>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</si>
  <si>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</si>
  <si>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</si>
  <si>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4)</t>
  </si>
  <si>
    <t>The test scores earned will count toward your grade for the class.</t>
  </si>
  <si>
    <t>If you have questions you can contact Michael Girvin: mgirvin@highline.edu, 206-592-3562, or office 29-307.</t>
  </si>
  <si>
    <t>5)</t>
  </si>
  <si>
    <t>You must always follow Excel's Golden Rule: If a formula input can change, put it in a cell, label it, and refer to it in the formula with a cell references.</t>
  </si>
  <si>
    <t>* This homework covers everything in class up through video #13 and chapters 1 &amp; 2 in the textbook</t>
  </si>
  <si>
    <t>For example, if your name is “Sioux Noline” and the test file has the name “ACCTG455Ch01-02-Homework.xlsx",</t>
  </si>
  <si>
    <t>you MUST rename the file to become: “SiouxNolineACCTG455Ch01-02-Homework.xlsx”.</t>
  </si>
  <si>
    <r>
      <t xml:space="preserve">You must complete these homework problems from the textbook:
</t>
    </r>
    <r>
      <rPr>
        <b/>
        <sz val="11"/>
        <color theme="1"/>
        <rFont val="Aptos Narrow"/>
        <family val="2"/>
        <scheme val="minor"/>
      </rPr>
      <t>Chapter 2:</t>
    </r>
    <r>
      <rPr>
        <sz val="11"/>
        <color theme="1"/>
        <rFont val="Aptos Narrow"/>
        <family val="2"/>
        <scheme val="minor"/>
      </rPr>
      <t xml:space="preserve">
Chapter Review &amp; Self-Test Problem
Critical Thinking: 2.1, 2.2, 2.6, 2.8, 2.9
Problems: 1,2,3,4,7,19
You can use this workbook file with the worksheet templates that I have made for you, or you can make your own file to complete the problems. If you create your own file, be sure to include your name and the chapters in the file name.
When you complete these homework problems, you will upload the finished file to the home area of Canvas.</t>
    </r>
  </si>
  <si>
    <t>Did you explain and interpret the positive and negative signs of the answers from parts a to d? With an answer like this:
The firm is still paying $565 to creditors for past debt, but has issued $1,823 of new equity to augment the Cash Flow From Operations of $7,942 -- all with the end result of purchasing new assets
The firm had positive earnings in an accounting sense (NI &gt; 0) and had positive cash flow from operations. The firm invested $250 in new net working capital and $4,910 in new fixed assets. The firm had to raise $440 from its stakeholders to support this new investment. It accomplished this by raising $1,335 in the form of new equity. After paying out $550 in the form of dividends to shareholders and $345 in the form of interest to creditors, $440 was left to just meet the firm’s cash flow needs for investment.</t>
  </si>
  <si>
    <t>Did you calculate the Operating Cash Flow for 2022 = EBIT  + Depreciation expense  - Taxes = 5249 + 3817 - 1124.16 = $7,941.84?</t>
  </si>
  <si>
    <t>Did you explain the negative cash flow from assets with a statement as shown below?
Because the firm thinks that it has found profitable assets to purchase and so it has purchased $7,244 worth. In addition, the NWC capital has gone up significantly. Both of these asset increases has used up and exceeded the operating cash flow.</t>
  </si>
  <si>
    <t>Cash flow from assets  = Cash flow from operations  - Net capital spending  - Change in NWC = 325  = 1734  - 1335  - 74 = 325</t>
  </si>
  <si>
    <t>Cash flow to creditors  = Interest  - Net new borrowing = 174  = 267  - 93 = 174</t>
  </si>
  <si>
    <t>Cash flow to stockholders  = Dividends  - Net new equity = 151  = 305  - 154 = 151</t>
  </si>
  <si>
    <t>Did you make the calculations below?
Net capital spending  = End net fixed assets  - Beg net fixed assets  + Depreciation expense = 25286 - 21859 = 3817 = $7,244
Change in NWC  = End NWC  - Beg NWC = (End CA - End CL) - (Beg CA - Bed CL) = (4819 - 3279) - (3913 - 3421 = $1,048
Cash flow from assets  = Cash flow from operations  - Net capital spending  - Change in NWC = 7942 - 7244 - 1048 = -$350</t>
  </si>
  <si>
    <t>If no new debt was issued during the year, what is the cash flow to creditors 2022? Did you get the answer = $565.
Cash flow to creditors  = Interest expense  - Net new borrowing = $565 - 0 = $565</t>
  </si>
  <si>
    <t>Did you calculate the 2022 Cash flow to stockholders = Cash flow from assets - Cash flow to creditors = -350 - 565 = -$915?
Note: Net new equity = -(Cash flow to stockholders - Dividends) = -(-915 - 908) = 1823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</si>
</sst>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16" x14ac:knownFonts="1">
    <font>
      <sz val="11"/>
      <color theme="1"/>
      <name val="Aptos Narrow"/>
      <family val="2"/>
      <scheme val="minor"/>
    </font>
    <font>
      <sz val="11"/>
      <color theme="1"/>
      <name val="Aptos Narrow"/>
      <family val="2"/>
      <scheme val="minor"/>
    </font>
    <font>
      <sz val="10"/>
      <name val="Arial"/>
      <family val="2"/>
    </font>
    <font>
      <sz val="10"/>
      <color indexed="9"/>
      <name val="Arial"/>
      <family val="2"/>
    </font>
    <font>
      <sz val="14"/>
      <name val="Arial"/>
      <family val="2"/>
    </font>
    <font>
      <b/>
      <sz val="10"/>
      <name val="Arial"/>
      <family val="2"/>
    </font>
    <font>
      <b/>
      <sz val="11"/>
      <color theme="0"/>
      <name val="Aptos Narrow"/>
      <family val="2"/>
      <scheme val="minor"/>
    </font>
    <font>
      <b/>
      <sz val="11"/>
      <color theme="1"/>
      <name val="Aptos Narrow"/>
      <family val="2"/>
      <scheme val="minor"/>
    </font>
    <font>
      <sz val="10"/>
      <color theme="0"/>
      <name val="Arial"/>
      <family val="2"/>
    </font>
    <font>
      <sz val="8"/>
      <name val="Aptos Narrow"/>
      <family val="2"/>
      <scheme val="minor"/>
    </font>
    <font>
      <sz val="16"/>
      <color theme="1"/>
      <name val="Aptos Narrow"/>
      <family val="2"/>
      <scheme val="minor"/>
    </font>
    <font>
      <b/>
      <sz val="16"/>
      <color theme="0"/>
      <name val="Aptos Narrow"/>
      <family val="2"/>
      <scheme val="minor"/>
    </font>
    <font>
      <sz val="11"/>
      <color theme="0" tint="-4.9989318521683403E-2"/>
      <name val="Aptos Narrow"/>
      <family val="2"/>
      <scheme val="minor"/>
    </font>
    <font>
      <b/>
      <sz val="16"/>
      <color theme="0" tint="-4.9989318521683403E-2"/>
      <name val="Aptos Narrow"/>
      <family val="2"/>
      <scheme val="minor"/>
    </font>
    <font>
      <b/>
      <sz val="20"/>
      <color theme="0"/>
      <name val="Aptos Narrow"/>
      <family val="2"/>
      <scheme val="minor"/>
    </font>
    <font>
      <b/>
      <sz val="11"/>
      <color rgb="FFFF0000"/>
      <name val="Aptos Narrow"/>
      <family val="2"/>
      <scheme val="minor"/>
    </font>
  </fonts>
  <fills count="16">
    <fill>
      <patternFill patternType="none"/>
    </fill>
    <fill>
      <patternFill patternType="gray125"/>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indexed="12"/>
        <bgColor indexed="64"/>
      </patternFill>
    </fill>
    <fill>
      <patternFill patternType="solid">
        <fgColor indexed="40"/>
        <bgColor indexed="64"/>
      </patternFill>
    </fill>
    <fill>
      <patternFill patternType="solid">
        <fgColor indexed="46"/>
        <bgColor indexed="64"/>
      </patternFill>
    </fill>
    <fill>
      <patternFill patternType="solid">
        <fgColor indexed="41"/>
        <bgColor indexed="64"/>
      </patternFill>
    </fill>
    <fill>
      <patternFill patternType="solid">
        <fgColor rgb="FFFFFF00"/>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rgb="FF002060"/>
        <bgColor indexed="64"/>
      </patternFill>
    </fill>
    <fill>
      <patternFill patternType="solid">
        <fgColor theme="7" tint="0.79998168889431442"/>
        <bgColor indexed="64"/>
      </patternFill>
    </fill>
    <fill>
      <patternFill patternType="solid">
        <fgColor rgb="FFEE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thick">
        <color indexed="12"/>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alignment wrapText="1"/>
    </xf>
    <xf numFmtId="0" fontId="2" fillId="0" borderId="1">
      <alignment horizontal="centerContinuous"/>
    </xf>
    <xf numFmtId="0" fontId="3" fillId="5" borderId="1">
      <alignment horizontal="centerContinuous" wrapText="1"/>
    </xf>
    <xf numFmtId="0" fontId="2" fillId="9" borderId="1">
      <alignment horizontal="centerContinuous" wrapText="1"/>
    </xf>
    <xf numFmtId="9" fontId="2" fillId="0" borderId="0" applyFont="0" applyFill="0" applyBorder="0" applyAlignment="0" applyProtection="0"/>
    <xf numFmtId="43" fontId="2" fillId="0" borderId="0" applyFont="0" applyFill="0" applyBorder="0" applyAlignment="0" applyProtection="0"/>
    <xf numFmtId="0" fontId="2" fillId="3" borderId="1">
      <alignment horizontal="centerContinuous" wrapText="1"/>
    </xf>
  </cellStyleXfs>
  <cellXfs count="126">
    <xf numFmtId="0" fontId="0" fillId="0" borderId="0" xfId="0"/>
    <xf numFmtId="0" fontId="2" fillId="0" borderId="0" xfId="3"/>
    <xf numFmtId="0" fontId="2" fillId="0" borderId="0" xfId="3" applyAlignment="1">
      <alignment horizontal="center"/>
    </xf>
    <xf numFmtId="40" fontId="2" fillId="0" borderId="1" xfId="3" applyNumberFormat="1" applyBorder="1" applyAlignment="1">
      <alignment horizontal="center"/>
    </xf>
    <xf numFmtId="8" fontId="2" fillId="0" borderId="0" xfId="3" applyNumberFormat="1"/>
    <xf numFmtId="0" fontId="2" fillId="0" borderId="1" xfId="4" applyBorder="1">
      <alignment wrapText="1"/>
    </xf>
    <xf numFmtId="0" fontId="2" fillId="0" borderId="1" xfId="3" applyBorder="1"/>
    <xf numFmtId="8" fontId="2" fillId="0" borderId="3" xfId="3" applyNumberFormat="1" applyBorder="1"/>
    <xf numFmtId="9" fontId="2" fillId="0" borderId="1" xfId="3" applyNumberFormat="1" applyBorder="1"/>
    <xf numFmtId="6" fontId="2" fillId="0" borderId="1" xfId="3" applyNumberFormat="1" applyBorder="1"/>
    <xf numFmtId="8" fontId="2" fillId="0" borderId="0" xfId="3" applyNumberFormat="1" applyAlignment="1">
      <alignment horizontal="center"/>
    </xf>
    <xf numFmtId="40" fontId="2" fillId="0" borderId="0" xfId="3" applyNumberFormat="1" applyAlignment="1">
      <alignment horizontal="center"/>
    </xf>
    <xf numFmtId="0" fontId="2" fillId="0" borderId="1" xfId="3" applyBorder="1" applyAlignment="1">
      <alignment horizontal="center"/>
    </xf>
    <xf numFmtId="0" fontId="2" fillId="2" borderId="1" xfId="3" applyFill="1" applyBorder="1" applyAlignment="1">
      <alignment horizontal="center"/>
    </xf>
    <xf numFmtId="38" fontId="2" fillId="0" borderId="1" xfId="3" applyNumberFormat="1" applyBorder="1"/>
    <xf numFmtId="0" fontId="2" fillId="6" borderId="1" xfId="3" applyFill="1" applyBorder="1" applyAlignment="1">
      <alignment horizontal="center"/>
    </xf>
    <xf numFmtId="0" fontId="2" fillId="7" borderId="1" xfId="3" applyFill="1" applyBorder="1" applyAlignment="1">
      <alignment horizontal="center"/>
    </xf>
    <xf numFmtId="40" fontId="2" fillId="4" borderId="1" xfId="3" applyNumberFormat="1" applyFill="1" applyBorder="1" applyAlignment="1">
      <alignment horizontal="center"/>
    </xf>
    <xf numFmtId="0" fontId="2" fillId="4" borderId="1" xfId="3" applyFill="1" applyBorder="1" applyAlignment="1">
      <alignment horizontal="center"/>
    </xf>
    <xf numFmtId="0" fontId="2" fillId="8" borderId="1" xfId="3" applyFill="1" applyBorder="1" applyAlignment="1">
      <alignment horizontal="center"/>
    </xf>
    <xf numFmtId="0" fontId="2" fillId="0" borderId="5" xfId="3" applyBorder="1"/>
    <xf numFmtId="0" fontId="2" fillId="0" borderId="0" xfId="3" applyAlignment="1">
      <alignment horizontal="left"/>
    </xf>
    <xf numFmtId="14" fontId="2" fillId="8" borderId="1" xfId="3" applyNumberFormat="1" applyFill="1" applyBorder="1"/>
    <xf numFmtId="0" fontId="2" fillId="8" borderId="1" xfId="3" applyFill="1" applyBorder="1"/>
    <xf numFmtId="8" fontId="2" fillId="0" borderId="5" xfId="3" applyNumberFormat="1" applyBorder="1"/>
    <xf numFmtId="40" fontId="2" fillId="0" borderId="0" xfId="3" applyNumberFormat="1"/>
    <xf numFmtId="40" fontId="2" fillId="0" borderId="4" xfId="3" applyNumberFormat="1" applyBorder="1"/>
    <xf numFmtId="0" fontId="2" fillId="0" borderId="0" xfId="5" applyBorder="1">
      <alignment horizontal="centerContinuous"/>
    </xf>
    <xf numFmtId="14" fontId="2" fillId="0" borderId="1" xfId="3" applyNumberFormat="1" applyBorder="1"/>
    <xf numFmtId="0" fontId="3" fillId="5" borderId="1" xfId="6">
      <alignment horizontal="centerContinuous" wrapText="1"/>
    </xf>
    <xf numFmtId="0" fontId="2" fillId="3" borderId="1" xfId="6" applyFont="1" applyFill="1">
      <alignment horizontal="centerContinuous" wrapText="1"/>
    </xf>
    <xf numFmtId="0" fontId="2" fillId="3" borderId="6" xfId="6" applyFont="1" applyFill="1" applyBorder="1">
      <alignment horizontal="centerContinuous" wrapText="1"/>
    </xf>
    <xf numFmtId="0" fontId="4" fillId="0" borderId="0" xfId="3" applyFont="1"/>
    <xf numFmtId="0" fontId="4" fillId="0" borderId="0" xfId="4" applyFont="1">
      <alignment wrapText="1"/>
    </xf>
    <xf numFmtId="0" fontId="4" fillId="0" borderId="1" xfId="3" applyFont="1" applyBorder="1"/>
    <xf numFmtId="44" fontId="2" fillId="0" borderId="7" xfId="2" applyFont="1" applyBorder="1"/>
    <xf numFmtId="43" fontId="2" fillId="0" borderId="0" xfId="1" applyFont="1" applyBorder="1"/>
    <xf numFmtId="43" fontId="2" fillId="0" borderId="0" xfId="1" applyFont="1"/>
    <xf numFmtId="44" fontId="2" fillId="0" borderId="0" xfId="2" applyFont="1"/>
    <xf numFmtId="43" fontId="2" fillId="0" borderId="8" xfId="1" applyFont="1" applyBorder="1"/>
    <xf numFmtId="0" fontId="5" fillId="0" borderId="0" xfId="3" applyFont="1" applyAlignment="1">
      <alignment horizontal="centerContinuous" wrapText="1"/>
    </xf>
    <xf numFmtId="0" fontId="2" fillId="9" borderId="1" xfId="7">
      <alignment horizontal="centerContinuous" wrapText="1"/>
    </xf>
    <xf numFmtId="40" fontId="2" fillId="0" borderId="1" xfId="3" applyNumberFormat="1" applyBorder="1"/>
    <xf numFmtId="40" fontId="2" fillId="0" borderId="3" xfId="3" applyNumberFormat="1" applyBorder="1"/>
    <xf numFmtId="40" fontId="1" fillId="0" borderId="1" xfId="8" applyNumberFormat="1" applyFont="1" applyBorder="1"/>
    <xf numFmtId="9" fontId="1" fillId="0" borderId="1" xfId="8" applyFont="1" applyBorder="1"/>
    <xf numFmtId="0" fontId="2" fillId="0" borderId="1" xfId="3" applyBorder="1" applyAlignment="1">
      <alignment horizontal="left"/>
    </xf>
    <xf numFmtId="0" fontId="2" fillId="3" borderId="1" xfId="10">
      <alignment horizontal="centerContinuous" wrapText="1"/>
    </xf>
    <xf numFmtId="0" fontId="2" fillId="0" borderId="0" xfId="3" applyAlignment="1">
      <alignment wrapText="1"/>
    </xf>
    <xf numFmtId="0" fontId="0" fillId="0" borderId="0" xfId="0" applyAlignment="1">
      <alignment wrapText="1"/>
    </xf>
    <xf numFmtId="0" fontId="2" fillId="0" borderId="0" xfId="3" applyAlignment="1">
      <alignment horizontal="center" wrapText="1"/>
    </xf>
    <xf numFmtId="8" fontId="2" fillId="0" borderId="0" xfId="3" applyNumberFormat="1" applyAlignment="1">
      <alignment horizontal="center" wrapText="1"/>
    </xf>
    <xf numFmtId="40" fontId="2" fillId="0" borderId="1" xfId="3" applyNumberFormat="1" applyBorder="1" applyAlignment="1">
      <alignment horizontal="center" wrapText="1"/>
    </xf>
    <xf numFmtId="40" fontId="2" fillId="0" borderId="0" xfId="3" applyNumberFormat="1" applyAlignment="1">
      <alignment wrapText="1"/>
    </xf>
    <xf numFmtId="40" fontId="2" fillId="0" borderId="2" xfId="4" applyNumberFormat="1" applyBorder="1">
      <alignment wrapText="1"/>
    </xf>
    <xf numFmtId="40" fontId="2" fillId="0" borderId="6" xfId="4" applyNumberFormat="1" applyBorder="1">
      <alignment wrapText="1"/>
    </xf>
    <xf numFmtId="40" fontId="2" fillId="0" borderId="1" xfId="4" applyNumberFormat="1" applyBorder="1">
      <alignment wrapText="1"/>
    </xf>
    <xf numFmtId="8" fontId="2" fillId="0" borderId="2" xfId="4" applyNumberFormat="1" applyBorder="1">
      <alignment wrapText="1"/>
    </xf>
    <xf numFmtId="0" fontId="2" fillId="0" borderId="2" xfId="4" applyBorder="1">
      <alignment wrapText="1"/>
    </xf>
    <xf numFmtId="0" fontId="2" fillId="11" borderId="1" xfId="3" applyFill="1" applyBorder="1" applyAlignment="1">
      <alignment horizontal="centerContinuous" wrapText="1"/>
    </xf>
    <xf numFmtId="0" fontId="2" fillId="11" borderId="1" xfId="4" applyFill="1" applyBorder="1" applyAlignment="1">
      <alignment horizontal="centerContinuous" wrapText="1"/>
    </xf>
    <xf numFmtId="38" fontId="2" fillId="0" borderId="1" xfId="3" applyNumberFormat="1" applyBorder="1" applyAlignment="1">
      <alignment wrapText="1"/>
    </xf>
    <xf numFmtId="0" fontId="2" fillId="0" borderId="1" xfId="3" applyBorder="1" applyAlignment="1">
      <alignment wrapText="1"/>
    </xf>
    <xf numFmtId="0" fontId="2" fillId="0" borderId="5" xfId="3" applyBorder="1" applyAlignment="1">
      <alignment wrapText="1"/>
    </xf>
    <xf numFmtId="40" fontId="2" fillId="0" borderId="0" xfId="3" applyNumberFormat="1" applyAlignment="1">
      <alignment horizontal="center" wrapText="1"/>
    </xf>
    <xf numFmtId="8" fontId="2" fillId="0" borderId="0" xfId="3" applyNumberFormat="1" applyAlignment="1">
      <alignment wrapText="1"/>
    </xf>
    <xf numFmtId="0" fontId="2" fillId="0" borderId="1" xfId="3" applyBorder="1" applyAlignment="1">
      <alignment horizontal="center" wrapText="1"/>
    </xf>
    <xf numFmtId="0" fontId="2" fillId="2" borderId="1" xfId="3" applyFill="1" applyBorder="1" applyAlignment="1">
      <alignment horizontal="center" wrapText="1"/>
    </xf>
    <xf numFmtId="8" fontId="2" fillId="0" borderId="3" xfId="3" applyNumberFormat="1" applyBorder="1" applyAlignment="1">
      <alignment wrapText="1"/>
    </xf>
    <xf numFmtId="40" fontId="2" fillId="0" borderId="4" xfId="3" applyNumberFormat="1" applyBorder="1" applyAlignment="1">
      <alignment wrapText="1"/>
    </xf>
    <xf numFmtId="0" fontId="2" fillId="6" borderId="1" xfId="3" applyFill="1" applyBorder="1" applyAlignment="1">
      <alignment horizontal="center" wrapText="1"/>
    </xf>
    <xf numFmtId="6" fontId="2" fillId="0" borderId="1" xfId="3" applyNumberFormat="1" applyBorder="1" applyAlignment="1">
      <alignment wrapText="1"/>
    </xf>
    <xf numFmtId="0" fontId="2" fillId="8" borderId="1" xfId="3" applyFill="1" applyBorder="1" applyAlignment="1">
      <alignment wrapText="1"/>
    </xf>
    <xf numFmtId="0" fontId="2" fillId="7" borderId="1" xfId="3" applyFill="1" applyBorder="1" applyAlignment="1">
      <alignment horizontal="center" wrapText="1"/>
    </xf>
    <xf numFmtId="40" fontId="2" fillId="4" borderId="1" xfId="3" applyNumberFormat="1" applyFill="1" applyBorder="1" applyAlignment="1">
      <alignment horizontal="center" wrapText="1"/>
    </xf>
    <xf numFmtId="9" fontId="2" fillId="0" borderId="1" xfId="3" applyNumberFormat="1" applyBorder="1" applyAlignment="1">
      <alignment wrapText="1"/>
    </xf>
    <xf numFmtId="14" fontId="2" fillId="0" borderId="1" xfId="3" applyNumberFormat="1" applyBorder="1" applyAlignment="1">
      <alignment wrapText="1"/>
    </xf>
    <xf numFmtId="0" fontId="2" fillId="4" borderId="1" xfId="3" applyFill="1" applyBorder="1" applyAlignment="1">
      <alignment horizontal="center" wrapText="1"/>
    </xf>
    <xf numFmtId="0" fontId="2" fillId="8" borderId="1" xfId="3" applyFill="1" applyBorder="1" applyAlignment="1">
      <alignment horizontal="center" wrapText="1"/>
    </xf>
    <xf numFmtId="0" fontId="2" fillId="0" borderId="0" xfId="3" applyAlignment="1">
      <alignment horizontal="left" wrapText="1"/>
    </xf>
    <xf numFmtId="0" fontId="8" fillId="3" borderId="6" xfId="6" applyFont="1" applyFill="1" applyBorder="1">
      <alignment horizontal="centerContinuous" wrapText="1"/>
    </xf>
    <xf numFmtId="0" fontId="8" fillId="3" borderId="1" xfId="10" applyFont="1">
      <alignment horizontal="centerContinuous" wrapText="1"/>
    </xf>
    <xf numFmtId="40" fontId="2" fillId="0" borderId="1" xfId="3" applyNumberFormat="1" applyBorder="1" applyAlignment="1">
      <alignment horizontal="right"/>
    </xf>
    <xf numFmtId="0" fontId="2" fillId="0" borderId="0" xfId="3" applyAlignment="1">
      <alignment horizontal="right"/>
    </xf>
    <xf numFmtId="40" fontId="2" fillId="10" borderId="1" xfId="3" applyNumberFormat="1" applyFill="1" applyBorder="1" applyAlignment="1">
      <alignment horizontal="right"/>
    </xf>
    <xf numFmtId="0" fontId="8" fillId="3" borderId="1" xfId="3" applyFont="1" applyFill="1" applyBorder="1" applyAlignment="1">
      <alignment horizontal="center" wrapText="1"/>
    </xf>
    <xf numFmtId="0" fontId="8" fillId="3" borderId="1" xfId="3" applyFont="1" applyFill="1" applyBorder="1" applyAlignment="1">
      <alignment horizontal="center"/>
    </xf>
    <xf numFmtId="0" fontId="4" fillId="12" borderId="1" xfId="4" applyFont="1" applyFill="1" applyBorder="1">
      <alignment wrapText="1"/>
    </xf>
    <xf numFmtId="40" fontId="2" fillId="0" borderId="6" xfId="3" applyNumberFormat="1" applyBorder="1" applyAlignment="1">
      <alignment horizontal="center" wrapText="1"/>
    </xf>
    <xf numFmtId="0" fontId="0" fillId="0" borderId="0" xfId="0" applyAlignment="1">
      <alignment horizontal="left" indent="2"/>
    </xf>
    <xf numFmtId="40" fontId="0" fillId="0" borderId="0" xfId="0" applyNumberFormat="1"/>
    <xf numFmtId="0" fontId="6" fillId="13" borderId="1" xfId="0" applyFont="1" applyFill="1" applyBorder="1"/>
    <xf numFmtId="0" fontId="0" fillId="12" borderId="1" xfId="0" applyFill="1" applyBorder="1"/>
    <xf numFmtId="0" fontId="0" fillId="12" borderId="1" xfId="0" applyFill="1" applyBorder="1" applyAlignment="1">
      <alignment horizontal="left" indent="2"/>
    </xf>
    <xf numFmtId="0" fontId="0" fillId="14" borderId="1" xfId="0" applyFill="1" applyBorder="1"/>
    <xf numFmtId="0" fontId="0" fillId="14" borderId="1" xfId="0" applyFill="1" applyBorder="1" applyAlignment="1">
      <alignment wrapText="1"/>
    </xf>
    <xf numFmtId="0" fontId="0" fillId="14" borderId="1" xfId="0" applyFill="1" applyBorder="1" applyAlignment="1">
      <alignment horizontal="left" indent="2"/>
    </xf>
    <xf numFmtId="0" fontId="0" fillId="12" borderId="1" xfId="0" applyFill="1" applyBorder="1" applyAlignment="1">
      <alignment horizontal="right"/>
    </xf>
    <xf numFmtId="0" fontId="0" fillId="12" borderId="1" xfId="0" applyFill="1" applyBorder="1" applyAlignment="1">
      <alignment wrapText="1"/>
    </xf>
    <xf numFmtId="0" fontId="10" fillId="0" borderId="1" xfId="0" applyFont="1" applyBorder="1"/>
    <xf numFmtId="0" fontId="10" fillId="10" borderId="1" xfId="0" applyFont="1" applyFill="1" applyBorder="1"/>
    <xf numFmtId="0" fontId="14" fillId="15" borderId="9" xfId="0" applyFont="1" applyFill="1" applyBorder="1" applyAlignment="1">
      <alignment horizontal="centerContinuous"/>
    </xf>
    <xf numFmtId="0" fontId="14" fillId="15" borderId="11" xfId="0" applyFont="1" applyFill="1" applyBorder="1" applyAlignment="1">
      <alignment horizontal="centerContinuous"/>
    </xf>
    <xf numFmtId="0" fontId="14" fillId="15" borderId="10" xfId="0" applyFont="1" applyFill="1" applyBorder="1" applyAlignment="1">
      <alignment horizontal="centerContinuous"/>
    </xf>
    <xf numFmtId="0" fontId="11" fillId="13" borderId="1" xfId="0" applyFont="1" applyFill="1" applyBorder="1" applyAlignment="1">
      <alignment horizontal="right"/>
    </xf>
    <xf numFmtId="0" fontId="12" fillId="13" borderId="9" xfId="0" applyFont="1" applyFill="1" applyBorder="1"/>
    <xf numFmtId="0" fontId="13" fillId="13" borderId="10" xfId="0" applyFont="1" applyFill="1" applyBorder="1" applyAlignment="1">
      <alignment horizontal="right"/>
    </xf>
    <xf numFmtId="0" fontId="0" fillId="9" borderId="0" xfId="0" applyFill="1"/>
    <xf numFmtId="0" fontId="15" fillId="9" borderId="0" xfId="0" applyFont="1" applyFill="1"/>
    <xf numFmtId="0" fontId="0" fillId="9" borderId="9" xfId="0" applyFill="1" applyBorder="1" applyAlignment="1">
      <alignment vertical="top"/>
    </xf>
    <xf numFmtId="0" fontId="0" fillId="9" borderId="10" xfId="0" applyFill="1" applyBorder="1" applyAlignment="1">
      <alignment wrapText="1"/>
    </xf>
    <xf numFmtId="0" fontId="0" fillId="9" borderId="12" xfId="0" applyFill="1" applyBorder="1"/>
    <xf numFmtId="0" fontId="0" fillId="9" borderId="13" xfId="0" applyFill="1" applyBorder="1"/>
    <xf numFmtId="0" fontId="0" fillId="9" borderId="14" xfId="0" applyFill="1" applyBorder="1"/>
    <xf numFmtId="0" fontId="0" fillId="9" borderId="15" xfId="0" applyFill="1" applyBorder="1"/>
    <xf numFmtId="0" fontId="0" fillId="9" borderId="16" xfId="0" applyFill="1" applyBorder="1"/>
    <xf numFmtId="0" fontId="0" fillId="9" borderId="17" xfId="0" applyFill="1" applyBorder="1"/>
    <xf numFmtId="0" fontId="0" fillId="9" borderId="12" xfId="0" applyFill="1" applyBorder="1" applyAlignment="1">
      <alignment horizontal="left" indent="3"/>
    </xf>
    <xf numFmtId="0" fontId="7" fillId="9" borderId="17" xfId="0" applyFont="1" applyFill="1" applyBorder="1"/>
    <xf numFmtId="0" fontId="0" fillId="9" borderId="9" xfId="0" applyFill="1" applyBorder="1"/>
    <xf numFmtId="0" fontId="0" fillId="9" borderId="10" xfId="0" applyFill="1" applyBorder="1"/>
    <xf numFmtId="0" fontId="0" fillId="9" borderId="12" xfId="0" applyFill="1" applyBorder="1" applyAlignment="1">
      <alignment vertical="top"/>
    </xf>
    <xf numFmtId="0" fontId="0" fillId="9" borderId="13" xfId="0" applyFill="1" applyBorder="1" applyAlignment="1">
      <alignment wrapText="1"/>
    </xf>
    <xf numFmtId="0" fontId="2" fillId="12" borderId="9" xfId="4" applyFill="1" applyBorder="1" applyAlignment="1">
      <alignment horizontal="left" vertical="top" wrapText="1"/>
    </xf>
    <xf numFmtId="0" fontId="2" fillId="12" borderId="11" xfId="4" applyFill="1" applyBorder="1" applyAlignment="1">
      <alignment horizontal="left" vertical="top" wrapText="1"/>
    </xf>
    <xf numFmtId="0" fontId="2" fillId="12" borderId="10" xfId="4" applyFill="1" applyBorder="1" applyAlignment="1">
      <alignment horizontal="left" vertical="top" wrapText="1"/>
    </xf>
  </cellXfs>
  <cellStyles count="11">
    <cellStyle name="Assumptions" xfId="10" xr:uid="{3A96D371-6A20-4B0B-A676-D6BA2D9DA6DE}"/>
    <cellStyle name="Center Across Selection" xfId="5" xr:uid="{2760FCE7-2F3E-4E70-9866-B44E7D666851}"/>
    <cellStyle name="Comma" xfId="1" builtinId="3"/>
    <cellStyle name="Comma 2" xfId="9" xr:uid="{B6DA2EF6-02A3-43F8-9276-6DB661EF7B67}"/>
    <cellStyle name="Currency" xfId="2" builtinId="4"/>
    <cellStyle name="Normal" xfId="0" builtinId="0"/>
    <cellStyle name="Normal 2" xfId="3" xr:uid="{A2373C99-887A-46F3-93CC-13D0C9E7E728}"/>
    <cellStyle name="Percent 2" xfId="8" xr:uid="{69FBE5E6-7BD4-4051-BB13-1D0050D738AD}"/>
    <cellStyle name="Title 2" xfId="6" xr:uid="{37C36664-59FD-4726-9B89-154B9940F392}"/>
    <cellStyle name="WrapText" xfId="4" xr:uid="{E2702D0B-4A67-47C1-B707-0753D2677B9C}"/>
    <cellStyle name="YellowCenterAccross" xfId="7" xr:uid="{B20A74BE-0B0C-4C84-BE53-3578E8BEF631}"/>
  </cellStyles>
  <dxfs count="1">
    <dxf>
      <fill>
        <patternFill>
          <bgColor rgb="FF00FF00"/>
        </patternFill>
      </fill>
    </dxf>
  </dxfs>
  <tableStyles count="0" defaultTableStyle="TableStyleMedium2" defaultPivotStyle="PivotStyleLight16"/>
  <colors>
    <mruColors>
      <color rgb="FFFFFFCC"/>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B27A-7AD2-48A0-87BE-E14D3331662F}">
  <sheetPr>
    <tabColor rgb="FFEE0000"/>
  </sheetPr>
  <dimension ref="A2:N60"/>
  <sheetViews>
    <sheetView topLeftCell="A38" zoomScale="85" zoomScaleNormal="85" workbookViewId="0">
      <selection activeCell="D63" sqref="D63"/>
    </sheetView>
  </sheetViews>
  <sheetFormatPr defaultRowHeight="15" x14ac:dyDescent="0.25"/>
  <cols>
    <col min="2" max="2" width="13.7109375" bestFit="1" customWidth="1"/>
    <col min="3" max="3" width="112.85546875" customWidth="1"/>
    <col min="4" max="4" width="13.7109375" bestFit="1" customWidth="1"/>
    <col min="5" max="5" width="12.28515625" bestFit="1" customWidth="1"/>
    <col min="6" max="6" width="20.85546875" customWidth="1"/>
  </cols>
  <sheetData>
    <row r="2" spans="2:14" x14ac:dyDescent="0.25">
      <c r="B2" s="91" t="s">
        <v>86</v>
      </c>
      <c r="C2" s="91" t="s">
        <v>87</v>
      </c>
      <c r="D2" s="91" t="s">
        <v>88</v>
      </c>
      <c r="E2" s="91" t="s">
        <v>89</v>
      </c>
      <c r="F2" s="91" t="s">
        <v>90</v>
      </c>
    </row>
    <row r="3" spans="2:14" x14ac:dyDescent="0.25">
      <c r="B3" s="92" t="s">
        <v>91</v>
      </c>
      <c r="C3" s="92" t="s">
        <v>92</v>
      </c>
      <c r="D3" s="92">
        <f t="shared" ref="D3:D34" si="0">100/ROWS(C3:C56)</f>
        <v>1.8518518518518519</v>
      </c>
      <c r="E3" s="92">
        <f t="shared" ref="E3:E34" si="1">D3</f>
        <v>1.8518518518518519</v>
      </c>
      <c r="F3" s="98"/>
    </row>
    <row r="4" spans="2:14" x14ac:dyDescent="0.25">
      <c r="B4" s="92"/>
      <c r="C4" s="92" t="s">
        <v>93</v>
      </c>
      <c r="D4" s="92">
        <f t="shared" si="0"/>
        <v>1.8518518518518519</v>
      </c>
      <c r="E4" s="92">
        <f t="shared" si="1"/>
        <v>1.8518518518518519</v>
      </c>
      <c r="F4" s="98"/>
    </row>
    <row r="5" spans="2:14" x14ac:dyDescent="0.25">
      <c r="B5" s="92"/>
      <c r="C5" s="92" t="s">
        <v>115</v>
      </c>
      <c r="D5" s="92">
        <f t="shared" si="0"/>
        <v>1.8518518518518519</v>
      </c>
      <c r="E5" s="92">
        <f t="shared" si="1"/>
        <v>1.8518518518518519</v>
      </c>
      <c r="F5" s="98"/>
    </row>
    <row r="6" spans="2:14" x14ac:dyDescent="0.25">
      <c r="B6" s="92"/>
      <c r="C6" s="93" t="s">
        <v>94</v>
      </c>
      <c r="D6" s="92">
        <f t="shared" si="0"/>
        <v>1.8518518518518519</v>
      </c>
      <c r="E6" s="92">
        <f t="shared" si="1"/>
        <v>1.8518518518518519</v>
      </c>
      <c r="F6" s="98"/>
    </row>
    <row r="7" spans="2:14" x14ac:dyDescent="0.25">
      <c r="B7" s="92"/>
      <c r="C7" s="93" t="s">
        <v>95</v>
      </c>
      <c r="D7" s="92">
        <f t="shared" si="0"/>
        <v>1.8518518518518519</v>
      </c>
      <c r="E7" s="92">
        <f t="shared" si="1"/>
        <v>1.8518518518518519</v>
      </c>
      <c r="F7" s="98"/>
    </row>
    <row r="8" spans="2:14" x14ac:dyDescent="0.25">
      <c r="B8" s="92"/>
      <c r="C8" s="93" t="s">
        <v>96</v>
      </c>
      <c r="D8" s="92">
        <f t="shared" si="0"/>
        <v>1.8518518518518519</v>
      </c>
      <c r="E8" s="92">
        <f t="shared" si="1"/>
        <v>1.8518518518518519</v>
      </c>
      <c r="F8" s="98"/>
    </row>
    <row r="9" spans="2:14" x14ac:dyDescent="0.25">
      <c r="B9" s="92"/>
      <c r="C9" s="92" t="s">
        <v>116</v>
      </c>
      <c r="D9" s="92">
        <f t="shared" si="0"/>
        <v>1.8518518518518519</v>
      </c>
      <c r="E9" s="92">
        <f t="shared" si="1"/>
        <v>1.8518518518518519</v>
      </c>
      <c r="F9" s="98"/>
    </row>
    <row r="10" spans="2:14" x14ac:dyDescent="0.25">
      <c r="B10" s="92"/>
      <c r="C10" s="93" t="s">
        <v>97</v>
      </c>
      <c r="D10" s="92">
        <f t="shared" si="0"/>
        <v>1.8518518518518519</v>
      </c>
      <c r="E10" s="92">
        <f t="shared" si="1"/>
        <v>1.8518518518518519</v>
      </c>
      <c r="F10" s="98"/>
      <c r="G10" s="89"/>
    </row>
    <row r="11" spans="2:14" x14ac:dyDescent="0.25">
      <c r="B11" s="92"/>
      <c r="C11" s="93" t="s">
        <v>98</v>
      </c>
      <c r="D11" s="92">
        <f t="shared" si="0"/>
        <v>1.8518518518518519</v>
      </c>
      <c r="E11" s="92">
        <f t="shared" si="1"/>
        <v>1.8518518518518519</v>
      </c>
      <c r="F11" s="98"/>
      <c r="G11" s="89"/>
    </row>
    <row r="12" spans="2:14" x14ac:dyDescent="0.25">
      <c r="B12" s="92"/>
      <c r="C12" s="93" t="s">
        <v>99</v>
      </c>
      <c r="D12" s="92">
        <f t="shared" si="0"/>
        <v>1.8518518518518519</v>
      </c>
      <c r="E12" s="92">
        <f t="shared" si="1"/>
        <v>1.8518518518518519</v>
      </c>
      <c r="F12" s="98"/>
      <c r="G12" s="89"/>
    </row>
    <row r="13" spans="2:14" x14ac:dyDescent="0.25">
      <c r="B13" s="92"/>
      <c r="C13" s="93" t="s">
        <v>100</v>
      </c>
      <c r="D13" s="92">
        <f t="shared" si="0"/>
        <v>1.8518518518518519</v>
      </c>
      <c r="E13" s="92">
        <f t="shared" si="1"/>
        <v>1.8518518518518519</v>
      </c>
      <c r="F13" s="98"/>
      <c r="G13" s="89"/>
    </row>
    <row r="14" spans="2:14" x14ac:dyDescent="0.25">
      <c r="B14" s="92"/>
      <c r="C14" s="93" t="s">
        <v>101</v>
      </c>
      <c r="D14" s="92">
        <f t="shared" si="0"/>
        <v>1.8518518518518519</v>
      </c>
      <c r="E14" s="92">
        <f t="shared" si="1"/>
        <v>1.8518518518518519</v>
      </c>
      <c r="F14" s="98"/>
      <c r="G14" s="89"/>
    </row>
    <row r="15" spans="2:14" x14ac:dyDescent="0.25">
      <c r="B15" s="92"/>
      <c r="C15" s="92" t="s">
        <v>158</v>
      </c>
      <c r="D15" s="92">
        <f t="shared" si="0"/>
        <v>1.8518518518518519</v>
      </c>
      <c r="E15" s="92">
        <f t="shared" si="1"/>
        <v>1.8518518518518519</v>
      </c>
      <c r="F15" s="98"/>
      <c r="I15" s="90"/>
      <c r="J15" s="90"/>
      <c r="K15" s="90"/>
      <c r="L15" s="90"/>
      <c r="M15" s="90"/>
      <c r="N15" s="90"/>
    </row>
    <row r="16" spans="2:14" x14ac:dyDescent="0.25">
      <c r="B16" s="92"/>
      <c r="C16" s="92" t="s">
        <v>159</v>
      </c>
      <c r="D16" s="92">
        <f t="shared" si="0"/>
        <v>1.8518518518518519</v>
      </c>
      <c r="E16" s="92">
        <f t="shared" si="1"/>
        <v>1.8518518518518519</v>
      </c>
      <c r="F16" s="98"/>
    </row>
    <row r="17" spans="2:6" x14ac:dyDescent="0.25">
      <c r="B17" s="92"/>
      <c r="C17" s="92" t="s">
        <v>160</v>
      </c>
      <c r="D17" s="92">
        <f t="shared" si="0"/>
        <v>1.8518518518518519</v>
      </c>
      <c r="E17" s="92">
        <f t="shared" si="1"/>
        <v>1.8518518518518519</v>
      </c>
      <c r="F17" s="98"/>
    </row>
    <row r="18" spans="2:6" ht="165" x14ac:dyDescent="0.25">
      <c r="B18" s="94" t="s">
        <v>102</v>
      </c>
      <c r="C18" s="95" t="s">
        <v>117</v>
      </c>
      <c r="D18" s="94">
        <f t="shared" si="0"/>
        <v>1.8518518518518519</v>
      </c>
      <c r="E18" s="94">
        <f t="shared" si="1"/>
        <v>1.8518518518518519</v>
      </c>
      <c r="F18" s="95"/>
    </row>
    <row r="19" spans="2:6" ht="105" x14ac:dyDescent="0.25">
      <c r="B19" s="94"/>
      <c r="C19" s="95" t="s">
        <v>118</v>
      </c>
      <c r="D19" s="94">
        <f t="shared" si="0"/>
        <v>1.8518518518518519</v>
      </c>
      <c r="E19" s="94">
        <f t="shared" si="1"/>
        <v>1.8518518518518519</v>
      </c>
      <c r="F19" s="95"/>
    </row>
    <row r="20" spans="2:6" ht="90" x14ac:dyDescent="0.25">
      <c r="B20" s="94"/>
      <c r="C20" s="95" t="s">
        <v>119</v>
      </c>
      <c r="D20" s="94">
        <f t="shared" si="0"/>
        <v>1.8518518518518519</v>
      </c>
      <c r="E20" s="94">
        <f t="shared" si="1"/>
        <v>1.8518518518518519</v>
      </c>
      <c r="F20" s="95"/>
    </row>
    <row r="21" spans="2:6" ht="90" x14ac:dyDescent="0.25">
      <c r="B21" s="94"/>
      <c r="C21" s="95" t="s">
        <v>120</v>
      </c>
      <c r="D21" s="94">
        <f t="shared" si="0"/>
        <v>1.8518518518518519</v>
      </c>
      <c r="E21" s="94">
        <f t="shared" si="1"/>
        <v>1.8518518518518519</v>
      </c>
      <c r="F21" s="95"/>
    </row>
    <row r="22" spans="2:6" ht="60" x14ac:dyDescent="0.25">
      <c r="B22" s="94"/>
      <c r="C22" s="95" t="s">
        <v>121</v>
      </c>
      <c r="D22" s="94">
        <f t="shared" si="0"/>
        <v>1.8518518518518519</v>
      </c>
      <c r="E22" s="94">
        <f t="shared" si="1"/>
        <v>1.8518518518518519</v>
      </c>
      <c r="F22" s="95"/>
    </row>
    <row r="23" spans="2:6" x14ac:dyDescent="0.25">
      <c r="B23" s="92" t="s">
        <v>103</v>
      </c>
      <c r="C23" s="92" t="s">
        <v>92</v>
      </c>
      <c r="D23" s="92">
        <f t="shared" si="0"/>
        <v>1.8518518518518519</v>
      </c>
      <c r="E23" s="92">
        <f t="shared" si="1"/>
        <v>1.8518518518518519</v>
      </c>
      <c r="F23" s="98"/>
    </row>
    <row r="24" spans="2:6" x14ac:dyDescent="0.25">
      <c r="B24" s="92"/>
      <c r="C24" s="92" t="s">
        <v>93</v>
      </c>
      <c r="D24" s="92">
        <f t="shared" si="0"/>
        <v>1.8518518518518519</v>
      </c>
      <c r="E24" s="92">
        <f t="shared" si="1"/>
        <v>1.8518518518518519</v>
      </c>
      <c r="F24" s="98"/>
    </row>
    <row r="25" spans="2:6" x14ac:dyDescent="0.25">
      <c r="B25" s="92"/>
      <c r="C25" s="92" t="s">
        <v>122</v>
      </c>
      <c r="D25" s="92">
        <f t="shared" si="0"/>
        <v>1.8518518518518519</v>
      </c>
      <c r="E25" s="92">
        <f t="shared" si="1"/>
        <v>1.8518518518518519</v>
      </c>
      <c r="F25" s="98"/>
    </row>
    <row r="26" spans="2:6" x14ac:dyDescent="0.25">
      <c r="B26" s="92"/>
      <c r="C26" s="92" t="s">
        <v>123</v>
      </c>
      <c r="D26" s="92">
        <f t="shared" si="0"/>
        <v>1.8518518518518519</v>
      </c>
      <c r="E26" s="92">
        <f t="shared" si="1"/>
        <v>1.8518518518518519</v>
      </c>
      <c r="F26" s="98"/>
    </row>
    <row r="27" spans="2:6" x14ac:dyDescent="0.25">
      <c r="B27" s="94" t="s">
        <v>104</v>
      </c>
      <c r="C27" s="94" t="s">
        <v>92</v>
      </c>
      <c r="D27" s="94">
        <f t="shared" si="0"/>
        <v>1.8518518518518519</v>
      </c>
      <c r="E27" s="94">
        <f t="shared" si="1"/>
        <v>1.8518518518518519</v>
      </c>
      <c r="F27" s="95"/>
    </row>
    <row r="28" spans="2:6" x14ac:dyDescent="0.25">
      <c r="B28" s="94"/>
      <c r="C28" s="94" t="s">
        <v>93</v>
      </c>
      <c r="D28" s="94">
        <f t="shared" si="0"/>
        <v>1.8518518518518519</v>
      </c>
      <c r="E28" s="94">
        <f t="shared" si="1"/>
        <v>1.8518518518518519</v>
      </c>
      <c r="F28" s="95"/>
    </row>
    <row r="29" spans="2:6" x14ac:dyDescent="0.25">
      <c r="B29" s="94"/>
      <c r="C29" s="94" t="s">
        <v>124</v>
      </c>
      <c r="D29" s="94">
        <f t="shared" si="0"/>
        <v>1.8518518518518519</v>
      </c>
      <c r="E29" s="94">
        <f t="shared" si="1"/>
        <v>1.8518518518518519</v>
      </c>
      <c r="F29" s="95"/>
    </row>
    <row r="30" spans="2:6" x14ac:dyDescent="0.25">
      <c r="B30" s="94"/>
      <c r="C30" s="96" t="s">
        <v>105</v>
      </c>
      <c r="D30" s="94">
        <f t="shared" si="0"/>
        <v>1.8518518518518519</v>
      </c>
      <c r="E30" s="94">
        <f t="shared" si="1"/>
        <v>1.8518518518518519</v>
      </c>
      <c r="F30" s="95"/>
    </row>
    <row r="31" spans="2:6" x14ac:dyDescent="0.25">
      <c r="B31" s="94"/>
      <c r="C31" s="96" t="s">
        <v>106</v>
      </c>
      <c r="D31" s="94">
        <f t="shared" si="0"/>
        <v>1.8518518518518519</v>
      </c>
      <c r="E31" s="94">
        <f t="shared" si="1"/>
        <v>1.8518518518518519</v>
      </c>
      <c r="F31" s="95"/>
    </row>
    <row r="32" spans="2:6" x14ac:dyDescent="0.25">
      <c r="B32" s="94"/>
      <c r="C32" s="96" t="s">
        <v>107</v>
      </c>
      <c r="D32" s="94">
        <f t="shared" si="0"/>
        <v>1.8518518518518519</v>
      </c>
      <c r="E32" s="94">
        <f t="shared" si="1"/>
        <v>1.8518518518518519</v>
      </c>
      <c r="F32" s="95"/>
    </row>
    <row r="33" spans="2:6" x14ac:dyDescent="0.25">
      <c r="B33" s="92" t="s">
        <v>108</v>
      </c>
      <c r="C33" s="92" t="s">
        <v>92</v>
      </c>
      <c r="D33" s="92">
        <f t="shared" si="0"/>
        <v>1.8518518518518519</v>
      </c>
      <c r="E33" s="92">
        <f t="shared" si="1"/>
        <v>1.8518518518518519</v>
      </c>
      <c r="F33" s="98"/>
    </row>
    <row r="34" spans="2:6" x14ac:dyDescent="0.25">
      <c r="B34" s="92"/>
      <c r="C34" s="92" t="s">
        <v>93</v>
      </c>
      <c r="D34" s="92">
        <f t="shared" si="0"/>
        <v>1.8518518518518519</v>
      </c>
      <c r="E34" s="92">
        <f t="shared" si="1"/>
        <v>1.8518518518518519</v>
      </c>
      <c r="F34" s="98"/>
    </row>
    <row r="35" spans="2:6" x14ac:dyDescent="0.25">
      <c r="B35" s="92"/>
      <c r="C35" s="92" t="s">
        <v>125</v>
      </c>
      <c r="D35" s="92">
        <f t="shared" ref="D35:D56" si="2">100/ROWS(C35:C88)</f>
        <v>1.8518518518518519</v>
      </c>
      <c r="E35" s="92">
        <f t="shared" ref="E35:E56" si="3">D35</f>
        <v>1.8518518518518519</v>
      </c>
      <c r="F35" s="98"/>
    </row>
    <row r="36" spans="2:6" x14ac:dyDescent="0.25">
      <c r="B36" s="92" t="s">
        <v>109</v>
      </c>
      <c r="C36" s="92" t="s">
        <v>92</v>
      </c>
      <c r="D36" s="92">
        <f t="shared" si="2"/>
        <v>1.8518518518518519</v>
      </c>
      <c r="E36" s="92">
        <f t="shared" si="3"/>
        <v>1.8518518518518519</v>
      </c>
      <c r="F36" s="98"/>
    </row>
    <row r="37" spans="2:6" x14ac:dyDescent="0.25">
      <c r="B37" s="92"/>
      <c r="C37" s="92" t="s">
        <v>93</v>
      </c>
      <c r="D37" s="92">
        <f t="shared" si="2"/>
        <v>1.8518518518518519</v>
      </c>
      <c r="E37" s="92">
        <f t="shared" si="3"/>
        <v>1.8518518518518519</v>
      </c>
      <c r="F37" s="98"/>
    </row>
    <row r="38" spans="2:6" x14ac:dyDescent="0.25">
      <c r="B38" s="92"/>
      <c r="C38" s="92" t="s">
        <v>110</v>
      </c>
      <c r="D38" s="92">
        <f t="shared" si="2"/>
        <v>1.8518518518518519</v>
      </c>
      <c r="E38" s="92">
        <f t="shared" si="3"/>
        <v>1.8518518518518519</v>
      </c>
      <c r="F38" s="98"/>
    </row>
    <row r="39" spans="2:6" x14ac:dyDescent="0.25">
      <c r="B39" s="92"/>
      <c r="C39" s="92" t="s">
        <v>111</v>
      </c>
      <c r="D39" s="92">
        <f t="shared" si="2"/>
        <v>1.8518518518518519</v>
      </c>
      <c r="E39" s="92">
        <f t="shared" si="3"/>
        <v>1.8518518518518519</v>
      </c>
      <c r="F39" s="98"/>
    </row>
    <row r="40" spans="2:6" x14ac:dyDescent="0.25">
      <c r="B40" s="92" t="s">
        <v>112</v>
      </c>
      <c r="C40" s="92" t="s">
        <v>92</v>
      </c>
      <c r="D40" s="92">
        <f t="shared" si="2"/>
        <v>1.8518518518518519</v>
      </c>
      <c r="E40" s="92">
        <f t="shared" si="3"/>
        <v>1.8518518518518519</v>
      </c>
      <c r="F40" s="98"/>
    </row>
    <row r="41" spans="2:6" x14ac:dyDescent="0.25">
      <c r="B41" s="92"/>
      <c r="C41" s="92" t="s">
        <v>93</v>
      </c>
      <c r="D41" s="92">
        <f t="shared" si="2"/>
        <v>1.8518518518518519</v>
      </c>
      <c r="E41" s="92">
        <f t="shared" si="3"/>
        <v>1.8518518518518519</v>
      </c>
      <c r="F41" s="98"/>
    </row>
    <row r="42" spans="2:6" x14ac:dyDescent="0.25">
      <c r="B42" s="92"/>
      <c r="C42" s="92" t="s">
        <v>113</v>
      </c>
      <c r="D42" s="92">
        <f t="shared" si="2"/>
        <v>1.8518518518518519</v>
      </c>
      <c r="E42" s="92">
        <f t="shared" si="3"/>
        <v>1.8518518518518519</v>
      </c>
      <c r="F42" s="98"/>
    </row>
    <row r="43" spans="2:6" x14ac:dyDescent="0.25">
      <c r="B43" s="92" t="s">
        <v>114</v>
      </c>
      <c r="C43" s="92" t="s">
        <v>92</v>
      </c>
      <c r="D43" s="92">
        <f t="shared" si="2"/>
        <v>1.8518518518518519</v>
      </c>
      <c r="E43" s="92">
        <f t="shared" si="3"/>
        <v>1.8518518518518519</v>
      </c>
      <c r="F43" s="98"/>
    </row>
    <row r="44" spans="2:6" x14ac:dyDescent="0.25">
      <c r="B44" s="92"/>
      <c r="C44" s="92" t="s">
        <v>93</v>
      </c>
      <c r="D44" s="92">
        <f t="shared" si="2"/>
        <v>1.8518518518518519</v>
      </c>
      <c r="E44" s="92">
        <f t="shared" si="3"/>
        <v>1.8518518518518519</v>
      </c>
      <c r="F44" s="98"/>
    </row>
    <row r="45" spans="2:6" x14ac:dyDescent="0.25">
      <c r="B45" s="97" t="s">
        <v>131</v>
      </c>
      <c r="C45" s="92" t="s">
        <v>115</v>
      </c>
      <c r="D45" s="92">
        <f t="shared" si="2"/>
        <v>1.8518518518518519</v>
      </c>
      <c r="E45" s="92">
        <f t="shared" si="3"/>
        <v>1.8518518518518519</v>
      </c>
      <c r="F45" s="98"/>
    </row>
    <row r="46" spans="2:6" x14ac:dyDescent="0.25">
      <c r="B46" s="97"/>
      <c r="C46" s="93" t="s">
        <v>130</v>
      </c>
      <c r="D46" s="92">
        <f t="shared" si="2"/>
        <v>1.8518518518518519</v>
      </c>
      <c r="E46" s="92">
        <f t="shared" si="3"/>
        <v>1.8518518518518519</v>
      </c>
      <c r="F46" s="98"/>
    </row>
    <row r="47" spans="2:6" x14ac:dyDescent="0.25">
      <c r="B47" s="97"/>
      <c r="C47" s="93" t="s">
        <v>126</v>
      </c>
      <c r="D47" s="92">
        <f t="shared" si="2"/>
        <v>1.8518518518518519</v>
      </c>
      <c r="E47" s="92">
        <f t="shared" si="3"/>
        <v>1.8518518518518519</v>
      </c>
      <c r="F47" s="98"/>
    </row>
    <row r="48" spans="2:6" x14ac:dyDescent="0.25">
      <c r="B48" s="97"/>
      <c r="C48" s="93" t="s">
        <v>127</v>
      </c>
      <c r="D48" s="92">
        <f t="shared" si="2"/>
        <v>1.8518518518518519</v>
      </c>
      <c r="E48" s="92">
        <f t="shared" si="3"/>
        <v>1.8518518518518519</v>
      </c>
      <c r="F48" s="98"/>
    </row>
    <row r="49" spans="1:6" x14ac:dyDescent="0.25">
      <c r="B49" s="97"/>
      <c r="C49" s="93" t="s">
        <v>128</v>
      </c>
      <c r="D49" s="92">
        <f t="shared" si="2"/>
        <v>1.8518518518518519</v>
      </c>
      <c r="E49" s="92">
        <f t="shared" si="3"/>
        <v>1.8518518518518519</v>
      </c>
      <c r="F49" s="98"/>
    </row>
    <row r="50" spans="1:6" x14ac:dyDescent="0.25">
      <c r="B50" s="97"/>
      <c r="C50" s="93" t="s">
        <v>129</v>
      </c>
      <c r="D50" s="92">
        <f t="shared" si="2"/>
        <v>1.8518518518518519</v>
      </c>
      <c r="E50" s="92">
        <f t="shared" si="3"/>
        <v>1.8518518518518519</v>
      </c>
      <c r="F50" s="98"/>
    </row>
    <row r="51" spans="1:6" x14ac:dyDescent="0.25">
      <c r="B51" s="97" t="s">
        <v>132</v>
      </c>
      <c r="C51" s="92" t="s">
        <v>156</v>
      </c>
      <c r="D51" s="92">
        <f t="shared" si="2"/>
        <v>1.8518518518518519</v>
      </c>
      <c r="E51" s="92">
        <f t="shared" si="3"/>
        <v>1.8518518518518519</v>
      </c>
      <c r="F51" s="98"/>
    </row>
    <row r="52" spans="1:6" ht="60" x14ac:dyDescent="0.25">
      <c r="B52" s="97" t="s">
        <v>133</v>
      </c>
      <c r="C52" s="98" t="s">
        <v>161</v>
      </c>
      <c r="D52" s="92">
        <f t="shared" si="2"/>
        <v>1.8518518518518519</v>
      </c>
      <c r="E52" s="92">
        <f t="shared" si="3"/>
        <v>1.8518518518518519</v>
      </c>
      <c r="F52" s="98"/>
    </row>
    <row r="53" spans="1:6" ht="47.25" customHeight="1" x14ac:dyDescent="0.25">
      <c r="B53" s="97"/>
      <c r="C53" s="98" t="s">
        <v>157</v>
      </c>
      <c r="D53" s="92">
        <f t="shared" si="2"/>
        <v>1.8518518518518519</v>
      </c>
      <c r="E53" s="92">
        <f t="shared" si="3"/>
        <v>1.8518518518518519</v>
      </c>
      <c r="F53" s="98"/>
    </row>
    <row r="54" spans="1:6" ht="30" x14ac:dyDescent="0.25">
      <c r="B54" s="97" t="s">
        <v>134</v>
      </c>
      <c r="C54" s="98" t="s">
        <v>162</v>
      </c>
      <c r="D54" s="92">
        <f t="shared" si="2"/>
        <v>1.8518518518518519</v>
      </c>
      <c r="E54" s="92">
        <f t="shared" si="3"/>
        <v>1.8518518518518519</v>
      </c>
      <c r="F54" s="98"/>
    </row>
    <row r="55" spans="1:6" ht="30" x14ac:dyDescent="0.25">
      <c r="B55" s="92"/>
      <c r="C55" s="98" t="s">
        <v>163</v>
      </c>
      <c r="D55" s="92">
        <f t="shared" si="2"/>
        <v>1.8518518518518519</v>
      </c>
      <c r="E55" s="92">
        <f t="shared" si="3"/>
        <v>1.8518518518518519</v>
      </c>
      <c r="F55" s="98"/>
    </row>
    <row r="56" spans="1:6" ht="139.9" customHeight="1" x14ac:dyDescent="0.25">
      <c r="B56" s="92"/>
      <c r="C56" s="98" t="s">
        <v>155</v>
      </c>
      <c r="D56" s="92">
        <f t="shared" si="2"/>
        <v>1.8518518518518519</v>
      </c>
      <c r="E56" s="92">
        <f t="shared" si="3"/>
        <v>1.8518518518518519</v>
      </c>
      <c r="F56" s="98"/>
    </row>
    <row r="57" spans="1:6" ht="21" x14ac:dyDescent="0.35">
      <c r="C57" s="104" t="s">
        <v>135</v>
      </c>
      <c r="D57" s="100">
        <f>SUM(D3:D56)</f>
        <v>99.999999999999957</v>
      </c>
      <c r="E57" s="99"/>
    </row>
    <row r="58" spans="1:6" ht="21" x14ac:dyDescent="0.35">
      <c r="C58" s="105"/>
      <c r="D58" s="106" t="s">
        <v>136</v>
      </c>
      <c r="E58" s="100">
        <f>SUM(E3:E56)</f>
        <v>99.999999999999957</v>
      </c>
    </row>
    <row r="60" spans="1:6" ht="26.25" x14ac:dyDescent="0.4">
      <c r="A60" s="101" t="s">
        <v>137</v>
      </c>
      <c r="B60" s="102"/>
      <c r="C60" s="102"/>
      <c r="D60" s="102"/>
      <c r="E60" s="102"/>
      <c r="F60" s="103"/>
    </row>
  </sheetData>
  <phoneticPr fontId="9" type="noConversion"/>
  <conditionalFormatting sqref="B3:F56">
    <cfRule type="expression" dxfId="0" priority="1">
      <formula>$D3&lt;&gt;$E3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9A1-29E5-4857-BF9F-8BD28E54BC82}">
  <sheetPr codeName="Sheet1">
    <tabColor theme="1"/>
  </sheetPr>
  <dimension ref="B2:C18"/>
  <sheetViews>
    <sheetView tabSelected="1" zoomScaleNormal="100" workbookViewId="0"/>
  </sheetViews>
  <sheetFormatPr defaultRowHeight="15" x14ac:dyDescent="0.25"/>
  <cols>
    <col min="1" max="1" width="2.140625" customWidth="1"/>
    <col min="2" max="2" width="3.28515625" customWidth="1"/>
    <col min="3" max="3" width="101.7109375" customWidth="1"/>
  </cols>
  <sheetData>
    <row r="2" spans="2:3" x14ac:dyDescent="0.25">
      <c r="B2" s="117" t="s">
        <v>151</v>
      </c>
      <c r="C2" s="112"/>
    </row>
    <row r="3" spans="2:3" x14ac:dyDescent="0.25">
      <c r="B3" s="115"/>
      <c r="C3" s="118" t="s">
        <v>138</v>
      </c>
    </row>
    <row r="4" spans="2:3" x14ac:dyDescent="0.25">
      <c r="B4" s="111" t="s">
        <v>139</v>
      </c>
      <c r="C4" s="112" t="s">
        <v>140</v>
      </c>
    </row>
    <row r="5" spans="2:3" x14ac:dyDescent="0.25">
      <c r="B5" s="113"/>
      <c r="C5" s="114" t="s">
        <v>152</v>
      </c>
    </row>
    <row r="6" spans="2:3" x14ac:dyDescent="0.25">
      <c r="B6" s="113"/>
      <c r="C6" s="114" t="s">
        <v>153</v>
      </c>
    </row>
    <row r="7" spans="2:3" x14ac:dyDescent="0.25">
      <c r="B7" s="115"/>
      <c r="C7" s="116" t="s">
        <v>141</v>
      </c>
    </row>
    <row r="8" spans="2:3" ht="165" x14ac:dyDescent="0.25">
      <c r="B8" s="109" t="s">
        <v>142</v>
      </c>
      <c r="C8" s="110" t="s">
        <v>154</v>
      </c>
    </row>
    <row r="9" spans="2:3" ht="30" x14ac:dyDescent="0.25">
      <c r="B9" s="121" t="s">
        <v>143</v>
      </c>
      <c r="C9" s="122" t="s">
        <v>150</v>
      </c>
    </row>
    <row r="10" spans="2:3" x14ac:dyDescent="0.25">
      <c r="B10" s="111" t="s">
        <v>146</v>
      </c>
      <c r="C10" s="112" t="s">
        <v>144</v>
      </c>
    </row>
    <row r="11" spans="2:3" x14ac:dyDescent="0.25">
      <c r="B11" s="115"/>
      <c r="C11" s="116" t="s">
        <v>145</v>
      </c>
    </row>
    <row r="12" spans="2:3" x14ac:dyDescent="0.25">
      <c r="B12" s="119" t="s">
        <v>149</v>
      </c>
      <c r="C12" s="120" t="s">
        <v>147</v>
      </c>
    </row>
    <row r="13" spans="2:3" x14ac:dyDescent="0.25">
      <c r="B13" s="108"/>
      <c r="C13" s="107"/>
    </row>
    <row r="14" spans="2:3" x14ac:dyDescent="0.25">
      <c r="B14" s="108" t="s">
        <v>148</v>
      </c>
      <c r="C14" s="107"/>
    </row>
    <row r="15" spans="2:3" x14ac:dyDescent="0.25">
      <c r="B15" s="107"/>
      <c r="C15" s="107"/>
    </row>
    <row r="16" spans="2:3" x14ac:dyDescent="0.25">
      <c r="B16" s="107"/>
      <c r="C16" s="107"/>
    </row>
    <row r="17" spans="2:3" x14ac:dyDescent="0.25">
      <c r="B17" s="107"/>
      <c r="C17" s="107"/>
    </row>
    <row r="18" spans="2:3" x14ac:dyDescent="0.25">
      <c r="B18" s="107"/>
      <c r="C18" s="10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9125-ECB9-4A38-BE76-7F05D1B9E0EB}">
  <sheetPr codeName="Sheet2">
    <tabColor rgb="FF3333FF"/>
  </sheetPr>
  <dimension ref="A1:W74"/>
  <sheetViews>
    <sheetView zoomScale="85" zoomScaleNormal="85" workbookViewId="0"/>
  </sheetViews>
  <sheetFormatPr defaultColWidth="9.140625" defaultRowHeight="15" outlineLevelCol="1" x14ac:dyDescent="0.25"/>
  <cols>
    <col min="1" max="1" width="42.7109375" style="1" customWidth="1"/>
    <col min="2" max="2" width="18.7109375" style="1" bestFit="1" customWidth="1"/>
    <col min="3" max="3" width="11.140625" style="1" customWidth="1"/>
    <col min="4" max="4" width="2.5703125" customWidth="1"/>
    <col min="5" max="5" width="30.140625" style="1" customWidth="1" outlineLevel="1"/>
    <col min="6" max="6" width="9.140625" style="1" customWidth="1" outlineLevel="1"/>
    <col min="7" max="7" width="11.28515625" style="1" customWidth="1" outlineLevel="1"/>
    <col min="8" max="8" width="3" customWidth="1"/>
    <col min="9" max="9" width="14.5703125" style="1" customWidth="1" outlineLevel="1"/>
    <col min="10" max="11" width="12.28515625" style="1" customWidth="1" outlineLevel="1"/>
    <col min="12" max="12" width="2.28515625" style="1" customWidth="1" outlineLevel="1"/>
    <col min="13" max="13" width="39.5703125" style="1" customWidth="1" outlineLevel="1"/>
    <col min="14" max="15" width="12" style="1" customWidth="1" outlineLevel="1"/>
    <col min="16" max="16" width="3" customWidth="1"/>
    <col min="17" max="17" width="22.7109375" style="1" customWidth="1" outlineLevel="1"/>
    <col min="18" max="18" width="2.7109375" style="1" customWidth="1" outlineLevel="1"/>
    <col min="19" max="19" width="22.85546875" style="1" customWidth="1" outlineLevel="1"/>
    <col min="20" max="20" width="2.7109375" style="1" customWidth="1" outlineLevel="1"/>
    <col min="21" max="21" width="22.7109375" style="1" customWidth="1" outlineLevel="1"/>
    <col min="22" max="22" width="2.85546875" style="1" customWidth="1" outlineLevel="1"/>
    <col min="23" max="23" width="14.42578125" style="1" customWidth="1" outlineLevel="1"/>
    <col min="24" max="16384" width="9.140625" style="1"/>
  </cols>
  <sheetData>
    <row r="1" spans="1:23" x14ac:dyDescent="0.25">
      <c r="A1" s="80" t="s">
        <v>50</v>
      </c>
      <c r="B1" s="31"/>
      <c r="C1" s="30"/>
      <c r="E1" s="29" t="str">
        <f>B2</f>
        <v>Rasputin Corporation</v>
      </c>
      <c r="F1" s="29"/>
      <c r="G1" s="29"/>
      <c r="I1" s="29" t="str">
        <f>E1</f>
        <v>Rasputin Corporation</v>
      </c>
      <c r="J1" s="29"/>
      <c r="K1" s="29"/>
      <c r="L1" s="29"/>
      <c r="M1" s="29"/>
      <c r="N1" s="29"/>
      <c r="O1" s="29"/>
    </row>
    <row r="2" spans="1:23" x14ac:dyDescent="0.25">
      <c r="A2" s="6" t="s">
        <v>16</v>
      </c>
      <c r="B2" s="6" t="s">
        <v>49</v>
      </c>
      <c r="E2" s="29" t="str">
        <f>B6</f>
        <v>Income Statement</v>
      </c>
      <c r="F2" s="29"/>
      <c r="G2" s="29"/>
      <c r="I2" s="29" t="str">
        <f>B7</f>
        <v>Balance Sheet</v>
      </c>
      <c r="J2" s="29"/>
      <c r="K2" s="29"/>
      <c r="L2" s="29"/>
      <c r="M2" s="29"/>
      <c r="N2" s="29"/>
      <c r="O2" s="29"/>
    </row>
    <row r="3" spans="1:23" x14ac:dyDescent="0.25">
      <c r="A3" s="6" t="s">
        <v>48</v>
      </c>
      <c r="B3" s="28">
        <v>44561</v>
      </c>
      <c r="E3" s="29" t="str">
        <f>"For The Year Ended "&amp;YEAR(B4)</f>
        <v>For The Year Ended 2022</v>
      </c>
      <c r="F3" s="29"/>
      <c r="G3" s="29"/>
      <c r="I3" s="29" t="str">
        <f>TEXT(B3,"mmmm dd, yyyy")&amp;" and "&amp;TEXT(B4,"mmmm dd, yyyy")</f>
        <v>December 31, 2021 and December 31, 2022</v>
      </c>
      <c r="J3" s="29"/>
      <c r="K3" s="29"/>
      <c r="L3" s="29"/>
      <c r="M3" s="29"/>
      <c r="N3" s="29"/>
      <c r="O3" s="29"/>
    </row>
    <row r="4" spans="1:23" x14ac:dyDescent="0.25">
      <c r="A4" s="6" t="s">
        <v>47</v>
      </c>
      <c r="B4" s="28">
        <f>B3+365</f>
        <v>44926</v>
      </c>
      <c r="E4" s="1" t="str">
        <f>A15</f>
        <v>Sales</v>
      </c>
      <c r="G4" s="4"/>
      <c r="I4" s="27" t="s">
        <v>46</v>
      </c>
      <c r="J4" s="27"/>
      <c r="K4" s="27"/>
      <c r="M4" s="27" t="s">
        <v>45</v>
      </c>
      <c r="N4" s="27"/>
      <c r="O4" s="27"/>
    </row>
    <row r="5" spans="1:23" x14ac:dyDescent="0.25">
      <c r="A5" s="6" t="s">
        <v>13</v>
      </c>
      <c r="B5" s="8">
        <v>0.21</v>
      </c>
      <c r="E5" s="1" t="str">
        <f>A16</f>
        <v>Cost of goods sold</v>
      </c>
      <c r="G5" s="25"/>
      <c r="I5" s="27"/>
      <c r="J5" s="27" cm="1">
        <f t="array" ref="J5:K5">_xlfn.TOROW(YEAR($B$3:$B$4))</f>
        <v>2021</v>
      </c>
      <c r="K5" s="1">
        <v>2022</v>
      </c>
      <c r="M5" s="27"/>
      <c r="N5" s="27" cm="1">
        <f t="array" ref="N5:O5">_xlfn.TOROW(YEAR($B$3:$B$4))</f>
        <v>2021</v>
      </c>
      <c r="O5" s="1">
        <v>2022</v>
      </c>
    </row>
    <row r="6" spans="1:23" x14ac:dyDescent="0.25">
      <c r="A6" s="6" t="s">
        <v>44</v>
      </c>
      <c r="B6" s="6" t="s">
        <v>43</v>
      </c>
      <c r="E6" s="1" t="str">
        <f>A17</f>
        <v>Depreciation</v>
      </c>
      <c r="G6" s="26"/>
      <c r="I6" s="1" t="str">
        <f t="shared" ref="I6:I7" si="0">A20</f>
        <v>Current assets</v>
      </c>
      <c r="J6" s="4"/>
      <c r="K6" s="4"/>
      <c r="M6" s="1" t="str">
        <f t="shared" ref="M6:M7" si="1">A22</f>
        <v>Current liabilities</v>
      </c>
      <c r="N6" s="4"/>
      <c r="O6" s="4"/>
    </row>
    <row r="7" spans="1:23" x14ac:dyDescent="0.25">
      <c r="A7" s="6"/>
      <c r="B7" s="6" t="s">
        <v>42</v>
      </c>
      <c r="E7" s="1" t="s">
        <v>41</v>
      </c>
      <c r="G7" s="25"/>
      <c r="I7" s="1" t="str">
        <f t="shared" si="0"/>
        <v>Net fixed assets</v>
      </c>
      <c r="J7" s="25"/>
      <c r="K7" s="25"/>
      <c r="M7" s="1" t="str">
        <f t="shared" si="1"/>
        <v>Long-term debt</v>
      </c>
      <c r="N7" s="26"/>
      <c r="O7" s="26"/>
    </row>
    <row r="8" spans="1:23" x14ac:dyDescent="0.25">
      <c r="A8" s="23" t="s">
        <v>40</v>
      </c>
      <c r="E8" s="1" t="str">
        <f>A18</f>
        <v>Interest</v>
      </c>
      <c r="G8" s="26"/>
      <c r="M8" s="1" t="s">
        <v>39</v>
      </c>
      <c r="N8" s="25"/>
      <c r="O8" s="25"/>
    </row>
    <row r="9" spans="1:23" x14ac:dyDescent="0.25">
      <c r="A9" s="6" t="str">
        <f>"Prepare an "&amp;B6&amp;" for "&amp;YEAR(B4)</f>
        <v>Prepare an Income Statement for 2022</v>
      </c>
      <c r="E9" s="1" t="s">
        <v>38</v>
      </c>
      <c r="G9" s="25"/>
      <c r="M9" s="1" t="s">
        <v>37</v>
      </c>
      <c r="N9" s="11"/>
      <c r="O9" s="25"/>
    </row>
    <row r="10" spans="1:23" x14ac:dyDescent="0.25">
      <c r="A10" s="6" t="str">
        <f>"Prepare a "&amp;B7&amp;" for "&amp;YEAR(B3)&amp;" and "&amp;YEAR(B4)</f>
        <v>Prepare a Balance Sheet for 2021 and 2022</v>
      </c>
      <c r="E10" s="1" t="s">
        <v>7</v>
      </c>
      <c r="G10" s="26"/>
      <c r="M10" s="1" t="s">
        <v>36</v>
      </c>
      <c r="N10" s="11"/>
      <c r="O10" s="25"/>
    </row>
    <row r="11" spans="1:23" ht="15.75" thickBot="1" x14ac:dyDescent="0.3">
      <c r="A11" s="6" t="str">
        <f>"Calculate cash flows from assets for "&amp;YEAR(B4)</f>
        <v>Calculate cash flows from assets for 2022</v>
      </c>
      <c r="B11" s="25"/>
      <c r="C11" s="25"/>
      <c r="E11" s="1" t="s">
        <v>11</v>
      </c>
      <c r="G11" s="7"/>
      <c r="M11" s="1" t="s">
        <v>35</v>
      </c>
      <c r="N11" s="25"/>
      <c r="O11" s="10"/>
    </row>
    <row r="12" spans="1:23" ht="16.5" thickTop="1" thickBot="1" x14ac:dyDescent="0.3">
      <c r="A12" s="6" t="str">
        <f>"Calculate cash flows to creditors "&amp;YEAR(B4)</f>
        <v>Calculate cash flows to creditors 2022</v>
      </c>
      <c r="B12" s="25"/>
      <c r="I12" s="1" t="str">
        <f>"Total "&amp;I4</f>
        <v>Total Assets</v>
      </c>
      <c r="J12" s="7"/>
      <c r="K12" s="7"/>
      <c r="M12" s="1" t="str">
        <f>"Total "&amp;M4</f>
        <v>Total Liabilities and Owners' Equity</v>
      </c>
      <c r="N12" s="7"/>
      <c r="O12" s="7"/>
    </row>
    <row r="13" spans="1:23" ht="16.5" thickTop="1" thickBot="1" x14ac:dyDescent="0.3">
      <c r="A13" s="6" t="str">
        <f>"Calculate cash flows to stockholders "&amp;YEAR(B4)</f>
        <v>Calculate cash flows to stockholders 2022</v>
      </c>
      <c r="B13" s="25"/>
      <c r="E13" s="1" t="s">
        <v>10</v>
      </c>
      <c r="G13" s="4"/>
      <c r="I13" s="20"/>
      <c r="J13" s="24"/>
      <c r="K13" s="24"/>
      <c r="L13" s="20"/>
      <c r="M13" s="20"/>
      <c r="N13" s="24"/>
      <c r="O13" s="24"/>
    </row>
    <row r="14" spans="1:23" ht="15.75" thickTop="1" x14ac:dyDescent="0.25">
      <c r="A14" s="23" t="s">
        <v>34</v>
      </c>
      <c r="B14" s="22" cm="1">
        <f t="array" ref="B14:C14">_xlfn.TOROW(B3:B4)</f>
        <v>44561</v>
      </c>
      <c r="C14" s="22">
        <v>44926</v>
      </c>
      <c r="E14" s="1" t="s">
        <v>33</v>
      </c>
      <c r="G14" s="4"/>
      <c r="Q14" s="19" t="s">
        <v>8</v>
      </c>
      <c r="R14" s="2" t="s">
        <v>1</v>
      </c>
      <c r="S14" s="86" t="s">
        <v>20</v>
      </c>
      <c r="T14" s="2" t="s">
        <v>4</v>
      </c>
      <c r="U14" s="13" t="s">
        <v>18</v>
      </c>
      <c r="V14" s="21" t="str">
        <f>IF(Q15=S15+U15,"True","Off by: "&amp;DOLLAR(Q15-S15-U15))</f>
        <v>True</v>
      </c>
      <c r="W14" s="2"/>
    </row>
    <row r="15" spans="1:23" ht="15.75" thickBot="1" x14ac:dyDescent="0.3">
      <c r="A15" s="6" t="s">
        <v>15</v>
      </c>
      <c r="B15" s="9">
        <v>3790</v>
      </c>
      <c r="C15" s="9">
        <v>3990</v>
      </c>
      <c r="E15" s="20"/>
      <c r="F15" s="20"/>
      <c r="G15" s="20"/>
      <c r="N15" s="4"/>
      <c r="Q15" s="11"/>
      <c r="R15" s="2"/>
      <c r="S15" s="11"/>
      <c r="T15" s="2"/>
      <c r="U15" s="11"/>
      <c r="V15" s="2"/>
      <c r="W15" s="2"/>
    </row>
    <row r="16" spans="1:23" ht="15.75" thickTop="1" x14ac:dyDescent="0.25">
      <c r="A16" s="6" t="s">
        <v>32</v>
      </c>
      <c r="B16" s="14">
        <v>2043</v>
      </c>
      <c r="C16" s="14">
        <v>2137</v>
      </c>
      <c r="N16" s="4"/>
      <c r="Q16" s="19" t="s">
        <v>8</v>
      </c>
      <c r="R16" s="2" t="s">
        <v>1</v>
      </c>
      <c r="S16" s="18" t="s">
        <v>31</v>
      </c>
      <c r="T16" s="2" t="s">
        <v>0</v>
      </c>
      <c r="U16" s="16" t="s">
        <v>6</v>
      </c>
      <c r="V16" s="2" t="s">
        <v>0</v>
      </c>
      <c r="W16" s="15" t="s">
        <v>3</v>
      </c>
    </row>
    <row r="17" spans="1:23" x14ac:dyDescent="0.25">
      <c r="A17" s="6" t="s">
        <v>5</v>
      </c>
      <c r="B17" s="14">
        <v>975</v>
      </c>
      <c r="C17" s="14">
        <v>1018</v>
      </c>
      <c r="Q17" s="11"/>
      <c r="R17" s="2"/>
      <c r="S17" s="11"/>
      <c r="T17" s="2"/>
      <c r="U17" s="11"/>
      <c r="V17" s="2"/>
      <c r="W17" s="11"/>
    </row>
    <row r="18" spans="1:23" x14ac:dyDescent="0.25">
      <c r="A18" s="6" t="s">
        <v>30</v>
      </c>
      <c r="B18" s="14">
        <v>225</v>
      </c>
      <c r="C18" s="14">
        <v>267</v>
      </c>
      <c r="O18" s="4"/>
      <c r="Q18" s="17" t="str">
        <f>S16</f>
        <v>Cash flow from operations</v>
      </c>
      <c r="R18" s="2" t="s">
        <v>1</v>
      </c>
      <c r="S18" s="12" t="s">
        <v>29</v>
      </c>
      <c r="T18" s="2" t="s">
        <v>4</v>
      </c>
      <c r="U18" s="12" t="str">
        <f>A17</f>
        <v>Depreciation</v>
      </c>
      <c r="V18" s="2" t="s">
        <v>0</v>
      </c>
      <c r="W18" s="12" t="str">
        <f>E10</f>
        <v>Taxes</v>
      </c>
    </row>
    <row r="19" spans="1:23" x14ac:dyDescent="0.25">
      <c r="A19" s="6" t="s">
        <v>10</v>
      </c>
      <c r="B19" s="14">
        <v>275</v>
      </c>
      <c r="C19" s="14">
        <v>305</v>
      </c>
      <c r="Q19" s="11"/>
      <c r="R19" s="2"/>
      <c r="S19" s="11"/>
      <c r="T19" s="2"/>
      <c r="U19" s="11"/>
      <c r="V19" s="2"/>
      <c r="W19" s="11"/>
    </row>
    <row r="20" spans="1:23" x14ac:dyDescent="0.25">
      <c r="A20" s="6" t="s">
        <v>28</v>
      </c>
      <c r="B20" s="14">
        <v>2140</v>
      </c>
      <c r="C20" s="14">
        <v>2346</v>
      </c>
      <c r="Q20" s="16" t="s">
        <v>6</v>
      </c>
      <c r="R20" s="2" t="s">
        <v>1</v>
      </c>
      <c r="S20" s="3" t="s">
        <v>27</v>
      </c>
      <c r="T20" s="2" t="s">
        <v>0</v>
      </c>
      <c r="U20" s="3" t="s">
        <v>26</v>
      </c>
      <c r="V20" s="2" t="s">
        <v>4</v>
      </c>
      <c r="W20" s="3" t="str">
        <f>U18</f>
        <v>Depreciation</v>
      </c>
    </row>
    <row r="21" spans="1:23" x14ac:dyDescent="0.25">
      <c r="A21" s="6" t="s">
        <v>25</v>
      </c>
      <c r="B21" s="14">
        <v>6770</v>
      </c>
      <c r="C21" s="14">
        <v>7087</v>
      </c>
      <c r="Q21" s="11"/>
      <c r="R21" s="2"/>
      <c r="S21" s="11"/>
      <c r="T21" s="2"/>
      <c r="U21" s="11"/>
      <c r="V21" s="2"/>
      <c r="W21" s="11"/>
    </row>
    <row r="22" spans="1:23" x14ac:dyDescent="0.25">
      <c r="A22" s="6" t="s">
        <v>24</v>
      </c>
      <c r="B22" s="14">
        <v>994</v>
      </c>
      <c r="C22" s="14">
        <v>1126</v>
      </c>
      <c r="Q22" s="15" t="s">
        <v>3</v>
      </c>
      <c r="R22" s="2" t="s">
        <v>1</v>
      </c>
      <c r="S22" s="3" t="s">
        <v>23</v>
      </c>
      <c r="T22" s="2" t="s">
        <v>0</v>
      </c>
      <c r="U22" s="3" t="s">
        <v>22</v>
      </c>
      <c r="V22" s="2"/>
      <c r="W22" s="11"/>
    </row>
    <row r="23" spans="1:23" x14ac:dyDescent="0.25">
      <c r="A23" s="6" t="s">
        <v>21</v>
      </c>
      <c r="B23" s="14">
        <v>2869</v>
      </c>
      <c r="C23" s="14">
        <v>2962</v>
      </c>
      <c r="M23" s="4"/>
      <c r="Q23" s="11"/>
      <c r="R23" s="2"/>
      <c r="S23" s="11"/>
      <c r="T23" s="2"/>
      <c r="U23" s="11"/>
      <c r="V23" s="2"/>
      <c r="W23" s="11"/>
    </row>
    <row r="24" spans="1:23" x14ac:dyDescent="0.25">
      <c r="Q24" s="86" t="s">
        <v>20</v>
      </c>
      <c r="R24" s="2" t="s">
        <v>1</v>
      </c>
      <c r="S24" s="12" t="str">
        <f>E8</f>
        <v>Interest</v>
      </c>
      <c r="T24" s="2" t="s">
        <v>0</v>
      </c>
      <c r="U24" s="12" t="s">
        <v>19</v>
      </c>
      <c r="V24" s="2"/>
      <c r="W24" s="2"/>
    </row>
    <row r="25" spans="1:23" x14ac:dyDescent="0.25">
      <c r="Q25" s="11"/>
      <c r="R25" s="2"/>
      <c r="S25" s="11"/>
      <c r="T25" s="2"/>
      <c r="U25" s="11"/>
      <c r="V25" s="2"/>
      <c r="W25" s="2"/>
    </row>
    <row r="26" spans="1:23" x14ac:dyDescent="0.25">
      <c r="Q26" s="13" t="s">
        <v>18</v>
      </c>
      <c r="R26" s="2" t="s">
        <v>1</v>
      </c>
      <c r="S26" s="12" t="str">
        <f>E13</f>
        <v>Dividends</v>
      </c>
      <c r="T26" s="2" t="s">
        <v>0</v>
      </c>
      <c r="U26" s="12" t="s">
        <v>17</v>
      </c>
      <c r="V26" s="2"/>
      <c r="W26" s="2"/>
    </row>
    <row r="27" spans="1:23" x14ac:dyDescent="0.25">
      <c r="Q27" s="11"/>
      <c r="R27" s="2"/>
      <c r="S27" s="10"/>
      <c r="T27" s="2"/>
      <c r="U27" s="10"/>
      <c r="V27" s="2"/>
      <c r="W27" s="2"/>
    </row>
    <row r="30" spans="1:23" x14ac:dyDescent="0.25">
      <c r="O30" s="4"/>
    </row>
    <row r="66" spans="17:23" x14ac:dyDescent="0.25">
      <c r="Q66" s="2"/>
      <c r="R66" s="2"/>
      <c r="S66" s="2"/>
      <c r="T66" s="2"/>
      <c r="U66" s="2"/>
      <c r="V66" s="2"/>
      <c r="W66" s="2"/>
    </row>
    <row r="67" spans="17:23" x14ac:dyDescent="0.25">
      <c r="Q67" s="2"/>
      <c r="R67" s="2"/>
      <c r="S67" s="2"/>
      <c r="T67" s="2"/>
      <c r="U67" s="2"/>
      <c r="V67" s="2"/>
      <c r="W67" s="2"/>
    </row>
    <row r="68" spans="17:23" x14ac:dyDescent="0.25">
      <c r="Q68" s="2"/>
      <c r="R68" s="2"/>
      <c r="S68" s="2"/>
      <c r="T68" s="2"/>
      <c r="U68" s="2"/>
      <c r="V68" s="2"/>
      <c r="W68" s="2"/>
    </row>
    <row r="69" spans="17:23" x14ac:dyDescent="0.25">
      <c r="Q69" s="2"/>
      <c r="R69" s="2"/>
      <c r="S69" s="2"/>
      <c r="T69" s="2"/>
      <c r="U69" s="10"/>
      <c r="V69" s="2"/>
      <c r="W69" s="2"/>
    </row>
    <row r="70" spans="17:23" x14ac:dyDescent="0.25">
      <c r="Q70" s="2"/>
      <c r="R70" s="2"/>
      <c r="S70" s="2"/>
      <c r="T70" s="2"/>
      <c r="U70" s="2"/>
      <c r="V70" s="2"/>
      <c r="W70" s="2"/>
    </row>
    <row r="71" spans="17:23" x14ac:dyDescent="0.25">
      <c r="Q71" s="2"/>
      <c r="R71" s="2"/>
      <c r="S71" s="2"/>
      <c r="T71" s="2"/>
      <c r="U71" s="2"/>
      <c r="V71" s="2"/>
      <c r="W71" s="2"/>
    </row>
    <row r="72" spans="17:23" x14ac:dyDescent="0.25">
      <c r="Q72" s="2"/>
      <c r="R72" s="2"/>
      <c r="S72" s="2"/>
      <c r="T72" s="2"/>
      <c r="U72" s="2"/>
      <c r="V72" s="2"/>
      <c r="W72" s="2"/>
    </row>
    <row r="73" spans="17:23" x14ac:dyDescent="0.25">
      <c r="Q73" s="2"/>
      <c r="R73" s="2"/>
      <c r="S73" s="2"/>
      <c r="T73" s="2"/>
      <c r="U73" s="2"/>
      <c r="V73" s="2"/>
      <c r="W73" s="2"/>
    </row>
    <row r="74" spans="17:23" x14ac:dyDescent="0.25">
      <c r="Q74" s="2"/>
      <c r="R74" s="2"/>
      <c r="S74" s="2"/>
      <c r="T74" s="2"/>
      <c r="U74" s="2"/>
      <c r="V74" s="2"/>
      <c r="W74" s="2"/>
    </row>
  </sheetData>
  <printOptions horizontalCentered="1"/>
  <pageMargins left="0.75" right="0.75" top="1" bottom="1" header="0.5" footer="0.5"/>
  <pageSetup scale="92" orientation="landscape" r:id="rId1"/>
  <headerFooter alignWithMargins="0">
    <oddHeader>&amp;C&amp;F -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C09A-752F-493D-A8B6-485495448D20}">
  <sheetPr codeName="Sheet3">
    <tabColor rgb="FF3333FF"/>
  </sheetPr>
  <dimension ref="A1:B10"/>
  <sheetViews>
    <sheetView zoomScaleNormal="100" workbookViewId="0"/>
  </sheetViews>
  <sheetFormatPr defaultColWidth="9.140625" defaultRowHeight="18" x14ac:dyDescent="0.25"/>
  <cols>
    <col min="1" max="1" width="9.140625" style="32"/>
    <col min="2" max="2" width="135" style="32" customWidth="1"/>
    <col min="3" max="16384" width="9.140625" style="32"/>
  </cols>
  <sheetData>
    <row r="1" spans="1:2" ht="63" customHeight="1" x14ac:dyDescent="0.25">
      <c r="A1" s="34">
        <v>2.1</v>
      </c>
      <c r="B1" s="87"/>
    </row>
    <row r="2" spans="1:2" ht="63" customHeight="1" x14ac:dyDescent="0.25">
      <c r="A2" s="34">
        <v>2.2000000000000002</v>
      </c>
      <c r="B2" s="87"/>
    </row>
    <row r="3" spans="1:2" ht="63" customHeight="1" x14ac:dyDescent="0.25">
      <c r="A3" s="34">
        <v>2.6</v>
      </c>
      <c r="B3" s="87"/>
    </row>
    <row r="4" spans="1:2" ht="63" customHeight="1" x14ac:dyDescent="0.25">
      <c r="A4" s="34">
        <v>2.8</v>
      </c>
      <c r="B4" s="87"/>
    </row>
    <row r="5" spans="1:2" ht="63" customHeight="1" x14ac:dyDescent="0.25">
      <c r="A5" s="34">
        <v>2.9</v>
      </c>
      <c r="B5" s="87"/>
    </row>
    <row r="6" spans="1:2" x14ac:dyDescent="0.25">
      <c r="B6" s="33"/>
    </row>
    <row r="7" spans="1:2" x14ac:dyDescent="0.25">
      <c r="B7" s="33"/>
    </row>
    <row r="8" spans="1:2" x14ac:dyDescent="0.25">
      <c r="B8" s="33"/>
    </row>
    <row r="9" spans="1:2" x14ac:dyDescent="0.25">
      <c r="B9" s="33"/>
    </row>
    <row r="10" spans="1:2" x14ac:dyDescent="0.25">
      <c r="B10" s="33"/>
    </row>
  </sheetData>
  <printOptions horizontalCentered="1"/>
  <pageMargins left="0.75" right="0.75" top="1" bottom="1" header="0.5" footer="0.5"/>
  <pageSetup orientation="landscape" r:id="rId1"/>
  <headerFooter alignWithMargins="0">
    <oddHeader>&amp;C&amp;F -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F0C8-5B2D-4CCB-A175-30695ECDB86D}">
  <sheetPr codeName="Sheet4">
    <tabColor rgb="FF0000FF"/>
  </sheetPr>
  <dimension ref="A1:E19"/>
  <sheetViews>
    <sheetView zoomScaleNormal="100" workbookViewId="0"/>
  </sheetViews>
  <sheetFormatPr defaultColWidth="9.140625" defaultRowHeight="12.75" x14ac:dyDescent="0.2"/>
  <cols>
    <col min="1" max="1" width="20" style="1" bestFit="1" customWidth="1"/>
    <col min="2" max="2" width="20.5703125" style="1" bestFit="1" customWidth="1"/>
    <col min="3" max="3" width="3.140625" style="1" customWidth="1"/>
    <col min="4" max="4" width="28.5703125" style="1" bestFit="1" customWidth="1"/>
    <col min="5" max="5" width="11.28515625" style="1" bestFit="1" customWidth="1"/>
    <col min="6" max="16384" width="9.140625" style="1"/>
  </cols>
  <sheetData>
    <row r="1" spans="1:5" x14ac:dyDescent="0.2">
      <c r="A1" s="29" t="s">
        <v>50</v>
      </c>
      <c r="B1" s="29"/>
    </row>
    <row r="2" spans="1:5" x14ac:dyDescent="0.2">
      <c r="A2" s="6" t="s">
        <v>63</v>
      </c>
      <c r="B2" s="6" t="s">
        <v>62</v>
      </c>
    </row>
    <row r="3" spans="1:5" x14ac:dyDescent="0.2">
      <c r="A3" s="6" t="s">
        <v>61</v>
      </c>
      <c r="B3" s="42">
        <v>5400</v>
      </c>
    </row>
    <row r="4" spans="1:5" x14ac:dyDescent="0.2">
      <c r="A4" s="6" t="s">
        <v>60</v>
      </c>
      <c r="B4" s="42">
        <v>28100</v>
      </c>
    </row>
    <row r="5" spans="1:5" x14ac:dyDescent="0.2">
      <c r="A5" s="6" t="s">
        <v>59</v>
      </c>
      <c r="B5" s="42">
        <v>4100</v>
      </c>
    </row>
    <row r="6" spans="1:5" x14ac:dyDescent="0.2">
      <c r="A6" s="6" t="s">
        <v>58</v>
      </c>
      <c r="B6" s="42">
        <v>10600</v>
      </c>
    </row>
    <row r="8" spans="1:5" x14ac:dyDescent="0.2">
      <c r="A8" s="29" t="s">
        <v>57</v>
      </c>
      <c r="B8" s="29"/>
    </row>
    <row r="9" spans="1:5" x14ac:dyDescent="0.2">
      <c r="A9" s="6" t="s">
        <v>56</v>
      </c>
      <c r="B9" s="42"/>
    </row>
    <row r="10" spans="1:5" x14ac:dyDescent="0.2">
      <c r="A10" s="6" t="s">
        <v>55</v>
      </c>
      <c r="B10" s="42"/>
    </row>
    <row r="12" spans="1:5" x14ac:dyDescent="0.2">
      <c r="A12" s="41" t="str">
        <f>B2</f>
        <v>Bing Inc.</v>
      </c>
      <c r="B12" s="41"/>
      <c r="C12" s="41"/>
      <c r="D12" s="41"/>
      <c r="E12" s="41"/>
    </row>
    <row r="13" spans="1:5" x14ac:dyDescent="0.2">
      <c r="A13" s="41" t="s">
        <v>42</v>
      </c>
      <c r="B13" s="41"/>
      <c r="C13" s="41"/>
      <c r="D13" s="41"/>
      <c r="E13" s="41"/>
    </row>
    <row r="14" spans="1:5" x14ac:dyDescent="0.2">
      <c r="A14" s="40" t="s">
        <v>46</v>
      </c>
      <c r="B14" s="40"/>
      <c r="D14" s="40" t="s">
        <v>54</v>
      </c>
      <c r="E14" s="40"/>
    </row>
    <row r="15" spans="1:5" x14ac:dyDescent="0.2">
      <c r="A15" s="1" t="str">
        <f>A3</f>
        <v>CA</v>
      </c>
      <c r="B15" s="38"/>
      <c r="C15" s="37"/>
      <c r="D15" s="37" t="str">
        <f>A5</f>
        <v>CL</v>
      </c>
      <c r="E15" s="38"/>
    </row>
    <row r="16" spans="1:5" ht="13.5" thickBot="1" x14ac:dyDescent="0.25">
      <c r="A16" s="1" t="str">
        <f>A4</f>
        <v>NFA</v>
      </c>
      <c r="B16" s="39"/>
      <c r="C16" s="37"/>
      <c r="D16" s="37" t="str">
        <f>A6</f>
        <v>LTD</v>
      </c>
      <c r="E16" s="38"/>
    </row>
    <row r="17" spans="1:5" ht="13.5" thickBot="1" x14ac:dyDescent="0.25">
      <c r="B17" s="37"/>
      <c r="C17" s="37"/>
      <c r="D17" s="36" t="s">
        <v>53</v>
      </c>
      <c r="E17" s="36"/>
    </row>
    <row r="18" spans="1:5" ht="13.5" thickBot="1" x14ac:dyDescent="0.25">
      <c r="A18" s="1" t="s">
        <v>52</v>
      </c>
      <c r="B18" s="35"/>
      <c r="C18" s="37"/>
      <c r="D18" s="36" t="s">
        <v>51</v>
      </c>
      <c r="E18" s="35"/>
    </row>
    <row r="19" spans="1:5" ht="13.5" thickTop="1" x14ac:dyDescent="0.2"/>
  </sheetData>
  <printOptions horizontalCentered="1" headings="1"/>
  <pageMargins left="0.75" right="0.75" top="1" bottom="1" header="0.5" footer="0.5"/>
  <pageSetup orientation="portrait" r:id="rId1"/>
  <headerFooter alignWithMargins="0">
    <oddHeader>&amp;C&amp;F -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104B-5CF3-4E59-9149-611568E70011}">
  <sheetPr codeName="Sheet5">
    <tabColor rgb="FF0000FF"/>
  </sheetPr>
  <dimension ref="A1:E27"/>
  <sheetViews>
    <sheetView zoomScale="85" zoomScaleNormal="85" workbookViewId="0"/>
  </sheetViews>
  <sheetFormatPr defaultColWidth="9.140625" defaultRowHeight="12.75" x14ac:dyDescent="0.2"/>
  <cols>
    <col min="1" max="1" width="20" style="1" bestFit="1" customWidth="1"/>
    <col min="2" max="2" width="20.5703125" style="1" bestFit="1" customWidth="1"/>
    <col min="3" max="3" width="26.140625" style="1" bestFit="1" customWidth="1"/>
    <col min="4" max="4" width="11.28515625" style="1" bestFit="1" customWidth="1"/>
    <col min="5" max="5" width="12.5703125" style="1" bestFit="1" customWidth="1"/>
    <col min="6" max="16384" width="9.140625" style="1"/>
  </cols>
  <sheetData>
    <row r="1" spans="1:5" x14ac:dyDescent="0.2">
      <c r="A1" s="29" t="s">
        <v>50</v>
      </c>
      <c r="B1" s="29"/>
    </row>
    <row r="2" spans="1:5" x14ac:dyDescent="0.2">
      <c r="A2" s="6" t="s">
        <v>63</v>
      </c>
      <c r="B2" s="6"/>
    </row>
    <row r="3" spans="1:5" x14ac:dyDescent="0.2">
      <c r="A3" s="6" t="s">
        <v>15</v>
      </c>
      <c r="B3" s="42"/>
    </row>
    <row r="4" spans="1:5" x14ac:dyDescent="0.2">
      <c r="A4" s="6" t="s">
        <v>70</v>
      </c>
      <c r="B4" s="42"/>
    </row>
    <row r="5" spans="1:5" x14ac:dyDescent="0.2">
      <c r="A5" s="6" t="s">
        <v>14</v>
      </c>
      <c r="B5" s="42"/>
    </row>
    <row r="6" spans="1:5" x14ac:dyDescent="0.2">
      <c r="A6" s="6" t="s">
        <v>69</v>
      </c>
      <c r="B6" s="42"/>
    </row>
    <row r="7" spans="1:5" ht="15" x14ac:dyDescent="0.25">
      <c r="A7" s="6" t="s">
        <v>13</v>
      </c>
      <c r="B7" s="45"/>
    </row>
    <row r="8" spans="1:5" ht="15" x14ac:dyDescent="0.25">
      <c r="A8" s="6" t="s">
        <v>10</v>
      </c>
      <c r="B8" s="44"/>
    </row>
    <row r="9" spans="1:5" ht="26.25" x14ac:dyDescent="0.25">
      <c r="A9" s="5" t="s">
        <v>68</v>
      </c>
      <c r="B9" s="44"/>
    </row>
    <row r="10" spans="1:5" x14ac:dyDescent="0.2">
      <c r="C10" s="29">
        <f>B2</f>
        <v>0</v>
      </c>
      <c r="D10" s="29"/>
      <c r="E10" s="29"/>
    </row>
    <row r="11" spans="1:5" x14ac:dyDescent="0.2">
      <c r="B11" s="25"/>
      <c r="C11" s="29" t="s">
        <v>43</v>
      </c>
      <c r="D11" s="29"/>
      <c r="E11" s="29"/>
    </row>
    <row r="12" spans="1:5" x14ac:dyDescent="0.2">
      <c r="B12" s="25"/>
      <c r="C12" s="29" t="s">
        <v>67</v>
      </c>
      <c r="D12" s="29"/>
      <c r="E12" s="29"/>
    </row>
    <row r="13" spans="1:5" x14ac:dyDescent="0.2">
      <c r="C13" s="1" t="str">
        <f>A3</f>
        <v>Sales</v>
      </c>
      <c r="E13" s="25"/>
    </row>
    <row r="14" spans="1:5" x14ac:dyDescent="0.2">
      <c r="C14" s="1" t="str">
        <f>A4</f>
        <v>Costs</v>
      </c>
      <c r="E14" s="25"/>
    </row>
    <row r="15" spans="1:5" x14ac:dyDescent="0.2">
      <c r="C15" s="1" t="str">
        <f>A5</f>
        <v>Depreciation Expense</v>
      </c>
      <c r="E15" s="26"/>
    </row>
    <row r="16" spans="1:5" x14ac:dyDescent="0.2">
      <c r="C16" s="1" t="s">
        <v>29</v>
      </c>
      <c r="E16" s="25"/>
    </row>
    <row r="17" spans="3:5" x14ac:dyDescent="0.2">
      <c r="C17" s="1" t="str">
        <f>A6</f>
        <v>Interest Expense</v>
      </c>
      <c r="E17" s="26"/>
    </row>
    <row r="18" spans="3:5" x14ac:dyDescent="0.2">
      <c r="C18" s="1" t="s">
        <v>12</v>
      </c>
      <c r="E18" s="25"/>
    </row>
    <row r="19" spans="3:5" x14ac:dyDescent="0.2">
      <c r="C19" s="1" t="s">
        <v>66</v>
      </c>
      <c r="E19" s="26"/>
    </row>
    <row r="20" spans="3:5" ht="13.5" thickBot="1" x14ac:dyDescent="0.25">
      <c r="C20" s="1" t="s">
        <v>11</v>
      </c>
      <c r="E20" s="43"/>
    </row>
    <row r="21" spans="3:5" ht="13.5" thickTop="1" x14ac:dyDescent="0.2"/>
    <row r="22" spans="3:5" x14ac:dyDescent="0.2">
      <c r="C22" s="1" t="str">
        <f>A8</f>
        <v>Dividends</v>
      </c>
      <c r="D22" s="25"/>
      <c r="E22" s="25"/>
    </row>
    <row r="23" spans="3:5" x14ac:dyDescent="0.2">
      <c r="C23" s="1" t="s">
        <v>9</v>
      </c>
      <c r="D23" s="25"/>
      <c r="E23" s="25"/>
    </row>
    <row r="24" spans="3:5" x14ac:dyDescent="0.2">
      <c r="C24" s="1" t="s">
        <v>65</v>
      </c>
      <c r="D24" s="25"/>
    </row>
    <row r="25" spans="3:5" x14ac:dyDescent="0.2">
      <c r="C25" s="1" t="s">
        <v>64</v>
      </c>
      <c r="D25" s="25"/>
    </row>
    <row r="26" spans="3:5" ht="13.5" thickBot="1" x14ac:dyDescent="0.25">
      <c r="C26" s="20"/>
      <c r="D26" s="20"/>
      <c r="E26" s="20"/>
    </row>
    <row r="27" spans="3:5" ht="13.5" thickTop="1" x14ac:dyDescent="0.2"/>
  </sheetData>
  <printOptions horizontalCentered="1"/>
  <pageMargins left="0.75" right="0.75" top="1" bottom="1" header="0.5" footer="0.5"/>
  <pageSetup orientation="landscape" r:id="rId1"/>
  <headerFooter alignWithMargins="0">
    <oddHeader>&amp;C&amp;F -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874C-0EB4-4D75-8098-0EA39B1D5672}">
  <sheetPr codeName="Sheet6">
    <tabColor rgb="FF0000FF"/>
  </sheetPr>
  <dimension ref="A1:D10"/>
  <sheetViews>
    <sheetView zoomScale="145" zoomScaleNormal="145" workbookViewId="0"/>
  </sheetViews>
  <sheetFormatPr defaultColWidth="9.140625" defaultRowHeight="12.75" x14ac:dyDescent="0.2"/>
  <cols>
    <col min="1" max="1" width="46.7109375" style="1" bestFit="1" customWidth="1"/>
    <col min="2" max="2" width="24.7109375" style="1" bestFit="1" customWidth="1"/>
    <col min="3" max="3" width="1.85546875" style="1" customWidth="1"/>
    <col min="4" max="4" width="15.7109375" style="1" bestFit="1" customWidth="1"/>
    <col min="5" max="16384" width="9.140625" style="1"/>
  </cols>
  <sheetData>
    <row r="1" spans="1:4" x14ac:dyDescent="0.2">
      <c r="A1" s="81" t="s">
        <v>50</v>
      </c>
      <c r="B1" s="47"/>
    </row>
    <row r="2" spans="1:4" x14ac:dyDescent="0.2">
      <c r="A2" s="6" t="s">
        <v>63</v>
      </c>
      <c r="B2" s="46" t="s">
        <v>71</v>
      </c>
    </row>
    <row r="3" spans="1:4" x14ac:dyDescent="0.2">
      <c r="A3" s="6" t="s">
        <v>78</v>
      </c>
      <c r="B3" s="82"/>
      <c r="D3" s="46" t="s">
        <v>42</v>
      </c>
    </row>
    <row r="4" spans="1:4" x14ac:dyDescent="0.2">
      <c r="A4" s="6" t="s">
        <v>79</v>
      </c>
      <c r="B4" s="82"/>
      <c r="D4" s="46" t="s">
        <v>42</v>
      </c>
    </row>
    <row r="5" spans="1:4" x14ac:dyDescent="0.2">
      <c r="A5" s="6" t="s">
        <v>80</v>
      </c>
      <c r="B5" s="82"/>
      <c r="D5" s="46" t="s">
        <v>43</v>
      </c>
    </row>
    <row r="6" spans="1:4" x14ac:dyDescent="0.2">
      <c r="B6" s="83"/>
    </row>
    <row r="7" spans="1:4" x14ac:dyDescent="0.2">
      <c r="B7" s="83"/>
    </row>
    <row r="8" spans="1:4" x14ac:dyDescent="0.2">
      <c r="A8" s="6" t="s">
        <v>81</v>
      </c>
      <c r="B8" s="84"/>
    </row>
    <row r="9" spans="1:4" ht="15" x14ac:dyDescent="0.25">
      <c r="A9"/>
      <c r="B9"/>
    </row>
    <row r="10" spans="1:4" ht="15" x14ac:dyDescent="0.25">
      <c r="A10"/>
      <c r="B10"/>
    </row>
  </sheetData>
  <pageMargins left="0.75" right="0.75" top="1" bottom="1" header="0.5" footer="0.5"/>
  <pageSetup orientation="portrait" r:id="rId1"/>
  <headerFooter alignWithMargins="0">
    <oddHeader>&amp;C&amp;F -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A0AD-AE8F-4BE7-9059-02467885AA38}">
  <sheetPr codeName="Sheet7">
    <tabColor rgb="FF0000FF"/>
  </sheetPr>
  <dimension ref="A1:O77"/>
  <sheetViews>
    <sheetView zoomScale="70" zoomScaleNormal="70" workbookViewId="0">
      <selection activeCell="I17" sqref="I17"/>
    </sheetView>
  </sheetViews>
  <sheetFormatPr defaultColWidth="43" defaultRowHeight="15" outlineLevelCol="1" x14ac:dyDescent="0.25"/>
  <cols>
    <col min="1" max="1" width="47.42578125" style="48" customWidth="1" outlineLevel="1"/>
    <col min="2" max="2" width="24.85546875" style="48" customWidth="1" outlineLevel="1"/>
    <col min="3" max="3" width="20.140625" style="48" customWidth="1" outlineLevel="1"/>
    <col min="4" max="4" width="4.7109375" style="49" customWidth="1"/>
    <col min="5" max="5" width="32.28515625" style="48" customWidth="1" outlineLevel="1"/>
    <col min="6" max="6" width="3" style="48" customWidth="1" outlineLevel="1"/>
    <col min="7" max="7" width="15.42578125" style="48" customWidth="1" outlineLevel="1"/>
    <col min="8" max="8" width="3.28515625" style="48" customWidth="1"/>
    <col min="9" max="9" width="27.7109375" style="48" customWidth="1" outlineLevel="1"/>
    <col min="10" max="10" width="2.7109375" style="48" customWidth="1" outlineLevel="1"/>
    <col min="11" max="11" width="29.28515625" style="48" customWidth="1" outlineLevel="1"/>
    <col min="12" max="12" width="2.7109375" style="48" customWidth="1" outlineLevel="1"/>
    <col min="13" max="13" width="23" style="48" customWidth="1" outlineLevel="1"/>
    <col min="14" max="14" width="9.7109375" style="48" customWidth="1" outlineLevel="1"/>
    <col min="15" max="15" width="23.85546875" style="48" customWidth="1" outlineLevel="1"/>
    <col min="16" max="16384" width="43" style="48"/>
  </cols>
  <sheetData>
    <row r="1" spans="1:15" x14ac:dyDescent="0.25">
      <c r="A1" s="80" t="s">
        <v>50</v>
      </c>
      <c r="B1" s="31"/>
      <c r="C1" s="30"/>
      <c r="E1" s="29" t="str">
        <f>B2</f>
        <v>Manaia Manufacturing</v>
      </c>
      <c r="F1" s="29"/>
      <c r="G1" s="29"/>
      <c r="I1" s="78" t="s">
        <v>8</v>
      </c>
      <c r="J1" s="50" t="s">
        <v>1</v>
      </c>
      <c r="K1" s="85" t="s">
        <v>20</v>
      </c>
      <c r="L1" s="50" t="s">
        <v>4</v>
      </c>
      <c r="M1" s="67" t="s">
        <v>18</v>
      </c>
      <c r="N1" s="79" t="str">
        <f>IF(I2=K2+M2,"True","Off by: "&amp;DOLLAR(I2-K2-M2))</f>
        <v>True</v>
      </c>
      <c r="O1" s="50"/>
    </row>
    <row r="2" spans="1:15" x14ac:dyDescent="0.25">
      <c r="A2" s="62" t="s">
        <v>16</v>
      </c>
      <c r="B2" s="62" t="s">
        <v>77</v>
      </c>
      <c r="E2" s="29" t="s">
        <v>43</v>
      </c>
      <c r="F2" s="29"/>
      <c r="G2" s="29"/>
      <c r="I2" s="64"/>
      <c r="J2" s="50"/>
      <c r="K2" s="64"/>
      <c r="L2" s="50"/>
      <c r="M2" s="64"/>
      <c r="O2" s="50"/>
    </row>
    <row r="3" spans="1:15" x14ac:dyDescent="0.25">
      <c r="A3" s="62" t="s">
        <v>48</v>
      </c>
      <c r="B3" s="76">
        <v>44561</v>
      </c>
      <c r="E3" s="29" t="str">
        <f>"For The Year Ended "&amp;YEAR(B4)</f>
        <v>For The Year Ended 2022</v>
      </c>
      <c r="F3" s="29"/>
      <c r="G3" s="29"/>
      <c r="I3" s="78" t="s">
        <v>8</v>
      </c>
      <c r="J3" s="50" t="s">
        <v>1</v>
      </c>
      <c r="K3" s="77" t="s">
        <v>31</v>
      </c>
      <c r="L3" s="50" t="s">
        <v>0</v>
      </c>
      <c r="M3" s="73" t="s">
        <v>6</v>
      </c>
      <c r="N3" s="50" t="s">
        <v>0</v>
      </c>
      <c r="O3" s="70" t="s">
        <v>3</v>
      </c>
    </row>
    <row r="4" spans="1:15" x14ac:dyDescent="0.25">
      <c r="A4" s="62" t="s">
        <v>47</v>
      </c>
      <c r="B4" s="76">
        <f>B3+365</f>
        <v>44926</v>
      </c>
      <c r="E4" s="48" t="str">
        <f>A9</f>
        <v>Sales</v>
      </c>
      <c r="G4" s="65"/>
      <c r="I4" s="64"/>
      <c r="J4" s="50"/>
      <c r="K4" s="64"/>
      <c r="L4" s="50"/>
      <c r="M4" s="64"/>
      <c r="N4" s="50"/>
      <c r="O4" s="64"/>
    </row>
    <row r="5" spans="1:15" x14ac:dyDescent="0.25">
      <c r="A5" s="62" t="s">
        <v>13</v>
      </c>
      <c r="B5" s="75"/>
      <c r="E5" s="48" t="str">
        <f>A10</f>
        <v>Cost of goods sold</v>
      </c>
      <c r="G5" s="53"/>
      <c r="I5" s="74" t="str">
        <f>K3</f>
        <v>Cash flow from operations</v>
      </c>
      <c r="J5" s="50" t="s">
        <v>1</v>
      </c>
      <c r="K5" s="66" t="s">
        <v>29</v>
      </c>
      <c r="L5" s="50" t="s">
        <v>4</v>
      </c>
      <c r="M5" s="66" t="str">
        <f>A11</f>
        <v>Depreciation expense</v>
      </c>
      <c r="N5" s="50" t="s">
        <v>0</v>
      </c>
      <c r="O5" s="66" t="str">
        <f>E10</f>
        <v>Taxes</v>
      </c>
    </row>
    <row r="6" spans="1:15" x14ac:dyDescent="0.25">
      <c r="A6" s="62" t="s">
        <v>44</v>
      </c>
      <c r="B6" s="62"/>
      <c r="E6" s="48" t="str">
        <f>A11</f>
        <v>Depreciation expense</v>
      </c>
      <c r="G6" s="69"/>
      <c r="I6" s="64"/>
      <c r="J6" s="50"/>
      <c r="K6" s="64"/>
      <c r="L6" s="50"/>
      <c r="M6" s="64"/>
      <c r="N6" s="50"/>
      <c r="O6" s="64"/>
    </row>
    <row r="7" spans="1:15" x14ac:dyDescent="0.25">
      <c r="A7" s="62"/>
      <c r="B7" s="62"/>
      <c r="E7" s="48" t="s">
        <v>41</v>
      </c>
      <c r="G7" s="53"/>
      <c r="I7" s="73" t="s">
        <v>6</v>
      </c>
      <c r="J7" s="50" t="s">
        <v>1</v>
      </c>
      <c r="K7" s="52" t="s">
        <v>27</v>
      </c>
      <c r="L7" s="50" t="s">
        <v>0</v>
      </c>
      <c r="M7" s="52" t="s">
        <v>26</v>
      </c>
      <c r="N7" s="50" t="s">
        <v>4</v>
      </c>
      <c r="O7" s="52" t="str">
        <f>M5</f>
        <v>Depreciation expense</v>
      </c>
    </row>
    <row r="8" spans="1:15" x14ac:dyDescent="0.25">
      <c r="A8" s="72" t="s">
        <v>34</v>
      </c>
      <c r="B8" s="72" cm="1">
        <f t="array" ref="B8:C8">_xlfn.TOROW(YEAR(B3:B4))</f>
        <v>2021</v>
      </c>
      <c r="C8" s="72">
        <v>2022</v>
      </c>
      <c r="E8" s="48" t="str">
        <f>A12</f>
        <v>Interest expense</v>
      </c>
      <c r="G8" s="69"/>
      <c r="I8" s="64"/>
      <c r="J8" s="50"/>
      <c r="K8" s="64"/>
      <c r="L8" s="50"/>
      <c r="M8" s="64"/>
      <c r="N8" s="50"/>
      <c r="O8" s="64"/>
    </row>
    <row r="9" spans="1:15" x14ac:dyDescent="0.25">
      <c r="A9" s="62" t="s">
        <v>15</v>
      </c>
      <c r="B9" s="71"/>
      <c r="C9" s="71"/>
      <c r="E9" s="48" t="s">
        <v>38</v>
      </c>
      <c r="G9" s="53"/>
      <c r="I9" s="70" t="s">
        <v>3</v>
      </c>
      <c r="J9" s="50" t="s">
        <v>1</v>
      </c>
      <c r="K9" s="52" t="s">
        <v>23</v>
      </c>
      <c r="L9" s="50" t="s">
        <v>0</v>
      </c>
      <c r="M9" s="52" t="s">
        <v>22</v>
      </c>
      <c r="N9" s="50"/>
      <c r="O9" s="64"/>
    </row>
    <row r="10" spans="1:15" x14ac:dyDescent="0.25">
      <c r="A10" s="62" t="s">
        <v>32</v>
      </c>
      <c r="B10" s="61"/>
      <c r="C10" s="61"/>
      <c r="E10" s="48" t="s">
        <v>7</v>
      </c>
      <c r="G10" s="69"/>
      <c r="I10" s="64"/>
      <c r="J10" s="50"/>
      <c r="K10" s="64"/>
      <c r="L10" s="50"/>
      <c r="M10" s="64"/>
      <c r="N10" s="50"/>
      <c r="O10" s="64"/>
    </row>
    <row r="11" spans="1:15" ht="15.75" thickBot="1" x14ac:dyDescent="0.3">
      <c r="A11" s="62" t="s">
        <v>76</v>
      </c>
      <c r="B11" s="61"/>
      <c r="C11" s="61"/>
      <c r="E11" s="48" t="s">
        <v>11</v>
      </c>
      <c r="G11" s="68"/>
      <c r="I11" s="85" t="s">
        <v>20</v>
      </c>
      <c r="J11" s="50" t="s">
        <v>1</v>
      </c>
      <c r="K11" s="66" t="str">
        <f>E8</f>
        <v>Interest expense</v>
      </c>
      <c r="L11" s="50" t="s">
        <v>0</v>
      </c>
      <c r="M11" s="66" t="s">
        <v>19</v>
      </c>
      <c r="N11" s="50"/>
      <c r="O11" s="50"/>
    </row>
    <row r="12" spans="1:15" ht="15.75" thickTop="1" x14ac:dyDescent="0.25">
      <c r="A12" s="62" t="s">
        <v>75</v>
      </c>
      <c r="B12" s="61"/>
      <c r="C12" s="61"/>
      <c r="I12" s="64"/>
      <c r="J12" s="50"/>
      <c r="K12" s="64"/>
      <c r="L12" s="50"/>
      <c r="M12" s="64"/>
      <c r="N12" s="50"/>
      <c r="O12" s="50"/>
    </row>
    <row r="13" spans="1:15" x14ac:dyDescent="0.25">
      <c r="A13" s="62" t="s">
        <v>2</v>
      </c>
      <c r="B13" s="61"/>
      <c r="C13" s="61"/>
      <c r="E13" s="48" t="s">
        <v>10</v>
      </c>
      <c r="G13" s="65"/>
      <c r="I13" s="67" t="s">
        <v>18</v>
      </c>
      <c r="J13" s="50" t="s">
        <v>1</v>
      </c>
      <c r="K13" s="66" t="str">
        <f>E13</f>
        <v>Dividends</v>
      </c>
      <c r="L13" s="50" t="s">
        <v>0</v>
      </c>
      <c r="M13" s="66" t="s">
        <v>17</v>
      </c>
      <c r="N13" s="50"/>
      <c r="O13" s="50"/>
    </row>
    <row r="14" spans="1:15" x14ac:dyDescent="0.25">
      <c r="A14" s="62" t="s">
        <v>28</v>
      </c>
      <c r="B14" s="61"/>
      <c r="C14" s="61"/>
      <c r="E14" s="48" t="s">
        <v>33</v>
      </c>
      <c r="G14" s="65"/>
      <c r="I14" s="64"/>
      <c r="J14" s="50"/>
      <c r="K14" s="51">
        <f>C13</f>
        <v>0</v>
      </c>
      <c r="L14" s="50"/>
      <c r="M14" s="51"/>
      <c r="N14" s="50"/>
      <c r="O14" s="50"/>
    </row>
    <row r="15" spans="1:15" ht="15.75" thickBot="1" x14ac:dyDescent="0.3">
      <c r="A15" s="62" t="s">
        <v>25</v>
      </c>
      <c r="B15" s="61"/>
      <c r="C15" s="61"/>
      <c r="E15" s="63"/>
      <c r="F15" s="63"/>
      <c r="G15" s="63"/>
      <c r="I15" s="50"/>
      <c r="J15" s="50"/>
      <c r="K15" s="50"/>
      <c r="L15" s="50"/>
      <c r="M15" s="50"/>
      <c r="N15" s="50"/>
      <c r="O15" s="50"/>
    </row>
    <row r="16" spans="1:15" ht="15.75" thickTop="1" x14ac:dyDescent="0.25">
      <c r="A16" s="62" t="s">
        <v>24</v>
      </c>
      <c r="B16" s="61"/>
      <c r="C16" s="61"/>
    </row>
    <row r="17" spans="1:9" x14ac:dyDescent="0.25">
      <c r="A17" s="62" t="s">
        <v>21</v>
      </c>
      <c r="B17" s="61"/>
      <c r="C17" s="61"/>
      <c r="I17"/>
    </row>
    <row r="18" spans="1:9" x14ac:dyDescent="0.25">
      <c r="A18" s="60" t="s">
        <v>40</v>
      </c>
      <c r="B18" s="60"/>
      <c r="C18" s="59"/>
    </row>
    <row r="19" spans="1:9" x14ac:dyDescent="0.25">
      <c r="A19" s="58" t="str">
        <f>"Net Income for "&amp;YEAR(B4)</f>
        <v>Net Income for 2022</v>
      </c>
      <c r="B19" s="57"/>
      <c r="C19" s="53" t="s">
        <v>82</v>
      </c>
    </row>
    <row r="20" spans="1:9" x14ac:dyDescent="0.25">
      <c r="A20" s="5" t="str">
        <f>"Operating Cash Flow for "&amp;YEAR(B4)</f>
        <v>Operating Cash Flow for 2022</v>
      </c>
      <c r="B20" s="56"/>
      <c r="C20" s="53" t="s">
        <v>83</v>
      </c>
    </row>
    <row r="21" spans="1:9" x14ac:dyDescent="0.25">
      <c r="A21" s="5" t="str">
        <f>"Calculate cash flows from assets for "&amp;YEAR(B4)</f>
        <v>Calculate cash flows from assets for 2022</v>
      </c>
      <c r="B21" s="55"/>
      <c r="C21" s="53" t="s">
        <v>84</v>
      </c>
    </row>
    <row r="22" spans="1:9" ht="45" customHeight="1" x14ac:dyDescent="0.2">
      <c r="A22" s="5" t="s">
        <v>74</v>
      </c>
      <c r="B22" s="123"/>
      <c r="C22" s="124"/>
      <c r="D22" s="124"/>
      <c r="E22" s="124"/>
      <c r="F22" s="124"/>
      <c r="G22" s="124"/>
      <c r="H22" s="124"/>
      <c r="I22" s="125"/>
    </row>
    <row r="23" spans="1:9" ht="26.25" x14ac:dyDescent="0.25">
      <c r="A23" s="5" t="str">
        <f>"If no new debt was issued during the year, what is the cash flow to creditors "&amp;YEAR(B4)&amp;"?"</f>
        <v>If no new debt was issued during the year, what is the cash flow to creditors 2022?</v>
      </c>
      <c r="B23" s="54"/>
      <c r="C23" s="53" t="s">
        <v>85</v>
      </c>
    </row>
    <row r="24" spans="1:9" x14ac:dyDescent="0.25">
      <c r="A24" s="5" t="str">
        <f>"Calculate cash flows to stockholders "&amp;YEAR(B4)</f>
        <v>Calculate cash flows to stockholders 2022</v>
      </c>
      <c r="B24" s="52"/>
    </row>
    <row r="25" spans="1:9" x14ac:dyDescent="0.25">
      <c r="A25" s="5" t="s">
        <v>73</v>
      </c>
      <c r="B25" s="88"/>
    </row>
    <row r="26" spans="1:9" ht="45" customHeight="1" x14ac:dyDescent="0.2">
      <c r="A26" s="5" t="s">
        <v>72</v>
      </c>
      <c r="B26" s="123"/>
      <c r="C26" s="124"/>
      <c r="D26" s="124"/>
      <c r="E26" s="124"/>
      <c r="F26" s="124"/>
      <c r="G26" s="124"/>
      <c r="H26" s="124"/>
      <c r="I26" s="125"/>
    </row>
    <row r="27" spans="1:9" ht="75" customHeight="1" x14ac:dyDescent="0.2">
      <c r="B27" s="123"/>
      <c r="C27" s="124"/>
      <c r="D27" s="124"/>
      <c r="E27" s="124"/>
      <c r="F27" s="124"/>
      <c r="G27" s="124"/>
      <c r="H27" s="124"/>
      <c r="I27" s="125"/>
    </row>
    <row r="70" spans="8:14" x14ac:dyDescent="0.25">
      <c r="H70" s="50"/>
      <c r="I70" s="50"/>
      <c r="J70" s="50"/>
      <c r="K70" s="50"/>
      <c r="L70" s="50"/>
      <c r="M70" s="50"/>
      <c r="N70" s="50"/>
    </row>
    <row r="71" spans="8:14" x14ac:dyDescent="0.25">
      <c r="H71" s="50"/>
      <c r="I71" s="50"/>
      <c r="J71" s="50"/>
      <c r="K71" s="50"/>
      <c r="L71" s="50"/>
      <c r="M71" s="50"/>
      <c r="N71" s="50"/>
    </row>
    <row r="72" spans="8:14" x14ac:dyDescent="0.25">
      <c r="H72" s="50"/>
      <c r="I72" s="50"/>
      <c r="J72" s="50"/>
      <c r="K72" s="50"/>
      <c r="L72" s="51"/>
      <c r="M72" s="50"/>
      <c r="N72" s="50"/>
    </row>
    <row r="73" spans="8:14" x14ac:dyDescent="0.25">
      <c r="H73" s="50"/>
      <c r="I73" s="50"/>
      <c r="J73" s="50"/>
      <c r="K73" s="50"/>
      <c r="L73" s="50"/>
      <c r="M73" s="50"/>
      <c r="N73" s="50"/>
    </row>
    <row r="74" spans="8:14" x14ac:dyDescent="0.25">
      <c r="H74" s="50"/>
      <c r="I74" s="50"/>
      <c r="J74" s="50"/>
      <c r="K74" s="50"/>
      <c r="L74" s="50"/>
      <c r="M74" s="50"/>
      <c r="N74" s="50"/>
    </row>
    <row r="75" spans="8:14" x14ac:dyDescent="0.25">
      <c r="H75" s="50"/>
      <c r="I75" s="50"/>
      <c r="J75" s="50"/>
      <c r="K75" s="50"/>
      <c r="L75" s="50"/>
      <c r="M75" s="50"/>
      <c r="N75" s="50"/>
    </row>
    <row r="76" spans="8:14" x14ac:dyDescent="0.25">
      <c r="H76" s="50"/>
      <c r="I76" s="50"/>
      <c r="J76" s="50"/>
      <c r="K76" s="50"/>
      <c r="L76" s="50"/>
      <c r="M76" s="50"/>
      <c r="N76" s="50"/>
    </row>
    <row r="77" spans="8:14" x14ac:dyDescent="0.25">
      <c r="H77" s="50"/>
      <c r="I77" s="50"/>
      <c r="J77" s="50"/>
      <c r="K77" s="50"/>
      <c r="L77" s="50"/>
      <c r="M77" s="50"/>
      <c r="N77" s="50"/>
    </row>
  </sheetData>
  <mergeCells count="3">
    <mergeCell ref="B22:I22"/>
    <mergeCell ref="B26:I26"/>
    <mergeCell ref="B27:I27"/>
  </mergeCells>
  <printOptions horizontalCentered="1" headings="1"/>
  <pageMargins left="0.75" right="0.75" top="1" bottom="1" header="0.5" footer="0.5"/>
  <pageSetup scale="92" orientation="landscape" r:id="rId1"/>
  <headerFooter alignWithMargins="0">
    <oddHeader>&amp;C&amp;F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Score</vt:lpstr>
      <vt:lpstr>HomeworkTemplates==&gt;</vt:lpstr>
      <vt:lpstr>STP 2.1 (T)</vt:lpstr>
      <vt:lpstr>Critical Thinking (T)</vt:lpstr>
      <vt:lpstr>Problem 1 (T)</vt:lpstr>
      <vt:lpstr>Problem 2 &amp; 3 &amp; 4 (T)</vt:lpstr>
      <vt:lpstr>Problem 7 (T)</vt:lpstr>
      <vt:lpstr>Problem 19 (T)</vt:lpstr>
      <vt:lpstr>'Problem 7 (T)'!Print_Area</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2025-01-05T21:29:50Z</dcterms:created>
  <dcterms:modified xsi:type="dcterms:W3CDTF">2025-01-17T05:34:34Z</dcterms:modified>
</cp:coreProperties>
</file>