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30-Multiple Dates\files\"/>
    </mc:Choice>
  </mc:AlternateContent>
  <xr:revisionPtr revIDLastSave="0" documentId="13_ncr:1_{C6A8736A-D3F4-4BF0-BEE7-459225D4C323}" xr6:coauthVersionLast="43" xr6:coauthVersionMax="43" xr10:uidLastSave="{00000000-0000-0000-0000-000000000000}"/>
  <bookViews>
    <workbookView xWindow="-120" yWindow="-120" windowWidth="29040" windowHeight="15840" xr2:uid="{64E09F55-E09B-49B7-89B1-A1732B67BFD2}"/>
  </bookViews>
  <sheets>
    <sheet name="Cover(29)" sheetId="2" r:id="rId1"/>
    <sheet name="Data and Reports" sheetId="1" r:id="rId2"/>
    <sheet name="Data and Reports (an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2" l="1"/>
  <c r="I9" i="1" l="1"/>
  <c r="J9" i="1"/>
  <c r="J35" i="3"/>
  <c r="I35" i="3"/>
  <c r="H17" i="3"/>
  <c r="J17" i="3" s="1"/>
  <c r="J16" i="3"/>
  <c r="I16" i="3"/>
  <c r="H16" i="3"/>
  <c r="I15" i="3"/>
  <c r="K14" i="3"/>
  <c r="L14" i="3" s="1"/>
  <c r="L15" i="3" s="1"/>
  <c r="J14" i="3"/>
  <c r="J15" i="3" s="1"/>
  <c r="H6" i="3"/>
  <c r="H7" i="3" s="1"/>
  <c r="J5" i="3"/>
  <c r="I5" i="3"/>
  <c r="Q5" i="2"/>
  <c r="Q6" i="2" s="1"/>
  <c r="B24" i="3"/>
  <c r="B22" i="3"/>
  <c r="H8" i="3" l="1"/>
  <c r="J7" i="3"/>
  <c r="I7" i="3"/>
  <c r="L16" i="3"/>
  <c r="L18" i="3" s="1"/>
  <c r="J18" i="3"/>
  <c r="K17" i="3"/>
  <c r="K15" i="3"/>
  <c r="I6" i="3"/>
  <c r="L17" i="3"/>
  <c r="K16" i="3"/>
  <c r="I17" i="3"/>
  <c r="J6" i="3"/>
  <c r="M16" i="3" l="1"/>
  <c r="M17" i="3"/>
  <c r="K18" i="3"/>
  <c r="I18" i="3"/>
  <c r="M15" i="3"/>
  <c r="M18" i="3" s="1"/>
  <c r="I8" i="3"/>
  <c r="I9" i="3" s="1"/>
  <c r="J8" i="3"/>
  <c r="J9" i="3" s="1"/>
  <c r="J14" i="1" l="1"/>
  <c r="H16" i="1"/>
  <c r="H6" i="1"/>
  <c r="H7" i="1" s="1"/>
  <c r="H8" i="1" s="1"/>
  <c r="K14" i="1" l="1"/>
  <c r="L14" i="1" s="1"/>
  <c r="H17" i="1"/>
  <c r="J35" i="1" l="1"/>
  <c r="I35" i="1"/>
  <c r="M15" i="1" l="1"/>
  <c r="M17" i="1"/>
  <c r="L18" i="1"/>
  <c r="J18" i="1"/>
  <c r="M16" i="1"/>
  <c r="I18" i="1"/>
  <c r="K18" i="1"/>
  <c r="M18" i="1" l="1"/>
</calcChain>
</file>

<file path=xl/sharedStrings.xml><?xml version="1.0" encoding="utf-8"?>
<sst xmlns="http://schemas.openxmlformats.org/spreadsheetml/2006/main" count="102" uniqueCount="29">
  <si>
    <t>Order Date</t>
  </si>
  <si>
    <t>ShipDate</t>
  </si>
  <si>
    <t>Sales</t>
  </si>
  <si>
    <t>Product</t>
  </si>
  <si>
    <t>Quad</t>
  </si>
  <si>
    <t>Carlota</t>
  </si>
  <si>
    <t>Sunshine</t>
  </si>
  <si>
    <t>Aspen</t>
  </si>
  <si>
    <t>Yanaki</t>
  </si>
  <si>
    <t>Ordered Sales</t>
  </si>
  <si>
    <t>Delivered Sales</t>
  </si>
  <si>
    <t>Ordered</t>
  </si>
  <si>
    <t>Year?</t>
  </si>
  <si>
    <t>Check:</t>
  </si>
  <si>
    <t>Shipped Sales</t>
  </si>
  <si>
    <t>Totals</t>
  </si>
  <si>
    <t>Year</t>
  </si>
  <si>
    <t>OY/SY Year</t>
  </si>
  <si>
    <t>OrderDate</t>
  </si>
  <si>
    <t>Worksheet Formula Side-By-Side Order and Ship Date Report:</t>
  </si>
  <si>
    <t>Worksheet Formula Cross Tabulated Order and Ship Date Report:</t>
  </si>
  <si>
    <t>taught by Mike excelisfun Girvin (Excel MVP)</t>
  </si>
  <si>
    <t>MSPTDA 27</t>
  </si>
  <si>
    <t>Worksheet Formulas</t>
  </si>
  <si>
    <t>SUMIFS &amp; Mixed References</t>
  </si>
  <si>
    <r>
      <rPr>
        <b/>
        <sz val="59"/>
        <color theme="0"/>
        <rFont val="Calibri"/>
        <family val="2"/>
        <scheme val="minor"/>
      </rPr>
      <t>MSPTDA 29</t>
    </r>
    <r>
      <rPr>
        <sz val="59"/>
        <color theme="0"/>
        <rFont val="Calibri"/>
        <family val="2"/>
        <scheme val="minor"/>
      </rPr>
      <t>: Microsoft Power Tools for Data Analysis</t>
    </r>
  </si>
  <si>
    <t>Reports for</t>
  </si>
  <si>
    <t>Order Date &amp; Ship Date</t>
  </si>
  <si>
    <t>MSPTDA 29: Order &amp; Ship Date in Fact Table? Side-By-Side &amp; Cross Tab Reports with Worksheet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</si>
</sst>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mm/dd/yyyy"/>
    <numFmt numFmtId="165" formatCode="m/d/yyyy"/>
    <numFmt numFmtId="166" formatCode="#,##0.00;\-#,##0.00;0"/>
    <numFmt numFmtId="167" formatCode="yyyy"/>
    <numFmt numFmtId="168" formatCode="&quot;SY &quot;yyyy"/>
    <numFmt numFmtId="169" formatCode="&quot;OY &quot;yyyy"/>
    <numFmt numFmtId="170" formatCode="#,##0.00;\-#,##0.00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9"/>
      <color theme="0"/>
      <name val="Calibri"/>
      <family val="2"/>
      <scheme val="minor"/>
    </font>
    <font>
      <b/>
      <sz val="59"/>
      <color theme="0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120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2" fillId="3" borderId="1" xfId="0" applyFont="1" applyFill="1" applyBorder="1"/>
    <xf numFmtId="0" fontId="0" fillId="0" borderId="0" xfId="0" applyFill="1"/>
    <xf numFmtId="0" fontId="1" fillId="0" borderId="0" xfId="0" applyFont="1" applyFill="1"/>
    <xf numFmtId="0" fontId="1" fillId="0" borderId="6" xfId="0" applyFont="1" applyFill="1" applyBorder="1"/>
    <xf numFmtId="0" fontId="1" fillId="4" borderId="0" xfId="0" applyFont="1" applyFill="1"/>
    <xf numFmtId="0" fontId="2" fillId="5" borderId="1" xfId="0" applyFont="1" applyFill="1" applyBorder="1"/>
    <xf numFmtId="167" fontId="1" fillId="0" borderId="7" xfId="0" applyNumberFormat="1" applyFont="1" applyFill="1" applyBorder="1"/>
    <xf numFmtId="0" fontId="2" fillId="5" borderId="7" xfId="0" applyFont="1" applyFill="1" applyBorder="1"/>
    <xf numFmtId="168" fontId="1" fillId="0" borderId="8" xfId="0" applyNumberFormat="1" applyFont="1" applyFill="1" applyBorder="1"/>
    <xf numFmtId="0" fontId="1" fillId="0" borderId="9" xfId="0" applyFont="1" applyFill="1" applyBorder="1"/>
    <xf numFmtId="169" fontId="1" fillId="0" borderId="7" xfId="0" applyNumberFormat="1" applyFont="1" applyFill="1" applyBorder="1"/>
    <xf numFmtId="169" fontId="1" fillId="0" borderId="10" xfId="0" applyNumberFormat="1" applyFont="1" applyFill="1" applyBorder="1"/>
    <xf numFmtId="0" fontId="1" fillId="0" borderId="13" xfId="0" applyFont="1" applyFill="1" applyBorder="1"/>
    <xf numFmtId="170" fontId="0" fillId="2" borderId="8" xfId="1" applyNumberFormat="1" applyFont="1" applyFill="1" applyBorder="1"/>
    <xf numFmtId="170" fontId="0" fillId="0" borderId="8" xfId="1" applyNumberFormat="1" applyFont="1" applyFill="1" applyBorder="1"/>
    <xf numFmtId="166" fontId="0" fillId="0" borderId="9" xfId="1" applyNumberFormat="1" applyFont="1" applyFill="1" applyBorder="1"/>
    <xf numFmtId="170" fontId="0" fillId="0" borderId="11" xfId="1" applyNumberFormat="1" applyFont="1" applyFill="1" applyBorder="1"/>
    <xf numFmtId="166" fontId="0" fillId="0" borderId="12" xfId="1" applyNumberFormat="1" applyFont="1" applyFill="1" applyBorder="1"/>
    <xf numFmtId="166" fontId="0" fillId="0" borderId="6" xfId="1" applyNumberFormat="1" applyFont="1" applyFill="1" applyBorder="1"/>
    <xf numFmtId="166" fontId="0" fillId="0" borderId="5" xfId="1" applyNumberFormat="1" applyFont="1" applyFill="1" applyBorder="1"/>
    <xf numFmtId="170" fontId="0" fillId="0" borderId="9" xfId="1" applyNumberFormat="1" applyFont="1" applyFill="1" applyBorder="1"/>
    <xf numFmtId="170" fontId="0" fillId="0" borderId="6" xfId="1" applyNumberFormat="1" applyFont="1" applyFill="1" applyBorder="1"/>
    <xf numFmtId="170" fontId="0" fillId="0" borderId="5" xfId="1" applyNumberFormat="1" applyFont="1" applyFill="1" applyBorder="1"/>
    <xf numFmtId="0" fontId="5" fillId="5" borderId="0" xfId="0" applyFont="1" applyFill="1" applyAlignment="1">
      <alignment horizontal="centerContinuous"/>
    </xf>
    <xf numFmtId="0" fontId="4" fillId="5" borderId="0" xfId="0" applyFont="1" applyFill="1" applyAlignment="1">
      <alignment horizontal="centerContinuous" vertical="center"/>
    </xf>
    <xf numFmtId="0" fontId="4" fillId="5" borderId="0" xfId="0" applyFont="1" applyFill="1" applyAlignment="1">
      <alignment horizontal="centerContinuous"/>
    </xf>
    <xf numFmtId="0" fontId="5" fillId="5" borderId="0" xfId="0" applyFont="1" applyFill="1" applyAlignment="1">
      <alignment horizontal="centerContinuous" vertical="top"/>
    </xf>
    <xf numFmtId="0" fontId="13" fillId="5" borderId="0" xfId="0" applyFont="1" applyFill="1" applyAlignment="1">
      <alignment horizontal="centerContinuous"/>
    </xf>
    <xf numFmtId="0" fontId="10" fillId="5" borderId="0" xfId="0" applyFont="1" applyFill="1" applyAlignment="1">
      <alignment horizontal="centerContinuous" vertical="center"/>
    </xf>
    <xf numFmtId="0" fontId="10" fillId="5" borderId="0" xfId="0" applyFont="1" applyFill="1" applyAlignment="1">
      <alignment horizontal="centerContinuous"/>
    </xf>
    <xf numFmtId="164" fontId="0" fillId="0" borderId="14" xfId="0" applyNumberFormat="1" applyFont="1" applyFill="1" applyBorder="1"/>
    <xf numFmtId="164" fontId="0" fillId="0" borderId="15" xfId="0" applyNumberFormat="1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165" fontId="1" fillId="0" borderId="8" xfId="0" applyNumberFormat="1" applyFont="1" applyFill="1" applyBorder="1"/>
    <xf numFmtId="0" fontId="7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/>
    </xf>
    <xf numFmtId="0" fontId="12" fillId="3" borderId="0" xfId="0" applyFont="1" applyFill="1" applyAlignment="1">
      <alignment horizontal="centerContinuous" vertical="center"/>
    </xf>
    <xf numFmtId="0" fontId="12" fillId="3" borderId="0" xfId="0" applyFont="1" applyFill="1" applyAlignment="1">
      <alignment horizontal="centerContinuous"/>
    </xf>
    <xf numFmtId="0" fontId="11" fillId="6" borderId="0" xfId="0" applyFont="1" applyFill="1" applyAlignment="1">
      <alignment horizontal="centerContinuous" wrapText="1"/>
    </xf>
    <xf numFmtId="0" fontId="14" fillId="6" borderId="0" xfId="0" applyFont="1" applyFill="1" applyAlignment="1">
      <alignment horizontal="centerContinuous" vertical="center"/>
    </xf>
    <xf numFmtId="0" fontId="14" fillId="6" borderId="0" xfId="0" applyFont="1" applyFill="1" applyAlignment="1">
      <alignment horizontal="centerContinuous"/>
    </xf>
    <xf numFmtId="0" fontId="4" fillId="6" borderId="0" xfId="0" applyFont="1" applyFill="1" applyAlignment="1">
      <alignment horizontal="centerContinuous"/>
    </xf>
    <xf numFmtId="0" fontId="11" fillId="6" borderId="0" xfId="0" applyFont="1" applyFill="1" applyAlignment="1">
      <alignment horizontal="centerContinuous"/>
    </xf>
    <xf numFmtId="0" fontId="12" fillId="6" borderId="0" xfId="0" applyFont="1" applyFill="1" applyAlignment="1">
      <alignment horizontal="centerContinuous" vertical="center"/>
    </xf>
    <xf numFmtId="0" fontId="12" fillId="6" borderId="0" xfId="0" applyFont="1" applyFill="1" applyAlignment="1">
      <alignment horizontal="centerContinuous"/>
    </xf>
    <xf numFmtId="0" fontId="4" fillId="6" borderId="0" xfId="0" applyFont="1" applyFill="1" applyAlignment="1">
      <alignment horizontal="centerContinuous" vertical="center"/>
    </xf>
    <xf numFmtId="0" fontId="0" fillId="5" borderId="0" xfId="0" applyFill="1"/>
    <xf numFmtId="165" fontId="1" fillId="0" borderId="7" xfId="0" applyNumberFormat="1" applyFont="1" applyFill="1" applyBorder="1"/>
    <xf numFmtId="165" fontId="1" fillId="0" borderId="10" xfId="0" applyNumberFormat="1" applyFont="1" applyFill="1" applyBorder="1"/>
    <xf numFmtId="0" fontId="0" fillId="0" borderId="0" xfId="0" applyAlignment="1">
      <alignment vertical="center"/>
    </xf>
    <xf numFmtId="0" fontId="0" fillId="0" borderId="8" xfId="1" applyNumberFormat="1" applyFont="1" applyFill="1" applyBorder="1"/>
    <xf numFmtId="0" fontId="0" fillId="0" borderId="9" xfId="1" applyNumberFormat="1" applyFont="1" applyFill="1" applyBorder="1"/>
    <xf numFmtId="0" fontId="0" fillId="0" borderId="12" xfId="1" applyNumberFormat="1" applyFont="1" applyFill="1" applyBorder="1"/>
    <xf numFmtId="0" fontId="0" fillId="0" borderId="6" xfId="1" applyNumberFormat="1" applyFont="1" applyFill="1" applyBorder="1"/>
    <xf numFmtId="0" fontId="0" fillId="0" borderId="5" xfId="1" applyNumberFormat="1" applyFont="1" applyFill="1" applyBorder="1"/>
  </cellXfs>
  <cellStyles count="2">
    <cellStyle name="Comma" xfId="1" builtinId="3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FFCC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337703</xdr:colOff>
      <xdr:row>6</xdr:row>
      <xdr:rowOff>1285769</xdr:rowOff>
    </xdr:from>
    <xdr:to>
      <xdr:col>43</xdr:col>
      <xdr:colOff>541193</xdr:colOff>
      <xdr:row>7</xdr:row>
      <xdr:rowOff>1415421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8A7519-803E-4698-AC2B-F7F2E39EA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0553" y="11801369"/>
          <a:ext cx="2032289" cy="2072752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1952625</xdr:colOff>
      <xdr:row>2</xdr:row>
      <xdr:rowOff>1788084</xdr:rowOff>
    </xdr:from>
    <xdr:to>
      <xdr:col>1</xdr:col>
      <xdr:colOff>4751310</xdr:colOff>
      <xdr:row>4</xdr:row>
      <xdr:rowOff>387811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D83FF-BCC9-438B-99B3-3E8D6AD33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4264584"/>
          <a:ext cx="2798685" cy="276691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2752127</xdr:colOff>
      <xdr:row>2</xdr:row>
      <xdr:rowOff>1869046</xdr:rowOff>
    </xdr:from>
    <xdr:to>
      <xdr:col>10</xdr:col>
      <xdr:colOff>5534287</xdr:colOff>
      <xdr:row>4</xdr:row>
      <xdr:rowOff>452436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AAAB9B-A35B-4433-A30E-57114A6FA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5190" y="4345546"/>
          <a:ext cx="2782160" cy="2750578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</xdr:col>
      <xdr:colOff>6068378</xdr:colOff>
      <xdr:row>2</xdr:row>
      <xdr:rowOff>1894671</xdr:rowOff>
    </xdr:from>
    <xdr:ext cx="7345344" cy="181427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DCB4145-EEE1-465A-A3EF-0A13E9FAA4CE}"/>
            </a:ext>
          </a:extLst>
        </xdr:cNvPr>
        <xdr:cNvSpPr/>
      </xdr:nvSpPr>
      <xdr:spPr>
        <a:xfrm>
          <a:off x="7068503" y="4371171"/>
          <a:ext cx="7345344" cy="1814279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noFill/>
                <a:prstDash val="solid"/>
              </a:ln>
              <a:solidFill>
                <a:schemeClr val="bg1"/>
              </a:solidFill>
              <a:effectLst/>
            </a:rPr>
            <a:t> MSPTDA 29</a:t>
          </a:r>
          <a:endParaRPr lang="en-US" sz="5000" b="1" cap="none" spc="0">
            <a:ln w="10160">
              <a:noFill/>
              <a:prstDash val="solid"/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FDF4-A277-4C6C-907B-4A4E48D6E9BD}">
  <sheetPr>
    <tabColor rgb="FFFFFF00"/>
  </sheetPr>
  <dimension ref="A1:R10"/>
  <sheetViews>
    <sheetView showGridLines="0" tabSelected="1" topLeftCell="A2" zoomScale="48" zoomScaleNormal="48" workbookViewId="0">
      <selection activeCell="R7" sqref="R7"/>
    </sheetView>
  </sheetViews>
  <sheetFormatPr defaultRowHeight="15" x14ac:dyDescent="0.25"/>
  <cols>
    <col min="1" max="1" width="39.28515625" customWidth="1"/>
    <col min="2" max="2" width="109.5703125" customWidth="1"/>
    <col min="3" max="3" width="9.28515625" customWidth="1"/>
    <col min="4" max="4" width="4.7109375" customWidth="1"/>
    <col min="5" max="6" width="9.28515625" customWidth="1"/>
    <col min="7" max="7" width="11.140625" customWidth="1"/>
    <col min="11" max="11" width="109.5703125" customWidth="1"/>
  </cols>
  <sheetData>
    <row r="1" spans="1:18" ht="91.5" customHeight="1" x14ac:dyDescent="0.25"/>
    <row r="2" spans="1:18" ht="102.75" customHeight="1" x14ac:dyDescent="1.1000000000000001">
      <c r="A2" s="61"/>
      <c r="B2" s="27" t="s">
        <v>21</v>
      </c>
      <c r="C2" s="28"/>
      <c r="D2" s="29"/>
      <c r="E2" s="29"/>
      <c r="F2" s="29"/>
      <c r="G2" s="29"/>
      <c r="H2" s="29"/>
      <c r="I2" s="29"/>
      <c r="J2" s="29"/>
      <c r="K2" s="29"/>
      <c r="L2" s="61"/>
      <c r="M2" s="61"/>
      <c r="N2" s="61"/>
      <c r="O2" s="61"/>
    </row>
    <row r="3" spans="1:18" ht="200.25" customHeight="1" x14ac:dyDescent="0.25">
      <c r="A3" s="61"/>
      <c r="B3" s="30" t="s">
        <v>25</v>
      </c>
      <c r="C3" s="28"/>
      <c r="D3" s="29"/>
      <c r="E3" s="29"/>
      <c r="F3" s="29"/>
      <c r="G3" s="29"/>
      <c r="H3" s="29"/>
      <c r="I3" s="29"/>
      <c r="J3" s="29"/>
      <c r="K3" s="29"/>
      <c r="L3" s="61"/>
      <c r="M3" s="61"/>
      <c r="N3" s="61"/>
      <c r="O3" s="61"/>
    </row>
    <row r="4" spans="1:18" ht="127.5" x14ac:dyDescent="1.85">
      <c r="A4" s="61"/>
      <c r="B4" s="46"/>
      <c r="C4" s="47"/>
      <c r="D4" s="48"/>
      <c r="E4" s="48"/>
      <c r="F4" s="48"/>
      <c r="G4" s="48"/>
      <c r="H4" s="49"/>
      <c r="I4" s="49"/>
      <c r="J4" s="49"/>
      <c r="K4" s="49"/>
      <c r="L4" s="61"/>
      <c r="M4" s="61"/>
      <c r="N4" s="61"/>
      <c r="O4" s="61"/>
      <c r="Q4" t="s">
        <v>22</v>
      </c>
    </row>
    <row r="5" spans="1:18" ht="153" x14ac:dyDescent="2.2000000000000002">
      <c r="A5" s="61"/>
      <c r="B5" s="53" t="s">
        <v>26</v>
      </c>
      <c r="C5" s="54"/>
      <c r="D5" s="55"/>
      <c r="E5" s="55"/>
      <c r="F5" s="55"/>
      <c r="G5" s="55"/>
      <c r="H5" s="55"/>
      <c r="I5" s="55"/>
      <c r="J5" s="55"/>
      <c r="K5" s="56"/>
      <c r="L5" s="61"/>
      <c r="M5" s="61"/>
      <c r="N5" s="61"/>
      <c r="O5" s="61"/>
      <c r="Q5" t="str">
        <f>Q4&amp;": "&amp;B8&amp;" Array Formula Add Units in "&amp;B5&amp;" "&amp;B6</f>
        <v>MSPTDA 27: SUMIFS &amp; Mixed References Array Formula Add Units in Reports for Order Date &amp; Ship Date</v>
      </c>
    </row>
    <row r="6" spans="1:18" ht="153" x14ac:dyDescent="2.2000000000000002">
      <c r="A6" s="61"/>
      <c r="B6" s="57" t="s">
        <v>27</v>
      </c>
      <c r="C6" s="58"/>
      <c r="D6" s="59"/>
      <c r="E6" s="59"/>
      <c r="F6" s="59"/>
      <c r="G6" s="59"/>
      <c r="H6" s="59"/>
      <c r="I6" s="59"/>
      <c r="J6" s="59"/>
      <c r="K6" s="59"/>
      <c r="L6" s="61"/>
      <c r="M6" s="61"/>
      <c r="N6" s="61"/>
      <c r="O6" s="61"/>
      <c r="Q6">
        <f>LEN(Q5)</f>
        <v>98</v>
      </c>
    </row>
    <row r="7" spans="1:18" ht="153" x14ac:dyDescent="2.2000000000000002">
      <c r="A7" s="61"/>
      <c r="B7" s="57" t="s">
        <v>23</v>
      </c>
      <c r="C7" s="60"/>
      <c r="D7" s="56"/>
      <c r="E7" s="56"/>
      <c r="F7" s="56"/>
      <c r="G7" s="56"/>
      <c r="H7" s="56"/>
      <c r="I7" s="56"/>
      <c r="J7" s="56"/>
      <c r="K7" s="56"/>
      <c r="L7" s="61"/>
      <c r="M7" s="61"/>
      <c r="N7" s="61"/>
      <c r="O7" s="61"/>
      <c r="R7" s="64" t="s">
        <v>28</v>
      </c>
    </row>
    <row r="8" spans="1:18" ht="153" x14ac:dyDescent="2.2000000000000002">
      <c r="A8" s="61"/>
      <c r="B8" s="50" t="s">
        <v>24</v>
      </c>
      <c r="C8" s="51"/>
      <c r="D8" s="52"/>
      <c r="E8" s="52"/>
      <c r="F8" s="52"/>
      <c r="G8" s="52"/>
      <c r="H8" s="52"/>
      <c r="I8" s="52"/>
      <c r="J8" s="52"/>
      <c r="K8" s="52"/>
      <c r="L8" s="61"/>
      <c r="M8" s="61"/>
      <c r="N8" s="61"/>
      <c r="O8" s="61"/>
      <c r="R8">
        <f>LEN(R7)</f>
        <v>100</v>
      </c>
    </row>
    <row r="9" spans="1:18" ht="76.5" x14ac:dyDescent="1.1000000000000001">
      <c r="A9" s="61"/>
      <c r="B9" s="31"/>
      <c r="C9" s="32"/>
      <c r="D9" s="33"/>
      <c r="E9" s="33"/>
      <c r="F9" s="33"/>
      <c r="G9" s="33"/>
      <c r="H9" s="33"/>
      <c r="I9" s="33"/>
      <c r="J9" s="33"/>
      <c r="K9" s="33"/>
      <c r="L9" s="61"/>
      <c r="M9" s="61"/>
      <c r="N9" s="61"/>
      <c r="O9" s="61"/>
    </row>
    <row r="10" spans="1:18" ht="76.5" x14ac:dyDescent="1.1000000000000001">
      <c r="A10" s="61"/>
      <c r="B10" s="31"/>
      <c r="C10" s="32"/>
      <c r="D10" s="33"/>
      <c r="E10" s="33"/>
      <c r="F10" s="33"/>
      <c r="G10" s="33"/>
      <c r="H10" s="33"/>
      <c r="I10" s="33"/>
      <c r="J10" s="33"/>
      <c r="K10" s="33"/>
      <c r="L10" s="61"/>
      <c r="M10" s="61"/>
      <c r="N10" s="61"/>
      <c r="O10" s="6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3129-412D-4702-81F7-457486F10C2D}">
  <sheetPr>
    <tabColor rgb="FF0000FF"/>
  </sheetPr>
  <dimension ref="B2:Z35"/>
  <sheetViews>
    <sheetView showGridLines="0" zoomScale="115" zoomScaleNormal="115" workbookViewId="0">
      <selection activeCell="I5" sqref="I5"/>
    </sheetView>
  </sheetViews>
  <sheetFormatPr defaultRowHeight="15" x14ac:dyDescent="0.25"/>
  <cols>
    <col min="1" max="1" width="2.7109375" customWidth="1"/>
    <col min="2" max="2" width="12.85546875" customWidth="1"/>
    <col min="3" max="3" width="15.42578125" bestFit="1" customWidth="1"/>
    <col min="5" max="5" width="10" customWidth="1"/>
    <col min="6" max="6" width="2.28515625" customWidth="1"/>
    <col min="7" max="7" width="8.5703125" bestFit="1" customWidth="1"/>
    <col min="8" max="8" width="12.5703125" customWidth="1"/>
    <col min="9" max="9" width="16.5703125" customWidth="1"/>
    <col min="10" max="10" width="15.42578125" customWidth="1"/>
    <col min="11" max="11" width="11.7109375" bestFit="1" customWidth="1"/>
    <col min="12" max="12" width="13.85546875" customWidth="1"/>
    <col min="13" max="13" width="10.140625" bestFit="1" customWidth="1"/>
    <col min="23" max="23" width="14" bestFit="1" customWidth="1"/>
    <col min="24" max="24" width="12.42578125" bestFit="1" customWidth="1"/>
    <col min="25" max="25" width="8.7109375" bestFit="1" customWidth="1"/>
    <col min="26" max="26" width="10.7109375" bestFit="1" customWidth="1"/>
  </cols>
  <sheetData>
    <row r="2" spans="2:26" x14ac:dyDescent="0.25">
      <c r="B2" s="42" t="s">
        <v>18</v>
      </c>
      <c r="C2" s="43" t="s">
        <v>1</v>
      </c>
      <c r="D2" s="43" t="s">
        <v>2</v>
      </c>
      <c r="E2" s="44" t="s">
        <v>3</v>
      </c>
      <c r="H2" s="1" t="s">
        <v>19</v>
      </c>
      <c r="W2" s="1" t="s">
        <v>0</v>
      </c>
      <c r="X2" s="1" t="s">
        <v>1</v>
      </c>
      <c r="Y2" s="1" t="s">
        <v>2</v>
      </c>
      <c r="Z2" s="1" t="s">
        <v>3</v>
      </c>
    </row>
    <row r="3" spans="2:26" x14ac:dyDescent="0.25">
      <c r="B3" s="34">
        <v>43731</v>
      </c>
      <c r="C3" s="35">
        <v>43823</v>
      </c>
      <c r="D3" s="36">
        <v>45.23</v>
      </c>
      <c r="E3" s="37" t="s">
        <v>4</v>
      </c>
      <c r="W3" s="2">
        <v>43897</v>
      </c>
      <c r="X3" s="2">
        <v>43946</v>
      </c>
      <c r="Y3">
        <v>72.45</v>
      </c>
      <c r="Z3" t="s">
        <v>4</v>
      </c>
    </row>
    <row r="4" spans="2:26" x14ac:dyDescent="0.25">
      <c r="B4" s="34">
        <v>44160</v>
      </c>
      <c r="C4" s="35">
        <v>44198</v>
      </c>
      <c r="D4" s="36">
        <v>310.66000000000003</v>
      </c>
      <c r="E4" s="37" t="s">
        <v>5</v>
      </c>
      <c r="H4" s="9" t="s">
        <v>16</v>
      </c>
      <c r="I4" s="9" t="s">
        <v>9</v>
      </c>
      <c r="J4" s="9" t="s">
        <v>10</v>
      </c>
      <c r="W4" s="2">
        <v>43618</v>
      </c>
      <c r="X4" s="2">
        <v>43735</v>
      </c>
      <c r="Y4">
        <v>297.68</v>
      </c>
      <c r="Z4" t="s">
        <v>5</v>
      </c>
    </row>
    <row r="5" spans="2:26" x14ac:dyDescent="0.25">
      <c r="B5" s="34">
        <v>44035</v>
      </c>
      <c r="C5" s="35">
        <v>44061</v>
      </c>
      <c r="D5" s="36">
        <v>63.95</v>
      </c>
      <c r="E5" s="37" t="s">
        <v>4</v>
      </c>
      <c r="H5" s="62">
        <v>43466</v>
      </c>
      <c r="I5" s="65"/>
      <c r="J5" s="65"/>
      <c r="W5" s="2">
        <v>44550</v>
      </c>
      <c r="X5" s="2">
        <v>44695</v>
      </c>
      <c r="Y5">
        <v>339.84</v>
      </c>
      <c r="Z5" t="s">
        <v>4</v>
      </c>
    </row>
    <row r="6" spans="2:26" x14ac:dyDescent="0.25">
      <c r="B6" s="34">
        <v>43804</v>
      </c>
      <c r="C6" s="35">
        <v>43856</v>
      </c>
      <c r="D6" s="36">
        <v>93.83</v>
      </c>
      <c r="E6" s="37" t="s">
        <v>6</v>
      </c>
      <c r="H6" s="62">
        <f>EOMONTH(H5,11)+1</f>
        <v>43831</v>
      </c>
      <c r="I6" s="65"/>
      <c r="J6" s="65"/>
      <c r="W6" s="2">
        <v>44050</v>
      </c>
      <c r="X6" s="2">
        <v>44082</v>
      </c>
      <c r="Y6">
        <v>47.39</v>
      </c>
      <c r="Z6" t="s">
        <v>6</v>
      </c>
    </row>
    <row r="7" spans="2:26" x14ac:dyDescent="0.25">
      <c r="B7" s="34">
        <v>44553</v>
      </c>
      <c r="C7" s="35">
        <v>44659</v>
      </c>
      <c r="D7" s="36">
        <v>83.52</v>
      </c>
      <c r="E7" s="37" t="s">
        <v>7</v>
      </c>
      <c r="H7" s="62">
        <f t="shared" ref="H7:H8" si="0">EOMONTH(H6,11)+1</f>
        <v>44197</v>
      </c>
      <c r="I7" s="65"/>
      <c r="J7" s="65"/>
      <c r="W7" s="2">
        <v>44106</v>
      </c>
      <c r="X7" s="2">
        <v>44188</v>
      </c>
      <c r="Y7">
        <v>187.5</v>
      </c>
      <c r="Z7" t="s">
        <v>7</v>
      </c>
    </row>
    <row r="8" spans="2:26" ht="15.75" thickBot="1" x14ac:dyDescent="0.3">
      <c r="B8" s="34">
        <v>43568</v>
      </c>
      <c r="C8" s="35">
        <v>43673</v>
      </c>
      <c r="D8" s="36">
        <v>260.68</v>
      </c>
      <c r="E8" s="37" t="s">
        <v>7</v>
      </c>
      <c r="H8" s="62">
        <f t="shared" si="0"/>
        <v>44562</v>
      </c>
      <c r="I8" s="65"/>
      <c r="J8" s="65"/>
      <c r="W8" s="2">
        <v>43930</v>
      </c>
      <c r="X8" s="2">
        <v>43965</v>
      </c>
      <c r="Y8">
        <v>114.56</v>
      </c>
      <c r="Z8" t="s">
        <v>7</v>
      </c>
    </row>
    <row r="9" spans="2:26" ht="15.75" thickBot="1" x14ac:dyDescent="0.3">
      <c r="B9" s="34">
        <v>43704</v>
      </c>
      <c r="C9" s="35">
        <v>43795</v>
      </c>
      <c r="D9" s="36">
        <v>135.41</v>
      </c>
      <c r="E9" s="37" t="s">
        <v>8</v>
      </c>
      <c r="H9" s="7" t="s">
        <v>15</v>
      </c>
      <c r="I9" s="68">
        <f t="shared" ref="I9:J9" si="1">SUM(I5:I8)</f>
        <v>0</v>
      </c>
      <c r="J9" s="69">
        <f t="shared" si="1"/>
        <v>0</v>
      </c>
      <c r="W9" s="2">
        <v>44026</v>
      </c>
      <c r="X9" s="2">
        <v>44030</v>
      </c>
      <c r="Y9">
        <v>201.1</v>
      </c>
      <c r="Z9" t="s">
        <v>8</v>
      </c>
    </row>
    <row r="10" spans="2:26" ht="15.75" thickTop="1" x14ac:dyDescent="0.25">
      <c r="B10" s="34">
        <v>43763</v>
      </c>
      <c r="C10" s="35">
        <v>43783</v>
      </c>
      <c r="D10" s="36">
        <v>217.5</v>
      </c>
      <c r="E10" s="37" t="s">
        <v>4</v>
      </c>
      <c r="W10" s="2"/>
      <c r="X10" s="2"/>
    </row>
    <row r="11" spans="2:26" x14ac:dyDescent="0.25">
      <c r="B11" s="34">
        <v>44207</v>
      </c>
      <c r="C11" s="35">
        <v>44272</v>
      </c>
      <c r="D11" s="36">
        <v>176.81</v>
      </c>
      <c r="E11" s="37" t="s">
        <v>5</v>
      </c>
      <c r="H11" s="1" t="s">
        <v>20</v>
      </c>
      <c r="W11" s="2"/>
      <c r="X11" s="2"/>
    </row>
    <row r="12" spans="2:26" x14ac:dyDescent="0.25">
      <c r="B12" s="34">
        <v>44085</v>
      </c>
      <c r="C12" s="35">
        <v>44135</v>
      </c>
      <c r="D12" s="36">
        <v>208.25</v>
      </c>
      <c r="E12" s="37" t="s">
        <v>4</v>
      </c>
      <c r="W12" s="2"/>
      <c r="X12" s="2"/>
    </row>
    <row r="13" spans="2:26" x14ac:dyDescent="0.25">
      <c r="B13" s="34">
        <v>43671</v>
      </c>
      <c r="C13" s="35">
        <v>43765</v>
      </c>
      <c r="D13" s="36">
        <v>310.20999999999998</v>
      </c>
      <c r="E13" s="37" t="s">
        <v>6</v>
      </c>
      <c r="G13" s="5"/>
      <c r="H13" s="5"/>
      <c r="I13" s="8" t="s">
        <v>14</v>
      </c>
      <c r="J13" s="8"/>
      <c r="K13" s="8"/>
      <c r="L13" s="8"/>
      <c r="M13" s="5"/>
      <c r="W13" s="2"/>
      <c r="X13" s="2"/>
    </row>
    <row r="14" spans="2:26" x14ac:dyDescent="0.25">
      <c r="B14" s="34">
        <v>43651</v>
      </c>
      <c r="C14" s="35">
        <v>43728</v>
      </c>
      <c r="D14" s="36">
        <v>215</v>
      </c>
      <c r="E14" s="37" t="s">
        <v>7</v>
      </c>
      <c r="G14" s="5"/>
      <c r="H14" s="11" t="s">
        <v>17</v>
      </c>
      <c r="I14" s="45">
        <v>43466</v>
      </c>
      <c r="J14" s="45">
        <f>EOMONTH(I14,11)+1</f>
        <v>43831</v>
      </c>
      <c r="K14" s="45">
        <f t="shared" ref="K14:L14" si="2">EOMONTH(J14,11)+1</f>
        <v>44197</v>
      </c>
      <c r="L14" s="45">
        <f t="shared" si="2"/>
        <v>44562</v>
      </c>
      <c r="M14" s="13" t="s">
        <v>15</v>
      </c>
      <c r="N14" s="5"/>
      <c r="O14" s="5"/>
      <c r="W14" s="2"/>
      <c r="X14" s="2"/>
    </row>
    <row r="15" spans="2:26" x14ac:dyDescent="0.25">
      <c r="B15" s="34">
        <v>43991</v>
      </c>
      <c r="C15" s="35">
        <v>44134</v>
      </c>
      <c r="D15" s="36">
        <v>172.67</v>
      </c>
      <c r="E15" s="37" t="s">
        <v>7</v>
      </c>
      <c r="G15" s="8" t="s">
        <v>11</v>
      </c>
      <c r="H15" s="62">
        <v>43466</v>
      </c>
      <c r="I15" s="65"/>
      <c r="J15" s="65"/>
      <c r="K15" s="65"/>
      <c r="L15" s="65"/>
      <c r="M15" s="66">
        <f>SUM(I15:L15)</f>
        <v>0</v>
      </c>
      <c r="N15" s="5"/>
      <c r="O15" s="5"/>
      <c r="W15" s="2"/>
      <c r="X15" s="2"/>
    </row>
    <row r="16" spans="2:26" x14ac:dyDescent="0.25">
      <c r="B16" s="34">
        <v>44483</v>
      </c>
      <c r="C16" s="35">
        <v>44601</v>
      </c>
      <c r="D16" s="36">
        <v>315.74</v>
      </c>
      <c r="E16" s="37" t="s">
        <v>8</v>
      </c>
      <c r="G16" s="8" t="s">
        <v>2</v>
      </c>
      <c r="H16" s="62">
        <f>EOMONTH(H15,11)+1</f>
        <v>43831</v>
      </c>
      <c r="I16" s="65"/>
      <c r="J16" s="65"/>
      <c r="K16" s="65"/>
      <c r="L16" s="65"/>
      <c r="M16" s="66">
        <f t="shared" ref="M16:M17" si="3">SUM(I16:L16)</f>
        <v>0</v>
      </c>
      <c r="N16" s="5"/>
      <c r="O16" s="5"/>
      <c r="W16" s="2"/>
      <c r="X16" s="2"/>
    </row>
    <row r="17" spans="2:24" ht="15.75" thickBot="1" x14ac:dyDescent="0.3">
      <c r="B17" s="34">
        <v>44439</v>
      </c>
      <c r="C17" s="35">
        <v>44491</v>
      </c>
      <c r="D17" s="36">
        <v>125.02</v>
      </c>
      <c r="E17" s="37" t="s">
        <v>4</v>
      </c>
      <c r="G17" s="8"/>
      <c r="H17" s="63">
        <f>EOMONTH(H16,11)+1</f>
        <v>44197</v>
      </c>
      <c r="I17" s="65"/>
      <c r="J17" s="65"/>
      <c r="K17" s="65"/>
      <c r="L17" s="65"/>
      <c r="M17" s="67">
        <f t="shared" si="3"/>
        <v>0</v>
      </c>
      <c r="N17" s="5"/>
      <c r="O17" s="5"/>
      <c r="W17" s="2"/>
      <c r="X17" s="2"/>
    </row>
    <row r="18" spans="2:24" ht="15.75" thickBot="1" x14ac:dyDescent="0.3">
      <c r="B18" s="34">
        <v>44362</v>
      </c>
      <c r="C18" s="35">
        <v>44404</v>
      </c>
      <c r="D18" s="36">
        <v>286.14999999999998</v>
      </c>
      <c r="E18" s="37" t="s">
        <v>5</v>
      </c>
      <c r="G18" s="5"/>
      <c r="H18" s="16" t="s">
        <v>15</v>
      </c>
      <c r="I18" s="68">
        <f>SUM(I15:I17)</f>
        <v>0</v>
      </c>
      <c r="J18" s="68">
        <f>SUM(J15:J17)</f>
        <v>0</v>
      </c>
      <c r="K18" s="68">
        <f>SUM(K15:K17)</f>
        <v>0</v>
      </c>
      <c r="L18" s="68">
        <f>SUM(L15:L17)</f>
        <v>0</v>
      </c>
      <c r="M18" s="69">
        <f>IF(SUM(M15:M17)=SUM(I18:L18),SUM(I18:L18),"Not in Balance")</f>
        <v>0</v>
      </c>
      <c r="N18" s="5"/>
      <c r="O18" s="5"/>
      <c r="W18" s="2"/>
      <c r="X18" s="2"/>
    </row>
    <row r="19" spans="2:24" ht="15.75" thickTop="1" x14ac:dyDescent="0.25">
      <c r="B19" s="34">
        <v>44545</v>
      </c>
      <c r="C19" s="35">
        <v>44562</v>
      </c>
      <c r="D19" s="36">
        <v>256.70999999999998</v>
      </c>
      <c r="E19" s="37" t="s">
        <v>5</v>
      </c>
      <c r="N19" s="5"/>
      <c r="O19" s="5"/>
    </row>
    <row r="20" spans="2:24" x14ac:dyDescent="0.25">
      <c r="B20" s="38">
        <v>43731</v>
      </c>
      <c r="C20" s="39">
        <v>43831</v>
      </c>
      <c r="D20" s="40">
        <v>200.1</v>
      </c>
      <c r="E20" s="41" t="s">
        <v>4</v>
      </c>
      <c r="G20" s="5"/>
      <c r="H20" s="5"/>
      <c r="I20" s="5"/>
      <c r="J20" s="5"/>
      <c r="K20" s="5"/>
      <c r="L20" s="5"/>
      <c r="M20" s="5"/>
      <c r="N20" s="5"/>
      <c r="O20" s="5"/>
    </row>
    <row r="21" spans="2:24" x14ac:dyDescent="0.25">
      <c r="G21" s="5"/>
      <c r="H21" s="5"/>
      <c r="I21" s="5"/>
      <c r="J21" s="5"/>
      <c r="K21" s="5"/>
      <c r="L21" s="5"/>
      <c r="M21" s="5"/>
      <c r="N21" s="5"/>
      <c r="O21" s="5"/>
    </row>
    <row r="22" spans="2:24" x14ac:dyDescent="0.25">
      <c r="B22" s="1"/>
      <c r="G22" s="5"/>
      <c r="K22" s="5"/>
      <c r="L22" s="5"/>
      <c r="M22" s="5"/>
      <c r="N22" s="5"/>
      <c r="O22" s="5"/>
    </row>
    <row r="23" spans="2:24" x14ac:dyDescent="0.25">
      <c r="B23" s="1"/>
      <c r="G23" s="5"/>
      <c r="K23" s="5"/>
      <c r="L23" s="5"/>
      <c r="M23" s="5"/>
      <c r="N23" s="5"/>
      <c r="O23" s="5"/>
    </row>
    <row r="24" spans="2:24" x14ac:dyDescent="0.25">
      <c r="B24" s="1"/>
      <c r="G24" s="5"/>
      <c r="H24" s="5"/>
      <c r="I24" s="5"/>
      <c r="J24" s="5"/>
      <c r="K24" s="5"/>
      <c r="L24" s="5"/>
      <c r="M24" s="5"/>
      <c r="N24" s="5"/>
      <c r="O24" s="5"/>
    </row>
    <row r="25" spans="2:24" x14ac:dyDescent="0.25">
      <c r="G25" s="5"/>
      <c r="H25" s="5"/>
      <c r="I25" s="5"/>
      <c r="J25" s="5"/>
      <c r="K25" s="5"/>
      <c r="L25" s="5"/>
      <c r="M25" s="5"/>
      <c r="N25" s="5"/>
      <c r="O25" s="5"/>
    </row>
    <row r="34" spans="2:10" x14ac:dyDescent="0.25">
      <c r="B34" s="4" t="s">
        <v>12</v>
      </c>
    </row>
    <row r="35" spans="2:10" x14ac:dyDescent="0.25">
      <c r="B35" s="3">
        <v>2019</v>
      </c>
      <c r="H35" s="6" t="s">
        <v>13</v>
      </c>
      <c r="I35" s="5">
        <f>SUM(D3,D8:D10,D13:D14)</f>
        <v>1184.03</v>
      </c>
      <c r="J35" s="5">
        <f>D6+D20</f>
        <v>293.93</v>
      </c>
    </row>
  </sheetData>
  <conditionalFormatting sqref="B3:E20">
    <cfRule type="expression" dxfId="1" priority="5">
      <formula>YEAR($B3)=$B$35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D885-116E-4A61-A6A4-EC364A975BE5}">
  <sheetPr>
    <tabColor rgb="FFFF0000"/>
  </sheetPr>
  <dimension ref="B2:Z35"/>
  <sheetViews>
    <sheetView showGridLines="0" zoomScale="115" zoomScaleNormal="115" workbookViewId="0">
      <selection activeCell="I15" sqref="I15"/>
    </sheetView>
  </sheetViews>
  <sheetFormatPr defaultRowHeight="15" x14ac:dyDescent="0.25"/>
  <cols>
    <col min="1" max="1" width="2.7109375" customWidth="1"/>
    <col min="2" max="2" width="12.85546875" customWidth="1"/>
    <col min="3" max="3" width="15.42578125" bestFit="1" customWidth="1"/>
    <col min="5" max="5" width="10" customWidth="1"/>
    <col min="6" max="6" width="2.28515625" customWidth="1"/>
    <col min="7" max="7" width="8.5703125" bestFit="1" customWidth="1"/>
    <col min="8" max="8" width="12.5703125" customWidth="1"/>
    <col min="9" max="9" width="16.5703125" customWidth="1"/>
    <col min="10" max="10" width="15.42578125" customWidth="1"/>
    <col min="11" max="11" width="11.7109375" bestFit="1" customWidth="1"/>
    <col min="12" max="12" width="13.85546875" customWidth="1"/>
    <col min="13" max="13" width="10.140625" bestFit="1" customWidth="1"/>
    <col min="23" max="23" width="14" bestFit="1" customWidth="1"/>
    <col min="24" max="24" width="12.42578125" bestFit="1" customWidth="1"/>
    <col min="25" max="25" width="8.7109375" bestFit="1" customWidth="1"/>
    <col min="26" max="26" width="10.7109375" bestFit="1" customWidth="1"/>
  </cols>
  <sheetData>
    <row r="2" spans="2:26" x14ac:dyDescent="0.25">
      <c r="B2" s="42" t="s">
        <v>18</v>
      </c>
      <c r="C2" s="43" t="s">
        <v>1</v>
      </c>
      <c r="D2" s="43" t="s">
        <v>2</v>
      </c>
      <c r="E2" s="44" t="s">
        <v>3</v>
      </c>
      <c r="H2" s="1" t="s">
        <v>19</v>
      </c>
      <c r="W2" s="1" t="s">
        <v>0</v>
      </c>
      <c r="X2" s="1" t="s">
        <v>1</v>
      </c>
      <c r="Y2" s="1" t="s">
        <v>2</v>
      </c>
      <c r="Z2" s="1" t="s">
        <v>3</v>
      </c>
    </row>
    <row r="3" spans="2:26" x14ac:dyDescent="0.25">
      <c r="B3" s="34">
        <v>43731</v>
      </c>
      <c r="C3" s="35">
        <v>43823</v>
      </c>
      <c r="D3" s="36">
        <v>45.23</v>
      </c>
      <c r="E3" s="37" t="s">
        <v>4</v>
      </c>
      <c r="W3" s="2">
        <v>43897</v>
      </c>
      <c r="X3" s="2">
        <v>43946</v>
      </c>
      <c r="Y3">
        <v>72.45</v>
      </c>
      <c r="Z3" t="s">
        <v>4</v>
      </c>
    </row>
    <row r="4" spans="2:26" x14ac:dyDescent="0.25">
      <c r="B4" s="34">
        <v>44160</v>
      </c>
      <c r="C4" s="35">
        <v>44198</v>
      </c>
      <c r="D4" s="36">
        <v>310.66000000000003</v>
      </c>
      <c r="E4" s="37" t="s">
        <v>5</v>
      </c>
      <c r="H4" s="9" t="s">
        <v>16</v>
      </c>
      <c r="I4" s="9" t="s">
        <v>9</v>
      </c>
      <c r="J4" s="9" t="s">
        <v>10</v>
      </c>
      <c r="W4" s="2">
        <v>43618</v>
      </c>
      <c r="X4" s="2">
        <v>43735</v>
      </c>
      <c r="Y4">
        <v>297.68</v>
      </c>
      <c r="Z4" t="s">
        <v>5</v>
      </c>
    </row>
    <row r="5" spans="2:26" x14ac:dyDescent="0.25">
      <c r="B5" s="34">
        <v>44035</v>
      </c>
      <c r="C5" s="35">
        <v>44061</v>
      </c>
      <c r="D5" s="36">
        <v>63.95</v>
      </c>
      <c r="E5" s="37" t="s">
        <v>4</v>
      </c>
      <c r="H5" s="10">
        <v>43466</v>
      </c>
      <c r="I5" s="17">
        <f>SUMIFS($D$3:$D$20,$B$3:$B$20,"&gt;="&amp;$H5,$B$3:$B$20,"&lt;="&amp;EOMONTH($H5,11))</f>
        <v>1477.9599999999998</v>
      </c>
      <c r="J5" s="24">
        <f>SUMIFS($D$3:$D$20,$C$3:$C$20,"&gt;="&amp;$H5,$C$3:$C$20,"&lt;="&amp;EOMONTH($H5,11))</f>
        <v>1184.03</v>
      </c>
      <c r="W5" s="2">
        <v>44550</v>
      </c>
      <c r="X5" s="2">
        <v>44695</v>
      </c>
      <c r="Y5">
        <v>339.84</v>
      </c>
      <c r="Z5" t="s">
        <v>4</v>
      </c>
    </row>
    <row r="6" spans="2:26" x14ac:dyDescent="0.25">
      <c r="B6" s="34">
        <v>43804</v>
      </c>
      <c r="C6" s="35">
        <v>43856</v>
      </c>
      <c r="D6" s="36">
        <v>93.83</v>
      </c>
      <c r="E6" s="37" t="s">
        <v>6</v>
      </c>
      <c r="H6" s="10">
        <f>EOMONTH(H5,11)+1</f>
        <v>43831</v>
      </c>
      <c r="I6" s="18">
        <f>SUMIFS($D$3:$D$20,$B$3:$B$20,"&gt;="&amp;$H6,$B$3:$B$20,"&lt;="&amp;EOMONTH($H6,11))</f>
        <v>755.53</v>
      </c>
      <c r="J6" s="24">
        <f>SUMIFS($D$3:$D$20,$C$3:$C$20,"&gt;="&amp;$H6,$C$3:$C$20,"&lt;="&amp;EOMONTH($H6,11))</f>
        <v>738.8</v>
      </c>
      <c r="W6" s="2">
        <v>44050</v>
      </c>
      <c r="X6" s="2">
        <v>44082</v>
      </c>
      <c r="Y6">
        <v>47.39</v>
      </c>
      <c r="Z6" t="s">
        <v>6</v>
      </c>
    </row>
    <row r="7" spans="2:26" x14ac:dyDescent="0.25">
      <c r="B7" s="34">
        <v>44553</v>
      </c>
      <c r="C7" s="35">
        <v>44659</v>
      </c>
      <c r="D7" s="36">
        <v>83.52</v>
      </c>
      <c r="E7" s="37" t="s">
        <v>7</v>
      </c>
      <c r="H7" s="10">
        <f t="shared" ref="H7:H8" si="0">EOMONTH(H6,11)+1</f>
        <v>44197</v>
      </c>
      <c r="I7" s="18">
        <f>SUMIFS($D$3:$D$20,$B$3:$B$20,"&gt;="&amp;$H7,$B$3:$B$20,"&lt;="&amp;EOMONTH($H7,11))</f>
        <v>1243.9499999999998</v>
      </c>
      <c r="J7" s="24">
        <f>SUMIFS($D$3:$D$20,$C$3:$C$20,"&gt;="&amp;$H7,$C$3:$C$20,"&lt;="&amp;EOMONTH($H7,11))</f>
        <v>898.64</v>
      </c>
      <c r="W7" s="2">
        <v>44106</v>
      </c>
      <c r="X7" s="2">
        <v>44188</v>
      </c>
      <c r="Y7">
        <v>187.5</v>
      </c>
      <c r="Z7" t="s">
        <v>7</v>
      </c>
    </row>
    <row r="8" spans="2:26" ht="15.75" thickBot="1" x14ac:dyDescent="0.3">
      <c r="B8" s="34">
        <v>43568</v>
      </c>
      <c r="C8" s="35">
        <v>43673</v>
      </c>
      <c r="D8" s="36">
        <v>260.68</v>
      </c>
      <c r="E8" s="37" t="s">
        <v>7</v>
      </c>
      <c r="H8" s="10">
        <f t="shared" si="0"/>
        <v>44562</v>
      </c>
      <c r="I8" s="18">
        <f>SUMIFS($D$3:$D$20,$B$3:$B$20,"&gt;="&amp;$H8,$B$3:$B$20,"&lt;="&amp;EOMONTH($H8,11))</f>
        <v>0</v>
      </c>
      <c r="J8" s="24">
        <f>SUMIFS($D$3:$D$20,$C$3:$C$20,"&gt;="&amp;$H8,$C$3:$C$20,"&lt;="&amp;EOMONTH($H8,11))</f>
        <v>655.97</v>
      </c>
      <c r="W8" s="2">
        <v>43930</v>
      </c>
      <c r="X8" s="2">
        <v>43965</v>
      </c>
      <c r="Y8">
        <v>114.56</v>
      </c>
      <c r="Z8" t="s">
        <v>7</v>
      </c>
    </row>
    <row r="9" spans="2:26" ht="15.75" thickBot="1" x14ac:dyDescent="0.3">
      <c r="B9" s="34">
        <v>43704</v>
      </c>
      <c r="C9" s="35">
        <v>43795</v>
      </c>
      <c r="D9" s="36">
        <v>135.41</v>
      </c>
      <c r="E9" s="37" t="s">
        <v>8</v>
      </c>
      <c r="H9" s="7" t="s">
        <v>15</v>
      </c>
      <c r="I9" s="25">
        <f>SUM(I5:I8)</f>
        <v>3477.4399999999996</v>
      </c>
      <c r="J9" s="26">
        <f>SUM(J5:J8)</f>
        <v>3477.4399999999996</v>
      </c>
      <c r="W9" s="2">
        <v>44026</v>
      </c>
      <c r="X9" s="2">
        <v>44030</v>
      </c>
      <c r="Y9">
        <v>201.1</v>
      </c>
      <c r="Z9" t="s">
        <v>8</v>
      </c>
    </row>
    <row r="10" spans="2:26" ht="15.75" thickTop="1" x14ac:dyDescent="0.25">
      <c r="B10" s="34">
        <v>43763</v>
      </c>
      <c r="C10" s="35">
        <v>43783</v>
      </c>
      <c r="D10" s="36">
        <v>217.5</v>
      </c>
      <c r="E10" s="37" t="s">
        <v>4</v>
      </c>
      <c r="W10" s="2"/>
      <c r="X10" s="2"/>
    </row>
    <row r="11" spans="2:26" x14ac:dyDescent="0.25">
      <c r="B11" s="34">
        <v>44207</v>
      </c>
      <c r="C11" s="35">
        <v>44272</v>
      </c>
      <c r="D11" s="36">
        <v>176.81</v>
      </c>
      <c r="E11" s="37" t="s">
        <v>5</v>
      </c>
      <c r="H11" s="1" t="s">
        <v>20</v>
      </c>
      <c r="W11" s="2"/>
      <c r="X11" s="2"/>
    </row>
    <row r="12" spans="2:26" x14ac:dyDescent="0.25">
      <c r="B12" s="34">
        <v>44085</v>
      </c>
      <c r="C12" s="35">
        <v>44135</v>
      </c>
      <c r="D12" s="36">
        <v>208.25</v>
      </c>
      <c r="E12" s="37" t="s">
        <v>4</v>
      </c>
      <c r="W12" s="2"/>
      <c r="X12" s="2"/>
    </row>
    <row r="13" spans="2:26" x14ac:dyDescent="0.25">
      <c r="B13" s="34">
        <v>43671</v>
      </c>
      <c r="C13" s="35">
        <v>43765</v>
      </c>
      <c r="D13" s="36">
        <v>310.20999999999998</v>
      </c>
      <c r="E13" s="37" t="s">
        <v>6</v>
      </c>
      <c r="G13" s="5"/>
      <c r="H13" s="5"/>
      <c r="I13" s="8" t="s">
        <v>14</v>
      </c>
      <c r="J13" s="8"/>
      <c r="K13" s="8"/>
      <c r="L13" s="8"/>
      <c r="M13" s="5"/>
      <c r="W13" s="2"/>
      <c r="X13" s="2"/>
    </row>
    <row r="14" spans="2:26" x14ac:dyDescent="0.25">
      <c r="B14" s="34">
        <v>43651</v>
      </c>
      <c r="C14" s="35">
        <v>43728</v>
      </c>
      <c r="D14" s="36">
        <v>215</v>
      </c>
      <c r="E14" s="37" t="s">
        <v>7</v>
      </c>
      <c r="G14" s="5"/>
      <c r="H14" s="11" t="s">
        <v>17</v>
      </c>
      <c r="I14" s="12">
        <v>43466</v>
      </c>
      <c r="J14" s="12">
        <f>EOMONTH(I14,11)+1</f>
        <v>43831</v>
      </c>
      <c r="K14" s="12">
        <f t="shared" ref="K14:L14" si="1">EOMONTH(J14,11)+1</f>
        <v>44197</v>
      </c>
      <c r="L14" s="12">
        <f t="shared" si="1"/>
        <v>44562</v>
      </c>
      <c r="M14" s="13" t="s">
        <v>15</v>
      </c>
      <c r="N14" s="5"/>
      <c r="O14" s="5"/>
      <c r="W14" s="2"/>
      <c r="X14" s="2"/>
    </row>
    <row r="15" spans="2:26" x14ac:dyDescent="0.25">
      <c r="B15" s="34">
        <v>43991</v>
      </c>
      <c r="C15" s="35">
        <v>44134</v>
      </c>
      <c r="D15" s="36">
        <v>172.67</v>
      </c>
      <c r="E15" s="37" t="s">
        <v>7</v>
      </c>
      <c r="G15" s="8" t="s">
        <v>11</v>
      </c>
      <c r="H15" s="14">
        <v>43466</v>
      </c>
      <c r="I15" s="17">
        <f t="shared" ref="I15:L17" si="2">SUMIFS($D$3:$D$20,$B$3:$B$20,"&gt;="&amp;$H15,$B$3:$B$20,"&lt;="&amp;EOMONTH($H15,11),$C$3:$C$20,"&gt;="&amp;I$14,$C$3:$C$20,"&lt;="&amp;EOMONTH(I$14,11))</f>
        <v>1184.03</v>
      </c>
      <c r="J15" s="18">
        <f t="shared" si="2"/>
        <v>293.93</v>
      </c>
      <c r="K15" s="18">
        <f t="shared" si="2"/>
        <v>0</v>
      </c>
      <c r="L15" s="18">
        <f t="shared" si="2"/>
        <v>0</v>
      </c>
      <c r="M15" s="19">
        <f>SUM(I15:L15)</f>
        <v>1477.96</v>
      </c>
      <c r="N15" s="5"/>
      <c r="O15" s="5"/>
      <c r="W15" s="2"/>
      <c r="X15" s="2"/>
    </row>
    <row r="16" spans="2:26" x14ac:dyDescent="0.25">
      <c r="B16" s="34">
        <v>44483</v>
      </c>
      <c r="C16" s="35">
        <v>44601</v>
      </c>
      <c r="D16" s="36">
        <v>315.74</v>
      </c>
      <c r="E16" s="37" t="s">
        <v>8</v>
      </c>
      <c r="G16" s="8" t="s">
        <v>2</v>
      </c>
      <c r="H16" s="14">
        <f>EOMONTH(H15,11)+1</f>
        <v>43831</v>
      </c>
      <c r="I16" s="18">
        <f t="shared" si="2"/>
        <v>0</v>
      </c>
      <c r="J16" s="18">
        <f t="shared" si="2"/>
        <v>444.87</v>
      </c>
      <c r="K16" s="18">
        <f t="shared" si="2"/>
        <v>310.66000000000003</v>
      </c>
      <c r="L16" s="18">
        <f t="shared" si="2"/>
        <v>0</v>
      </c>
      <c r="M16" s="19">
        <f t="shared" ref="M16:M17" si="3">SUM(I16:L16)</f>
        <v>755.53</v>
      </c>
      <c r="N16" s="5"/>
      <c r="O16" s="5"/>
      <c r="W16" s="2"/>
      <c r="X16" s="2"/>
    </row>
    <row r="17" spans="2:24" ht="15.75" thickBot="1" x14ac:dyDescent="0.3">
      <c r="B17" s="34">
        <v>44439</v>
      </c>
      <c r="C17" s="35">
        <v>44491</v>
      </c>
      <c r="D17" s="36">
        <v>125.02</v>
      </c>
      <c r="E17" s="37" t="s">
        <v>4</v>
      </c>
      <c r="G17" s="8"/>
      <c r="H17" s="15">
        <f>EOMONTH(H16,11)+1</f>
        <v>44197</v>
      </c>
      <c r="I17" s="20">
        <f t="shared" si="2"/>
        <v>0</v>
      </c>
      <c r="J17" s="20">
        <f t="shared" si="2"/>
        <v>0</v>
      </c>
      <c r="K17" s="20">
        <f t="shared" si="2"/>
        <v>587.98</v>
      </c>
      <c r="L17" s="20">
        <f t="shared" si="2"/>
        <v>655.97</v>
      </c>
      <c r="M17" s="21">
        <f t="shared" si="3"/>
        <v>1243.95</v>
      </c>
      <c r="N17" s="5"/>
      <c r="O17" s="5"/>
      <c r="W17" s="2"/>
      <c r="X17" s="2"/>
    </row>
    <row r="18" spans="2:24" ht="15.75" thickBot="1" x14ac:dyDescent="0.3">
      <c r="B18" s="34">
        <v>44362</v>
      </c>
      <c r="C18" s="35">
        <v>44404</v>
      </c>
      <c r="D18" s="36">
        <v>286.14999999999998</v>
      </c>
      <c r="E18" s="37" t="s">
        <v>5</v>
      </c>
      <c r="G18" s="5"/>
      <c r="H18" s="16" t="s">
        <v>15</v>
      </c>
      <c r="I18" s="22">
        <f>SUM(I15:I17)</f>
        <v>1184.03</v>
      </c>
      <c r="J18" s="22">
        <f>SUM(J15:J17)</f>
        <v>738.8</v>
      </c>
      <c r="K18" s="22">
        <f>SUM(K15:K17)</f>
        <v>898.6400000000001</v>
      </c>
      <c r="L18" s="22">
        <f>SUM(L15:L17)</f>
        <v>655.97</v>
      </c>
      <c r="M18" s="23">
        <f>IF(SUM(M15:M17)=SUM(I18:L18),SUM(I18:L18),"Not in Balance")</f>
        <v>3477.4400000000005</v>
      </c>
      <c r="N18" s="5"/>
      <c r="O18" s="5"/>
      <c r="W18" s="2"/>
      <c r="X18" s="2"/>
    </row>
    <row r="19" spans="2:24" ht="15.75" thickTop="1" x14ac:dyDescent="0.25">
      <c r="B19" s="34">
        <v>44545</v>
      </c>
      <c r="C19" s="35">
        <v>44562</v>
      </c>
      <c r="D19" s="36">
        <v>256.70999999999998</v>
      </c>
      <c r="E19" s="37" t="s">
        <v>5</v>
      </c>
      <c r="N19" s="5"/>
      <c r="O19" s="5"/>
    </row>
    <row r="20" spans="2:24" x14ac:dyDescent="0.25">
      <c r="B20" s="38">
        <v>43731</v>
      </c>
      <c r="C20" s="39">
        <v>43831</v>
      </c>
      <c r="D20" s="40">
        <v>200.1</v>
      </c>
      <c r="E20" s="41" t="s">
        <v>4</v>
      </c>
      <c r="G20" s="5"/>
      <c r="H20" s="5"/>
      <c r="I20" s="5"/>
      <c r="J20" s="5"/>
      <c r="K20" s="5"/>
      <c r="L20" s="5"/>
      <c r="M20" s="5"/>
      <c r="N20" s="5"/>
      <c r="O20" s="5"/>
    </row>
    <row r="21" spans="2:24" x14ac:dyDescent="0.25">
      <c r="G21" s="5"/>
      <c r="H21" s="5"/>
      <c r="I21" s="5"/>
      <c r="J21" s="5"/>
      <c r="K21" s="5"/>
      <c r="L21" s="5"/>
      <c r="M21" s="5"/>
      <c r="N21" s="5"/>
      <c r="O21" s="5"/>
    </row>
    <row r="22" spans="2:24" x14ac:dyDescent="0.25">
      <c r="B22" s="1" t="str">
        <f ca="1">"Formula in cell "&amp;ADDRESS(ROW(I5),COLUMN(I5),4)&amp;": "&amp;_xlfn.FORMULATEXT(I5)</f>
        <v>Formula in cell I5: =SUMIFS($D$3:$D$20,$B$3:$B$20,"&gt;="&amp;$H5,$B$3:$B$20,"&lt;="&amp;EOMONTH($H5,11))</v>
      </c>
      <c r="G22" s="5"/>
      <c r="K22" s="5"/>
      <c r="L22" s="5"/>
      <c r="M22" s="5"/>
      <c r="N22" s="5"/>
      <c r="O22" s="5"/>
    </row>
    <row r="23" spans="2:24" x14ac:dyDescent="0.25">
      <c r="B23" s="1"/>
      <c r="G23" s="5"/>
      <c r="K23" s="5"/>
      <c r="L23" s="5"/>
      <c r="M23" s="5"/>
      <c r="N23" s="5"/>
      <c r="O23" s="5"/>
    </row>
    <row r="24" spans="2:24" x14ac:dyDescent="0.25">
      <c r="B24" s="1" t="str">
        <f ca="1">"Formula in cell "&amp;ADDRESS(ROW(I15),COLUMN(I15),4)&amp;": "&amp;_xlfn.FORMULATEXT(I15)</f>
        <v>Formula in cell I15: =SUMIFS($D$3:$D$20,$B$3:$B$20,"&gt;="&amp;$H15,$B$3:$B$20,"&lt;="&amp;EOMONTH($H15,11),$C$3:$C$20,"&gt;="&amp;I$14,$C$3:$C$20,"&lt;="&amp;EOMONTH(I$14,11))</v>
      </c>
      <c r="G24" s="5"/>
      <c r="H24" s="5"/>
      <c r="I24" s="5"/>
      <c r="J24" s="5"/>
      <c r="K24" s="5"/>
      <c r="L24" s="5"/>
      <c r="M24" s="5"/>
      <c r="N24" s="5"/>
      <c r="O24" s="5"/>
    </row>
    <row r="25" spans="2:24" x14ac:dyDescent="0.25">
      <c r="G25" s="5"/>
      <c r="H25" s="5"/>
      <c r="I25" s="5"/>
      <c r="J25" s="5"/>
      <c r="K25" s="5"/>
      <c r="L25" s="5"/>
      <c r="M25" s="5"/>
      <c r="N25" s="5"/>
      <c r="O25" s="5"/>
    </row>
    <row r="34" spans="2:10" x14ac:dyDescent="0.25">
      <c r="B34" s="4" t="s">
        <v>12</v>
      </c>
    </row>
    <row r="35" spans="2:10" x14ac:dyDescent="0.25">
      <c r="B35" s="3">
        <v>2019</v>
      </c>
      <c r="H35" s="6" t="s">
        <v>13</v>
      </c>
      <c r="I35" s="5">
        <f>SUM(D3,D8:D10,D13:D14)</f>
        <v>1184.03</v>
      </c>
      <c r="J35" s="5">
        <f>D6+D20</f>
        <v>293.93</v>
      </c>
    </row>
  </sheetData>
  <conditionalFormatting sqref="B3:E20">
    <cfRule type="expression" dxfId="0" priority="1">
      <formula>YEAR($B3)=$B$35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G e m i n i   x m l n s = " h t t p : / / g e m i n i / p i v o t c u s t o m i z a t i o n / 1 a 9 7 3 d d 2 - 2 e f 4 - 4 7 0 5 - b 4 5 8 - 9 a 2 0 0 8 e 4 4 a 3 e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b 6 b 9 6 1 5 4 - 3 d 3 2 - 4 b c 1 - b 6 f 6 - 4 e f 0 5 5 2 7 e 1 5 5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 d D a t e O r d e r 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 d D a t e S h i p 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 d D a t e S h i p 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 C o l u m n s \ S h i p 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 C o l u m n s \ S h i p 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 C o l u m n s \ S h i p  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 C o l u m n s \ S h i p D a t e 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F0A277D7-2BEE-44C8-AEBD-AEDBDD5CD0F8}">
  <ds:schemaRefs/>
</ds:datastoreItem>
</file>

<file path=customXml/itemProps2.xml><?xml version="1.0" encoding="utf-8"?>
<ds:datastoreItem xmlns:ds="http://schemas.openxmlformats.org/officeDocument/2006/customXml" ds:itemID="{77B4D0D2-5880-4CE1-BFDF-9A5F43FBF466}">
  <ds:schemaRefs/>
</ds:datastoreItem>
</file>

<file path=customXml/itemProps3.xml><?xml version="1.0" encoding="utf-8"?>
<ds:datastoreItem xmlns:ds="http://schemas.openxmlformats.org/officeDocument/2006/customXml" ds:itemID="{A0A3CD09-059D-4809-918B-28C373AD0DEA}">
  <ds:schemaRefs/>
</ds:datastoreItem>
</file>

<file path=customXml/itemProps4.xml><?xml version="1.0" encoding="utf-8"?>
<ds:datastoreItem xmlns:ds="http://schemas.openxmlformats.org/officeDocument/2006/customXml" ds:itemID="{7FB65A55-3027-4768-86B2-141C70A8E7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Cover(29)</vt:lpstr>
      <vt:lpstr>Data and Reports</vt:lpstr>
      <vt:lpstr>Data and Reports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2019-05-30T23:45:55Z</dcterms:created>
  <dcterms:modified xsi:type="dcterms:W3CDTF">2019-06-11T23:08:48Z</dcterms:modified>
</cp:coreProperties>
</file>