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/>
  <mc:AlternateContent xmlns:mc="http://schemas.openxmlformats.org/markup-compatibility/2006">
    <mc:Choice Requires="x15">
      <x15ac:absPath xmlns:x15ac="http://schemas.microsoft.com/office/spreadsheetml/2010/11/ac" url="C:\Users\mgirvin\Desktop\00ExcelBasics\Files\"/>
    </mc:Choice>
  </mc:AlternateContent>
  <xr:revisionPtr revIDLastSave="0" documentId="13_ncr:1_{89DDBBEC-A651-45A8-8FA5-2C392C7D9BAA}" xr6:coauthVersionLast="47" xr6:coauthVersionMax="47" xr10:uidLastSave="{00000000-0000-0000-0000-000000000000}"/>
  <bookViews>
    <workbookView xWindow="-108" yWindow="-108" windowWidth="23256" windowHeight="12576" tabRatio="748" firstSheet="1" activeTab="1" xr2:uid="{00000000-000D-0000-FFFF-FFFF00000000}"/>
  </bookViews>
  <sheets>
    <sheet name="EB02(C)" sheetId="1" r:id="rId1"/>
    <sheet name="Topics" sheetId="2" r:id="rId2"/>
    <sheet name="CountAndSum" sheetId="24" r:id="rId3"/>
    <sheet name="CountAndSum (an)" sheetId="30" r:id="rId4"/>
    <sheet name="EGR" sheetId="22" r:id="rId5"/>
    <sheet name="EGR (an)" sheetId="31" r:id="rId6"/>
    <sheet name="$ NumberFormat" sheetId="29" r:id="rId7"/>
    <sheet name="Two Conditions" sheetId="28" r:id="rId8"/>
    <sheet name="Two Conditions (an)" sheetId="32" r:id="rId9"/>
    <sheet name="ComparativeOperators" sheetId="40" r:id="rId10"/>
    <sheet name="Assembly" sheetId="11" r:id="rId11"/>
    <sheet name="Assembly (an)" sheetId="33" r:id="rId12"/>
    <sheet name="Assembly(2)" sheetId="13" r:id="rId13"/>
    <sheet name="Assembly(2)(an)" sheetId="14" r:id="rId14"/>
    <sheet name="Homework ==&gt;&gt;" sheetId="6" r:id="rId15"/>
    <sheet name="HW(1)" sheetId="9" r:id="rId16"/>
    <sheet name="HW(1an)" sheetId="10" r:id="rId17"/>
    <sheet name="HW(2)" sheetId="35" r:id="rId18"/>
    <sheet name="HW(2an)" sheetId="17" r:id="rId19"/>
    <sheet name="HW(3)" sheetId="18" r:id="rId20"/>
    <sheet name="HW(3an)" sheetId="36" r:id="rId21"/>
    <sheet name="HW(4)" sheetId="37" r:id="rId22"/>
    <sheet name="HW(4an)" sheetId="38" r:id="rId23"/>
  </sheets>
  <externalReferences>
    <externalReference r:id="rId24"/>
  </externalReferences>
  <definedNames>
    <definedName name="_xlnm._FilterDatabase" localSheetId="12" hidden="1">'Assembly(2)'!$A$3:$B$591</definedName>
    <definedName name="_xlnm._FilterDatabase" localSheetId="13" hidden="1">'Assembly(2)(an)'!$A$3:$B$591</definedName>
    <definedName name="_xlnm._FilterDatabase" localSheetId="21" hidden="1">'HW(4)'!$B$3:$C$471</definedName>
    <definedName name="_xlnm._FilterDatabase" localSheetId="22" hidden="1">'HW(4an)'!$B$3:$C$471</definedName>
    <definedName name="_xlnm.Print_Area" localSheetId="11">'Assembly (an)'!$A$1:$P$23</definedName>
    <definedName name="_xlnm.Print_Area" localSheetId="13">'Assembly(2)(an)'!$A$1:$J$23</definedName>
    <definedName name="_xlnm.Print_Area" localSheetId="9">ComparativeOperators!$A$2:$N$44</definedName>
    <definedName name="_xlnm.Print_Area" localSheetId="2">CountAndSum!$A$1:$I$32</definedName>
    <definedName name="_xlnm.Print_Area" localSheetId="3">'CountAndSum (an)'!$A$1:$I$33</definedName>
    <definedName name="_xlnm.Print_Area" localSheetId="4">EGR!$A$1:$K$21</definedName>
    <definedName name="_xlnm.Print_Area" localSheetId="5">'EGR (an)'!$A$1:$K$21</definedName>
    <definedName name="_xlnm.Print_Area" localSheetId="7">'Two Conditions'!$A$1:$I$120</definedName>
    <definedName name="_xlnm.Print_Area" localSheetId="8">'Two Conditions (an)'!$A$1:$K$163</definedName>
    <definedName name="Sales">'[1]Video 18'!$C$2:$C$10</definedName>
    <definedName name="SalesRep">'[1]Video 18'!$D$2:$D$10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32" l="1"/>
  <c r="G103" i="32"/>
  <c r="G101" i="32"/>
  <c r="G34" i="40"/>
  <c r="B44" i="40"/>
  <c r="B43" i="40"/>
  <c r="D38" i="40"/>
  <c r="D39" i="40"/>
  <c r="D40" i="40"/>
  <c r="D41" i="40"/>
  <c r="D42" i="40"/>
  <c r="D37" i="40"/>
  <c r="C37" i="40" a="1"/>
  <c r="C37" i="40" s="1"/>
  <c r="G42" i="40"/>
  <c r="G41" i="40"/>
  <c r="H34" i="40"/>
  <c r="H33" i="40"/>
  <c r="F33" i="40"/>
  <c r="G31" i="40"/>
  <c r="G30" i="40"/>
  <c r="G19" i="40"/>
  <c r="G18" i="40"/>
  <c r="H23" i="40"/>
  <c r="G23" i="40"/>
  <c r="C161" i="32" a="1"/>
  <c r="C161" i="32" s="1"/>
  <c r="C160" i="32" a="1"/>
  <c r="C160" i="32" s="1"/>
  <c r="C159" i="32" a="1"/>
  <c r="C159" i="32" s="1"/>
  <c r="D159" i="32"/>
  <c r="D160" i="32"/>
  <c r="D161" i="32"/>
  <c r="C144" i="32" a="1"/>
  <c r="C144" i="32" s="1"/>
  <c r="H100" i="32" a="1"/>
  <c r="H100" i="32" s="1"/>
  <c r="G100" i="32" a="1"/>
  <c r="G100" i="32" s="1"/>
  <c r="H99" i="32" a="1"/>
  <c r="H99" i="32" s="1"/>
  <c r="G99" i="32" a="1"/>
  <c r="G99" i="32" s="1"/>
  <c r="H98" i="32" a="1"/>
  <c r="H98" i="32" s="1"/>
  <c r="G98" i="32" a="1"/>
  <c r="G98" i="32" s="1"/>
  <c r="G8" i="33"/>
  <c r="H7" i="14"/>
  <c r="I9" i="38" a="1"/>
  <c r="I9" i="38" s="1"/>
  <c r="J9" i="38" s="1" a="1"/>
  <c r="J9" i="38" s="1"/>
  <c r="F9" i="38" a="1"/>
  <c r="F9" i="38" s="1"/>
  <c r="G9" i="38" s="1" a="1"/>
  <c r="G9" i="38" s="1"/>
  <c r="G8" i="38"/>
  <c r="O1" i="38"/>
  <c r="O1" i="37"/>
  <c r="H30" i="36"/>
  <c r="H29" i="36"/>
  <c r="H34" i="36"/>
  <c r="H33" i="36"/>
  <c r="H22" i="36" a="1"/>
  <c r="H22" i="36" s="1"/>
  <c r="H21" i="36" a="1"/>
  <c r="H21" i="36" s="1"/>
  <c r="H12" i="36" a="1"/>
  <c r="H12" i="36" s="1"/>
  <c r="H11" i="36" a="1"/>
  <c r="H11" i="36" s="1"/>
  <c r="H22" i="17"/>
  <c r="H23" i="17" a="1"/>
  <c r="H23" i="17" s="1"/>
  <c r="I7" i="31"/>
  <c r="I11" i="31"/>
  <c r="I19" i="31"/>
  <c r="G11" i="33"/>
  <c r="D8" i="33" a="1"/>
  <c r="D8" i="33" s="1"/>
  <c r="E8" i="33" s="1" a="1"/>
  <c r="E8" i="33" s="1"/>
  <c r="D3" i="33"/>
  <c r="AN2" i="33"/>
  <c r="D1" i="33"/>
  <c r="D145" i="32"/>
  <c r="D146" i="32"/>
  <c r="D147" i="32"/>
  <c r="D148" i="32"/>
  <c r="D149" i="32"/>
  <c r="D150" i="32"/>
  <c r="D151" i="32"/>
  <c r="D144" i="32"/>
  <c r="G113" i="32"/>
  <c r="H111" i="32"/>
  <c r="G96" i="32"/>
  <c r="G95" i="32"/>
  <c r="H67" i="32"/>
  <c r="H66" i="32"/>
  <c r="H52" i="32"/>
  <c r="H51" i="32"/>
  <c r="C150" i="32" a="1"/>
  <c r="C150" i="32" s="1"/>
  <c r="C149" i="32"/>
  <c r="C148" i="32" a="1"/>
  <c r="C148" i="32" s="1"/>
  <c r="C146" i="32" a="1"/>
  <c r="C146" i="32" s="1"/>
  <c r="C155" i="32"/>
  <c r="C145" i="32"/>
  <c r="B154" i="32"/>
  <c r="C115" i="32" a="1"/>
  <c r="C115" i="32" s="1"/>
  <c r="B115" i="32" a="1"/>
  <c r="B115" i="32" s="1"/>
  <c r="D115" i="32" s="1" a="1"/>
  <c r="D115" i="32" s="1"/>
  <c r="G112" i="32" a="1"/>
  <c r="G112" i="32" s="1"/>
  <c r="G111" i="32" a="1"/>
  <c r="G111" i="32" s="1"/>
  <c r="H94" i="32" a="1"/>
  <c r="H94" i="32" s="1"/>
  <c r="G94" i="32" a="1"/>
  <c r="G94" i="32" s="1"/>
  <c r="H93" i="32" a="1"/>
  <c r="H93" i="32" s="1"/>
  <c r="G93" i="32" a="1"/>
  <c r="G93" i="32" s="1"/>
  <c r="G86" i="32"/>
  <c r="G67" i="32"/>
  <c r="G66" i="32"/>
  <c r="G62" i="32"/>
  <c r="G61" i="32"/>
  <c r="G52" i="32"/>
  <c r="G51" i="32"/>
  <c r="G47" i="32"/>
  <c r="G46" i="32"/>
  <c r="F42" i="32"/>
  <c r="C39" i="32" a="1"/>
  <c r="C39" i="32" s="1"/>
  <c r="B39" i="32" a="1"/>
  <c r="B39" i="32" s="1"/>
  <c r="B22" i="32"/>
  <c r="B20" i="32"/>
  <c r="B19" i="32"/>
  <c r="B17" i="32"/>
  <c r="G19" i="31"/>
  <c r="G11" i="31"/>
  <c r="G7" i="31"/>
  <c r="F7" i="31"/>
  <c r="G33" i="30"/>
  <c r="F33" i="30"/>
  <c r="H19" i="30"/>
  <c r="G19" i="30"/>
  <c r="H15" i="30"/>
  <c r="G15" i="30"/>
  <c r="I6" i="30"/>
  <c r="H6" i="30"/>
  <c r="G6" i="30"/>
  <c r="F6" i="30"/>
  <c r="F28" i="30" a="1"/>
  <c r="F28" i="30" s="1"/>
  <c r="G28" i="30" s="1" a="1"/>
  <c r="G28" i="30" s="1"/>
  <c r="H18" i="30"/>
  <c r="G18" i="30"/>
  <c r="H17" i="30"/>
  <c r="G17" i="30"/>
  <c r="H14" i="30"/>
  <c r="G14" i="30"/>
  <c r="H13" i="30"/>
  <c r="G13" i="30"/>
  <c r="I5" i="30"/>
  <c r="H5" i="30"/>
  <c r="G5" i="30"/>
  <c r="F5" i="30"/>
  <c r="G23" i="17" a="1"/>
  <c r="G23" i="17" s="1"/>
  <c r="H12" i="17"/>
  <c r="D10" i="29"/>
  <c r="F10" i="29" s="1"/>
  <c r="D9" i="29"/>
  <c r="F9" i="29" s="1"/>
  <c r="D8" i="29"/>
  <c r="F8" i="29" s="1"/>
  <c r="D7" i="29"/>
  <c r="F7" i="29" s="1"/>
  <c r="D6" i="29"/>
  <c r="F6" i="29" s="1"/>
  <c r="D5" i="29"/>
  <c r="F5" i="29" s="1"/>
  <c r="F4" i="29"/>
  <c r="D4" i="29"/>
  <c r="G67" i="28"/>
  <c r="G66" i="28"/>
  <c r="G62" i="28"/>
  <c r="G61" i="28"/>
  <c r="B22" i="28"/>
  <c r="G13" i="24"/>
  <c r="H13" i="24"/>
  <c r="G17" i="24"/>
  <c r="H17" i="24"/>
  <c r="O2" i="1"/>
  <c r="G33" i="1"/>
  <c r="F33" i="1"/>
  <c r="F29" i="1" a="1"/>
  <c r="H20" i="1"/>
  <c r="G20" i="1"/>
  <c r="H19" i="1"/>
  <c r="G19" i="1"/>
  <c r="H18" i="1"/>
  <c r="G18" i="1"/>
  <c r="H16" i="1"/>
  <c r="G16" i="1"/>
  <c r="H15" i="1"/>
  <c r="G15" i="1"/>
  <c r="H14" i="1"/>
  <c r="G14" i="1"/>
  <c r="H10" i="1"/>
  <c r="I7" i="1"/>
  <c r="H7" i="1"/>
  <c r="G7" i="1"/>
  <c r="F7" i="1"/>
  <c r="I6" i="1"/>
  <c r="H6" i="1"/>
  <c r="G6" i="1"/>
  <c r="F6" i="1"/>
  <c r="D8" i="14" a="1"/>
  <c r="D8" i="14" s="1"/>
  <c r="G86" i="28"/>
  <c r="G47" i="28"/>
  <c r="G46" i="28"/>
  <c r="F42" i="28"/>
  <c r="C39" i="28" a="1"/>
  <c r="C39" i="28" s="1"/>
  <c r="B39" i="28" a="1"/>
  <c r="B39" i="28" s="1"/>
  <c r="B20" i="28"/>
  <c r="B19" i="28"/>
  <c r="B17" i="28"/>
  <c r="H11" i="17"/>
  <c r="H13" i="14"/>
  <c r="H10" i="14"/>
  <c r="AN4" i="14"/>
  <c r="D3" i="14"/>
  <c r="H11" i="13"/>
  <c r="H8" i="13"/>
  <c r="AN4" i="13"/>
  <c r="D3" i="13"/>
  <c r="G8" i="11"/>
  <c r="D3" i="11"/>
  <c r="AN2" i="11"/>
  <c r="D1" i="11"/>
  <c r="H13" i="10"/>
  <c r="G13" i="10"/>
  <c r="H11" i="10"/>
  <c r="G11" i="10"/>
  <c r="H5" i="10"/>
  <c r="G5" i="10"/>
  <c r="F5" i="10"/>
  <c r="E8" i="14" l="1" a="1"/>
  <c r="E8" i="14" s="1"/>
  <c r="F8" i="14" a="1"/>
  <c r="F8" i="14" s="1"/>
  <c r="C151" i="32"/>
  <c r="C147" i="32"/>
  <c r="F29" i="1"/>
  <c r="G29" i="1" s="1" a="1"/>
  <c r="G2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<sst xmlns="http://schemas.openxmlformats.org/spreadsheetml/2006/main" count="3535" uniqueCount="247">
  <si>
    <t>UNIQUE and SORT array functions</t>
  </si>
  <si>
    <t>COUNT</t>
  </si>
  <si>
    <t>COUNTA</t>
  </si>
  <si>
    <t>SUM</t>
  </si>
  <si>
    <t>Counts Numbers</t>
  </si>
  <si>
    <t>Counts cells not empty</t>
  </si>
  <si>
    <t>Adds numbers</t>
  </si>
  <si>
    <t>Count ALL Numbers</t>
  </si>
  <si>
    <t>Count ALL Words</t>
  </si>
  <si>
    <t>Sum ALL Numbers</t>
  </si>
  <si>
    <t>Date</t>
  </si>
  <si>
    <t>SalesRep</t>
  </si>
  <si>
    <t>Sales</t>
  </si>
  <si>
    <t>**When you specify a "criteria" or "condition" you are saying: "don't make the</t>
  </si>
  <si>
    <t>calculation on all the items, just on some of the items".</t>
  </si>
  <si>
    <t>COUNTIFS</t>
  </si>
  <si>
    <t>SUMIFS</t>
  </si>
  <si>
    <t>Count w/ 1 or more criteria</t>
  </si>
  <si>
    <t>Add w/ 1 or more criteria</t>
  </si>
  <si>
    <t>Criteria</t>
  </si>
  <si>
    <t>Count</t>
  </si>
  <si>
    <t>Sum</t>
  </si>
  <si>
    <t>ROWS</t>
  </si>
  <si>
    <t>Counts rows in a range</t>
  </si>
  <si>
    <t>Chantel</t>
  </si>
  <si>
    <t>Sioux</t>
  </si>
  <si>
    <t>Luong</t>
  </si>
  <si>
    <t>Goal: Create SalesRep Sales Total Report:</t>
  </si>
  <si>
    <t>Counts ALL Rows</t>
  </si>
  <si>
    <t>UNIQUE</t>
  </si>
  <si>
    <t>Creates a unique list</t>
  </si>
  <si>
    <t>SORT</t>
  </si>
  <si>
    <t>Sorts A-Z or Z-A</t>
  </si>
  <si>
    <t>Example:</t>
  </si>
  <si>
    <t>In cell F5 count how many numbers there are in the range C4:C12. In cell G5 count how many words there are in the range B4:B12. In cell H5 add the sales numbers from the range C4:C12. In cells G11 and G13 use the COUNTIFS function to count with one condition/criteria. In cells H11 and H13 use the SUMIFS function to add with one condition/criteria.</t>
  </si>
  <si>
    <t>Function to use:</t>
  </si>
  <si>
    <t>Han</t>
  </si>
  <si>
    <t>Bob</t>
  </si>
  <si>
    <t>Fran</t>
  </si>
  <si>
    <t>AND Logical Test is:</t>
  </si>
  <si>
    <t>Count with 2 criteria</t>
  </si>
  <si>
    <t>Sum with 2 criteria</t>
  </si>
  <si>
    <t>Sales ($)</t>
  </si>
  <si>
    <t>&gt;=500</t>
  </si>
  <si>
    <t>Comparative Operators.</t>
  </si>
  <si>
    <t>=</t>
  </si>
  <si>
    <t>Equal: are two things equal?</t>
  </si>
  <si>
    <t>&lt;&gt;</t>
  </si>
  <si>
    <t>Not: are two things not equal? Type less than symbol, then greater than symbol.</t>
  </si>
  <si>
    <t>&gt;</t>
  </si>
  <si>
    <t>Greater than: is the thing on the left greater than the thing on the right?</t>
  </si>
  <si>
    <t>&gt;=</t>
  </si>
  <si>
    <t>Greater than or equal to: is the thing on the left greater than or equal to the thing on the right?</t>
  </si>
  <si>
    <t>&lt;</t>
  </si>
  <si>
    <t>Less than: is the thing on the left less than the thing on the right?</t>
  </si>
  <si>
    <t>&lt;=</t>
  </si>
  <si>
    <t>Less than or equal to: is the thing on the left less than or equal to the thing on the right?</t>
  </si>
  <si>
    <t>OR Logical Test</t>
  </si>
  <si>
    <t xml:space="preserve">AND </t>
  </si>
  <si>
    <t>Criteria:</t>
  </si>
  <si>
    <t>In Order to Count The Record, you Must Get Two TRUEs!!!!</t>
  </si>
  <si>
    <t>AND Logical Test must get Two TRUEs:</t>
  </si>
  <si>
    <t>If "take out garbage" = TRUE, you get dessert</t>
  </si>
  <si>
    <t>If "take out garbage" = TRUE   AND   "clean the table" = TRUE, you get dessert</t>
  </si>
  <si>
    <t>TRUE, TRUE = you get dessert</t>
  </si>
  <si>
    <r>
      <rPr>
        <b/>
        <sz val="11"/>
        <color theme="1"/>
        <rFont val="Calibri"/>
        <family val="2"/>
        <scheme val="minor"/>
      </rPr>
      <t>Single condition logical test:</t>
    </r>
    <r>
      <rPr>
        <sz val="11"/>
        <color theme="1"/>
        <rFont val="Calibri"/>
        <family val="2"/>
        <scheme val="minor"/>
      </rPr>
      <t xml:space="preserve"> Mom says: "If you take out the garbage, you get dessert".</t>
    </r>
  </si>
  <si>
    <r>
      <rPr>
        <b/>
        <sz val="11"/>
        <color theme="1"/>
        <rFont val="Calibri"/>
        <family val="2"/>
        <scheme val="minor"/>
      </rPr>
      <t>Two condition logical test: Mom says:</t>
    </r>
    <r>
      <rPr>
        <sz val="11"/>
        <color theme="1"/>
        <rFont val="Calibri"/>
        <family val="2"/>
        <scheme val="minor"/>
      </rPr>
      <t xml:space="preserve"> “If you take out the garbage AND clean the table, you get dessert”.</t>
    </r>
  </si>
  <si>
    <t xml:space="preserve">Two or more logical tests are used to test whether to count or add an item. All tests must be met, for the item to be included. </t>
  </si>
  <si>
    <t>AND Logical Test =</t>
  </si>
  <si>
    <r>
      <rPr>
        <b/>
        <sz val="11"/>
        <color theme="1"/>
        <rFont val="Calibri"/>
        <family val="2"/>
        <scheme val="minor"/>
      </rPr>
      <t>Four possibilities for an AND Logical Test:</t>
    </r>
    <r>
      <rPr>
        <sz val="11"/>
        <color theme="1"/>
        <rFont val="Calibri"/>
        <family val="2"/>
        <scheme val="minor"/>
      </rPr>
      <t xml:space="preserve"> “If you take out the garbage AND clean the table, you get dessert”.</t>
    </r>
  </si>
  <si>
    <t>ü</t>
  </si>
  <si>
    <t>X</t>
  </si>
  <si>
    <t>For two tests in an OR logical test, these are the four possibilities:</t>
  </si>
  <si>
    <t>TRUE, TRUE = TRUE =    you get dessert</t>
  </si>
  <si>
    <t>TRUE, FALSE = FALSE =   No dessert</t>
  </si>
  <si>
    <t>FALSE, TRUE = FALSE =   No dessert</t>
  </si>
  <si>
    <t>FALSE, FALSE = FALSE =   No dessert</t>
  </si>
  <si>
    <t>Bree</t>
  </si>
  <si>
    <t>Sales Team 1</t>
  </si>
  <si>
    <t>Sales Team 2</t>
  </si>
  <si>
    <t>Count and add sales for teach Sales Team</t>
  </si>
  <si>
    <t>Count Sales</t>
  </si>
  <si>
    <t>Add Sales</t>
  </si>
  <si>
    <t>ST1 logical test for count:</t>
  </si>
  <si>
    <t>Customer</t>
  </si>
  <si>
    <t>Last Year Sales</t>
  </si>
  <si>
    <t>Credit Rating</t>
  </si>
  <si>
    <t>SW</t>
  </si>
  <si>
    <t>PCC</t>
  </si>
  <si>
    <t>QFC</t>
  </si>
  <si>
    <t>FM</t>
  </si>
  <si>
    <t>WM</t>
  </si>
  <si>
    <t>L</t>
  </si>
  <si>
    <t>OR Logical Test is:</t>
  </si>
  <si>
    <t>Count Customers</t>
  </si>
  <si>
    <t>Last Year Sales &gt;</t>
  </si>
  <si>
    <t>Credit Rating &gt;=</t>
  </si>
  <si>
    <t>Post</t>
  </si>
  <si>
    <t>Time to Assemble Product at Post (Seconds)</t>
  </si>
  <si>
    <t>Assembly Line With 12 Posts:</t>
  </si>
  <si>
    <t>Hurdle in Seconds:</t>
  </si>
  <si>
    <t>&lt;10</t>
  </si>
  <si>
    <t>COUNTIFS counts with two conditions/criteria</t>
  </si>
  <si>
    <t>** This is an example of where a PivotTable would be harder to create</t>
  </si>
  <si>
    <t>because our condition uses a comparative operator (we have a hurdle as a condition).</t>
  </si>
  <si>
    <t>**Time to Assemble Product at Post (Seconds)</t>
  </si>
  <si>
    <t>Seconds</t>
  </si>
  <si>
    <t>Min</t>
  </si>
  <si>
    <t>Max</t>
  </si>
  <si>
    <t>MINIFS finds smallest value with one or more conditions</t>
  </si>
  <si>
    <t>MAXIFS finds biggest value with with one or more conditions</t>
  </si>
  <si>
    <t>** This is an example of where a PivotTable would be easy to create, but it would not update without a "Refresh"</t>
  </si>
  <si>
    <t>Year</t>
  </si>
  <si>
    <t>Product</t>
  </si>
  <si>
    <t>COGS</t>
  </si>
  <si>
    <t>** Each Record in the table is a sale.</t>
  </si>
  <si>
    <t>Quad</t>
  </si>
  <si>
    <t>Sunset</t>
  </si>
  <si>
    <t>Following Excel's Golden Rule create a formula that will count how many sales there are for the</t>
  </si>
  <si>
    <t>Carlota</t>
  </si>
  <si>
    <t>Quad Product, where the Sales amount in the Sales Field (Column) is greater than or equal to 2200.</t>
  </si>
  <si>
    <t>Yanaki</t>
  </si>
  <si>
    <t>Sales Number Hurdle</t>
  </si>
  <si>
    <t>&gt;=2200</t>
  </si>
  <si>
    <t>Following Excel's Golden Rule create a formula that will add the sales numbers from the Sales Field when</t>
  </si>
  <si>
    <t>Add</t>
  </si>
  <si>
    <t>MINIFS</t>
  </si>
  <si>
    <t>MAXIFS</t>
  </si>
  <si>
    <t>Goal:</t>
  </si>
  <si>
    <t>2) Add sales for the day 10/24/2025.</t>
  </si>
  <si>
    <t>Excel's Golden Rule</t>
  </si>
  <si>
    <t>1) Create an Excel solution that counts how many sales Chantel made.</t>
  </si>
  <si>
    <t>Monthly Insurance Expense</t>
  </si>
  <si>
    <t>the same amount for each month, what is the monthly insurance expense?</t>
  </si>
  <si>
    <t>One or more tests needs to come out true in order to count or add an item.</t>
  </si>
  <si>
    <t xml:space="preserve">You must get at leaset one TRUE, for the item to be included. </t>
  </si>
  <si>
    <t>SalesTeam 1</t>
  </si>
  <si>
    <t>SalesTeam 2</t>
  </si>
  <si>
    <t>Our company only extends credit to customers who have:</t>
  </si>
  <si>
    <t>TRUE, TRUE = TRUE          2 TRUEs</t>
  </si>
  <si>
    <t>FALSE, TRUE = TRUE         1 TRUE</t>
  </si>
  <si>
    <t>TRUE, FALSE = TRUE         1 TRUE</t>
  </si>
  <si>
    <t>FALSE, FALSE = FALSE        0 TRUE</t>
  </si>
  <si>
    <t>SUMIFS and COUNTIFS (other ...IFS too) perform AND Logical Tests by defult</t>
  </si>
  <si>
    <t>SUMIFS and COUNTIFS (other ...IFS too) DO NOT perform OR Logical Tests by default</t>
  </si>
  <si>
    <r>
      <t xml:space="preserve">For an OR Logical Test on </t>
    </r>
    <r>
      <rPr>
        <b/>
        <sz val="14"/>
        <color theme="1"/>
        <rFont val="Calibri"/>
        <family val="2"/>
        <scheme val="minor"/>
      </rPr>
      <t>one column</t>
    </r>
    <r>
      <rPr>
        <sz val="11"/>
        <color theme="1"/>
        <rFont val="Calibri"/>
        <family val="2"/>
        <scheme val="minor"/>
      </rPr>
      <t>, use: SUM(COUNTIFS())  and  SUM(SUMIFS())</t>
    </r>
  </si>
  <si>
    <t>sss</t>
  </si>
  <si>
    <t>Lentgth of Title</t>
  </si>
  <si>
    <t>Add and count a whole column: SUM, COUNT, COUNTA, and ROWS</t>
  </si>
  <si>
    <t>Two or more  conditions: AND and OR Logical Tests</t>
  </si>
  <si>
    <t>Add and count with a single condition: SUMIFS and COUNTIFS</t>
  </si>
  <si>
    <t>If the insurances expense for the year is $3,000, and the company records</t>
  </si>
  <si>
    <t>Goal: Create SalesRep Sales Report:</t>
  </si>
  <si>
    <t>Sales Rep</t>
  </si>
  <si>
    <t>Date for adding sales</t>
  </si>
  <si>
    <t>Total Sales ($)</t>
  </si>
  <si>
    <t>Yearly Insurance Expense</t>
  </si>
  <si>
    <r>
      <rPr>
        <b/>
        <sz val="11"/>
        <color theme="1"/>
        <rFont val="Calibri"/>
        <family val="2"/>
        <scheme val="minor"/>
      </rPr>
      <t>Two condition logical test: Mom says:</t>
    </r>
    <r>
      <rPr>
        <sz val="11"/>
        <color theme="1"/>
        <rFont val="Calibri"/>
        <family val="2"/>
        <scheme val="minor"/>
      </rPr>
      <t xml:space="preserve"> “If you take out the garbage OR clean the table, you get dessert”.</t>
    </r>
  </si>
  <si>
    <t>You get dessert if you just take out garbage, or you just clean the table, or you do both!</t>
  </si>
  <si>
    <t>Sales Hurdle</t>
  </si>
  <si>
    <t>Accounting</t>
  </si>
  <si>
    <t>Currency</t>
  </si>
  <si>
    <t>General</t>
  </si>
  <si>
    <t>General Number Formatting:</t>
  </si>
  <si>
    <t>General Number Formatting = What you see is what is in the cell.</t>
  </si>
  <si>
    <t>General Number Formatting ERASES all previously applied Number Formatting.</t>
  </si>
  <si>
    <t>Accounting Number Format:</t>
  </si>
  <si>
    <t>Fixed dollar sign (left edge of cell).</t>
  </si>
  <si>
    <t>Negatives are in parenthesis.</t>
  </si>
  <si>
    <t>Zeros are dashes.</t>
  </si>
  <si>
    <t>Decimals always line up.</t>
  </si>
  <si>
    <t>Currency:</t>
  </si>
  <si>
    <t>Floating dollar sign.</t>
  </si>
  <si>
    <t>You choose how to show negatives.</t>
  </si>
  <si>
    <t>Zeros are zeros.</t>
  </si>
  <si>
    <t>Decimals usually line up.</t>
  </si>
  <si>
    <t>AND Logical Test: Use * multiplication</t>
  </si>
  <si>
    <t>OR Logical Test: Use + Addition</t>
  </si>
  <si>
    <t>Excel Basics #2: Count &amp; Add with Functions: COUNT, COUNTA, ROWS, SUM, SUMIFS, COUNTIFS and IF</t>
  </si>
  <si>
    <t>Reports with SUMIFS</t>
  </si>
  <si>
    <t>Excel Basics 2: Adding &amp; Counting with Functions like SUMIFS, COUNTIFS, COUNT, ROWS and IF</t>
  </si>
  <si>
    <t>Add and count with two or more condition: SUMIFS, COUNTIFS, SUM, IF</t>
  </si>
  <si>
    <t>1) AND Logical Test uses * math operator</t>
  </si>
  <si>
    <t>2) OR Logical Test uses + math operator</t>
  </si>
  <si>
    <r>
      <t xml:space="preserve">For an OR Logical Test on two or more columns, use: </t>
    </r>
    <r>
      <rPr>
        <b/>
        <sz val="11"/>
        <color theme="1"/>
        <rFont val="Calibri"/>
        <family val="2"/>
        <scheme val="minor"/>
      </rPr>
      <t>SUM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functions together with an </t>
    </r>
    <r>
      <rPr>
        <b/>
        <sz val="11"/>
        <color theme="1"/>
        <rFont val="Calibri"/>
        <family val="2"/>
        <scheme val="minor"/>
      </rPr>
      <t>Array Logical Test</t>
    </r>
    <r>
      <rPr>
        <sz val="11"/>
        <color theme="1"/>
        <rFont val="Calibri"/>
        <family val="2"/>
        <scheme val="minor"/>
      </rPr>
      <t>.</t>
    </r>
  </si>
  <si>
    <t>For an Array Logical Test in Excel:</t>
  </si>
  <si>
    <t>3) Any math operator used on TRUE and FALSE converts TRUE to 1 and FALSE to 0</t>
  </si>
  <si>
    <t>4) Excel interprets any non-zero number as TRUE, and zero as FALSE.</t>
  </si>
  <si>
    <t>Other Methods for OR Logical Tests Across Two Columns:</t>
  </si>
  <si>
    <t>We CANNOT use SUMIFS and COUNTIFS (or any other "IFS" functions) for an OR Logical Test across two columns!!!!!</t>
  </si>
  <si>
    <t>TRUE * TRUE = 1 * 1 = 1</t>
  </si>
  <si>
    <t>TRUE * FALSE = 1 * 0 = 0</t>
  </si>
  <si>
    <t>FALSE * TRUE = 0 * 1 = 0</t>
  </si>
  <si>
    <t>FALSE * FALSE = 0 * 0 = 0</t>
  </si>
  <si>
    <t>TRUE + TRUE = 1 + 1 = 2</t>
  </si>
  <si>
    <t>TRUE + FALSE = 1 + 0 = 1</t>
  </si>
  <si>
    <t>FALSE + TRUE = 0 + 1 = 1</t>
  </si>
  <si>
    <t>FALSE + FALSE = 0 + 0 = 0</t>
  </si>
  <si>
    <t>Then create a second formula that will add COGS for the</t>
  </si>
  <si>
    <t>the Product is Quad OR Carlota.</t>
  </si>
  <si>
    <t>Create a second formula with the same OR Logical Test conditions that will count sales.</t>
  </si>
  <si>
    <t>SUM of COGS</t>
  </si>
  <si>
    <t>Total Sales</t>
  </si>
  <si>
    <t>Following Excel's Golden Rule create a formula report that will add sales for each product in the year 2018.</t>
  </si>
  <si>
    <t>Picture to right shows end result =&gt;</t>
  </si>
  <si>
    <t>Last Year Sales &gt; 1,000,000 OR Credit Rating &gt;=4.</t>
  </si>
  <si>
    <t>We CANNOT use SUMIFS and COUNTIFS</t>
  </si>
  <si>
    <t>(or any other "IFS" functions) for an OR Logical Test across two columns!!!!!</t>
  </si>
  <si>
    <t xml:space="preserve">For an OR Logical Test on two or more columns, use: </t>
  </si>
  <si>
    <r>
      <rPr>
        <b/>
        <sz val="11"/>
        <color theme="1"/>
        <rFont val="Calibri"/>
        <family val="2"/>
        <scheme val="minor"/>
      </rPr>
      <t>SUM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IF</t>
    </r>
    <r>
      <rPr>
        <sz val="11"/>
        <color theme="1"/>
        <rFont val="Calibri"/>
        <family val="2"/>
        <scheme val="minor"/>
      </rPr>
      <t xml:space="preserve"> functions together with an Array </t>
    </r>
    <r>
      <rPr>
        <b/>
        <sz val="11"/>
        <color theme="1"/>
        <rFont val="Calibri"/>
        <family val="2"/>
        <scheme val="minor"/>
      </rPr>
      <t>Logical Test</t>
    </r>
    <r>
      <rPr>
        <sz val="11"/>
        <color theme="1"/>
        <rFont val="Calibri"/>
        <family val="2"/>
        <scheme val="minor"/>
      </rPr>
      <t>.</t>
    </r>
  </si>
  <si>
    <r>
      <t xml:space="preserve">For an </t>
    </r>
    <r>
      <rPr>
        <b/>
        <sz val="11"/>
        <color theme="1"/>
        <rFont val="Calibri"/>
        <family val="2"/>
        <scheme val="minor"/>
      </rPr>
      <t>Array Logical Test</t>
    </r>
    <r>
      <rPr>
        <sz val="11"/>
        <color theme="1"/>
        <rFont val="Calibri"/>
        <family val="2"/>
        <scheme val="minor"/>
      </rPr>
      <t xml:space="preserve"> in Excel:</t>
    </r>
  </si>
  <si>
    <t>Following Excel's Golden Rule create a formula to count sales and a formula to add COGS,</t>
  </si>
  <si>
    <t>where the year is 2017 OR the product is Quad.</t>
  </si>
  <si>
    <t>Check:</t>
  </si>
  <si>
    <t>Station</t>
  </si>
  <si>
    <t>Time (min)</t>
  </si>
  <si>
    <t>The table of data on the left lists the six manufacturing stations in a factory in the Stations column, and the time (in minutes) it takes them to assemble a product in the Time (min) column. The goal is to create a report that shows the number of times below 3 minutes for each station, and then create a second report that shows the minimum time for each station.</t>
  </si>
  <si>
    <t>&lt;3</t>
  </si>
  <si>
    <t>Time Hurdle (mins)</t>
  </si>
  <si>
    <t>Number Stations</t>
  </si>
  <si>
    <t>Min Time</t>
  </si>
  <si>
    <t>SEQUENCE delivers an array of sequential numbers</t>
  </si>
  <si>
    <t>MAX Sales</t>
  </si>
  <si>
    <t>MIN Sales</t>
  </si>
  <si>
    <t>Average Sales</t>
  </si>
  <si>
    <t>Other Aggregate Calculations for OR Logical Tests Across Two Columns:</t>
  </si>
  <si>
    <t>Comparative Operators:</t>
  </si>
  <si>
    <t>Not Equal: are two things not equal. Type less than symbol, then greater than symbol</t>
  </si>
  <si>
    <t>Use this method when the hurdle number will not be used as a number in other formulas</t>
  </si>
  <si>
    <t xml:space="preserve">You can type the comparative operator and the number into the cell. </t>
  </si>
  <si>
    <t>The comparative operator and number are considered a text value, which works in COUNTIFS and other IFS functions.</t>
  </si>
  <si>
    <t>Microsoft programmed the COUNTIFS and other IFS functions to understand a comparative operator and number as text values.</t>
  </si>
  <si>
    <t>When creating a Logical Formula, such as an Array Logical Test:</t>
  </si>
  <si>
    <t>You do not type the comparative operator into the formula as text.</t>
  </si>
  <si>
    <t>You type the range of cells or cell on the left, then the comparative operator, then the range of cells or cell on the right.</t>
  </si>
  <si>
    <t>There are three situations where we can use comparative operators in worksheet formulas:</t>
  </si>
  <si>
    <r>
      <t xml:space="preserve">1) COUNTIFS, SUMIFS and other IFS function options #1: </t>
    </r>
    <r>
      <rPr>
        <b/>
        <u/>
        <sz val="12"/>
        <color theme="1"/>
        <rFont val="Calibri"/>
        <family val="2"/>
        <scheme val="minor"/>
      </rPr>
      <t>Type &gt;=500 in cell</t>
    </r>
  </si>
  <si>
    <r>
      <t xml:space="preserve">2) COUNTIFS, SUMIFS and other IFS function options #2: </t>
    </r>
    <r>
      <rPr>
        <b/>
        <u/>
        <sz val="12"/>
        <color theme="1"/>
        <rFont val="Calibri"/>
        <family val="2"/>
        <scheme val="minor"/>
      </rPr>
      <t>Join text comparative operator with number in criteria argument</t>
    </r>
  </si>
  <si>
    <t>Array Logical Test</t>
  </si>
  <si>
    <t>Single-Input / Single Output</t>
  </si>
  <si>
    <t>3) Formula Logical Tests:</t>
  </si>
  <si>
    <t>Single Condition Logical Test:</t>
  </si>
  <si>
    <t>When this is the case, you can use the ampersand to join a comparative operator in quotes to the cell with the number in the</t>
  </si>
  <si>
    <t>criteria argument of the IFS function, as shown below:</t>
  </si>
  <si>
    <t>When the hurdle number is used as a number in other formulas, then you cannot type the</t>
  </si>
  <si>
    <t>comparative operator and number into a cell as a text value.</t>
  </si>
  <si>
    <t xml:space="preserve">Han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</si>
</sst>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m/d/yy;@"/>
  </numFmts>
  <fonts count="1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ptos"/>
      <family val="2"/>
    </font>
    <font>
      <b/>
      <u/>
      <sz val="11"/>
      <color theme="1"/>
      <name val="Aptos"/>
      <family val="2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vertical="center"/>
    </xf>
    <xf numFmtId="0" fontId="0" fillId="2" borderId="0" xfId="0" applyFill="1"/>
    <xf numFmtId="0" fontId="0" fillId="2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2" xfId="0" applyFont="1" applyFill="1" applyBorder="1" applyAlignment="1">
      <alignment vertical="center"/>
    </xf>
    <xf numFmtId="0" fontId="0" fillId="0" borderId="1" xfId="0" applyBorder="1"/>
    <xf numFmtId="0" fontId="6" fillId="3" borderId="1" xfId="0" applyFont="1" applyFill="1" applyBorder="1"/>
    <xf numFmtId="14" fontId="0" fillId="0" borderId="1" xfId="0" applyNumberFormat="1" applyBorder="1"/>
    <xf numFmtId="0" fontId="3" fillId="5" borderId="10" xfId="0" applyFont="1" applyFill="1" applyBorder="1"/>
    <xf numFmtId="0" fontId="3" fillId="5" borderId="1" xfId="0" applyFont="1" applyFill="1" applyBorder="1"/>
    <xf numFmtId="0" fontId="0" fillId="6" borderId="1" xfId="0" applyFill="1" applyBorder="1"/>
    <xf numFmtId="164" fontId="0" fillId="6" borderId="1" xfId="0" applyNumberFormat="1" applyFill="1" applyBorder="1"/>
    <xf numFmtId="164" fontId="0" fillId="0" borderId="1" xfId="0" applyNumberFormat="1" applyBorder="1"/>
    <xf numFmtId="0" fontId="2" fillId="0" borderId="0" xfId="0" applyFont="1"/>
    <xf numFmtId="0" fontId="3" fillId="5" borderId="11" xfId="0" applyFont="1" applyFill="1" applyBorder="1"/>
    <xf numFmtId="0" fontId="3" fillId="8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3" fontId="0" fillId="6" borderId="1" xfId="0" applyNumberFormat="1" applyFill="1" applyBorder="1"/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9" xfId="0" applyFill="1" applyBorder="1"/>
    <xf numFmtId="0" fontId="0" fillId="4" borderId="3" xfId="0" applyFill="1" applyBorder="1"/>
    <xf numFmtId="0" fontId="0" fillId="4" borderId="8" xfId="0" applyFill="1" applyBorder="1"/>
    <xf numFmtId="0" fontId="0" fillId="4" borderId="3" xfId="0" applyFill="1" applyBorder="1" applyAlignment="1">
      <alignment horizontal="centerContinuous"/>
    </xf>
    <xf numFmtId="0" fontId="0" fillId="4" borderId="4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0" fillId="4" borderId="8" xfId="0" applyFill="1" applyBorder="1" applyAlignment="1">
      <alignment horizontal="centerContinuous"/>
    </xf>
    <xf numFmtId="0" fontId="0" fillId="4" borderId="9" xfId="0" applyFill="1" applyBorder="1" applyAlignment="1">
      <alignment horizontal="centerContinuous"/>
    </xf>
    <xf numFmtId="0" fontId="1" fillId="5" borderId="1" xfId="0" applyFont="1" applyFill="1" applyBorder="1"/>
    <xf numFmtId="0" fontId="0" fillId="4" borderId="0" xfId="0" applyFill="1" applyAlignment="1">
      <alignment horizontal="centerContinuous"/>
    </xf>
    <xf numFmtId="0" fontId="0" fillId="7" borderId="1" xfId="0" applyFill="1" applyBorder="1"/>
    <xf numFmtId="0" fontId="0" fillId="0" borderId="1" xfId="0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 indent="1"/>
    </xf>
    <xf numFmtId="0" fontId="3" fillId="5" borderId="1" xfId="0" applyFont="1" applyFill="1" applyBorder="1" applyAlignment="1">
      <alignment wrapText="1"/>
    </xf>
    <xf numFmtId="3" fontId="0" fillId="0" borderId="1" xfId="0" applyNumberFormat="1" applyBorder="1"/>
    <xf numFmtId="0" fontId="0" fillId="0" borderId="0" xfId="0" applyAlignment="1">
      <alignment horizontal="left" indent="3"/>
    </xf>
    <xf numFmtId="0" fontId="2" fillId="4" borderId="0" xfId="0" applyFont="1" applyFill="1"/>
    <xf numFmtId="0" fontId="0" fillId="4" borderId="0" xfId="0" applyFill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1" fillId="5" borderId="2" xfId="0" applyFont="1" applyFill="1" applyBorder="1"/>
    <xf numFmtId="0" fontId="1" fillId="5" borderId="15" xfId="0" applyFont="1" applyFill="1" applyBorder="1" applyAlignment="1">
      <alignment wrapText="1"/>
    </xf>
    <xf numFmtId="0" fontId="0" fillId="9" borderId="2" xfId="0" applyFill="1" applyBorder="1"/>
    <xf numFmtId="0" fontId="0" fillId="9" borderId="15" xfId="0" applyFill="1" applyBorder="1"/>
    <xf numFmtId="0" fontId="0" fillId="0" borderId="2" xfId="0" applyBorder="1"/>
    <xf numFmtId="0" fontId="0" fillId="0" borderId="15" xfId="0" applyBorder="1"/>
    <xf numFmtId="0" fontId="0" fillId="0" borderId="12" xfId="0" applyBorder="1"/>
    <xf numFmtId="0" fontId="1" fillId="5" borderId="16" xfId="0" applyFont="1" applyFill="1" applyBorder="1"/>
    <xf numFmtId="0" fontId="1" fillId="5" borderId="17" xfId="0" applyFont="1" applyFill="1" applyBorder="1" applyAlignment="1">
      <alignment wrapText="1"/>
    </xf>
    <xf numFmtId="0" fontId="0" fillId="9" borderId="18" xfId="0" applyFill="1" applyBorder="1"/>
    <xf numFmtId="0" fontId="0" fillId="9" borderId="19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4" borderId="2" xfId="0" applyFill="1" applyBorder="1"/>
    <xf numFmtId="0" fontId="0" fillId="4" borderId="5" xfId="0" applyFill="1" applyBorder="1"/>
    <xf numFmtId="0" fontId="0" fillId="4" borderId="7" xfId="0" applyFill="1" applyBorder="1"/>
    <xf numFmtId="0" fontId="6" fillId="0" borderId="15" xfId="0" applyFont="1" applyBorder="1"/>
    <xf numFmtId="0" fontId="0" fillId="0" borderId="10" xfId="0" applyBorder="1" applyAlignment="1">
      <alignment wrapText="1"/>
    </xf>
    <xf numFmtId="4" fontId="0" fillId="0" borderId="1" xfId="0" applyNumberFormat="1" applyBorder="1"/>
    <xf numFmtId="4" fontId="0" fillId="6" borderId="1" xfId="0" applyNumberFormat="1" applyFill="1" applyBorder="1"/>
    <xf numFmtId="0" fontId="0" fillId="0" borderId="0" xfId="0" applyAlignment="1">
      <alignment horizontal="left" indent="2"/>
    </xf>
    <xf numFmtId="0" fontId="0" fillId="0" borderId="0" xfId="0" applyAlignment="1">
      <alignment horizontal="left" indent="10"/>
    </xf>
    <xf numFmtId="0" fontId="0" fillId="0" borderId="0" xfId="0" applyAlignment="1">
      <alignment horizontal="left"/>
    </xf>
    <xf numFmtId="0" fontId="7" fillId="4" borderId="2" xfId="0" applyFont="1" applyFill="1" applyBorder="1" applyAlignment="1">
      <alignment horizontal="centerContinuous"/>
    </xf>
    <xf numFmtId="0" fontId="0" fillId="4" borderId="5" xfId="0" applyFill="1" applyBorder="1" applyAlignment="1">
      <alignment horizontal="centerContinuous"/>
    </xf>
    <xf numFmtId="0" fontId="0" fillId="4" borderId="7" xfId="0" applyFill="1" applyBorder="1" applyAlignment="1">
      <alignment horizontal="centerContinuous"/>
    </xf>
    <xf numFmtId="14" fontId="0" fillId="7" borderId="1" xfId="0" applyNumberFormat="1" applyFill="1" applyBorder="1"/>
    <xf numFmtId="0" fontId="10" fillId="10" borderId="0" xfId="0" applyFont="1" applyFill="1"/>
    <xf numFmtId="0" fontId="11" fillId="10" borderId="0" xfId="0" applyFont="1" applyFill="1"/>
    <xf numFmtId="0" fontId="7" fillId="0" borderId="0" xfId="0" applyFont="1"/>
    <xf numFmtId="0" fontId="0" fillId="11" borderId="2" xfId="0" applyFill="1" applyBorder="1"/>
    <xf numFmtId="0" fontId="7" fillId="11" borderId="3" xfId="0" applyFont="1" applyFill="1" applyBorder="1" applyAlignment="1">
      <alignment vertical="center"/>
    </xf>
    <xf numFmtId="0" fontId="0" fillId="11" borderId="3" xfId="0" applyFill="1" applyBorder="1"/>
    <xf numFmtId="0" fontId="0" fillId="11" borderId="4" xfId="0" applyFill="1" applyBorder="1"/>
    <xf numFmtId="0" fontId="3" fillId="5" borderId="0" xfId="0" applyFont="1" applyFill="1"/>
    <xf numFmtId="0" fontId="0" fillId="11" borderId="5" xfId="0" applyFill="1" applyBorder="1"/>
    <xf numFmtId="0" fontId="0" fillId="11" borderId="0" xfId="0" applyFill="1" applyAlignment="1">
      <alignment horizontal="left" vertical="center" indent="2"/>
    </xf>
    <xf numFmtId="0" fontId="0" fillId="11" borderId="0" xfId="0" applyFill="1"/>
    <xf numFmtId="0" fontId="0" fillId="11" borderId="6" xfId="0" applyFill="1" applyBorder="1"/>
    <xf numFmtId="165" fontId="0" fillId="0" borderId="1" xfId="0" applyNumberFormat="1" applyBorder="1"/>
    <xf numFmtId="44" fontId="0" fillId="0" borderId="1" xfId="0" applyNumberFormat="1" applyBorder="1"/>
    <xf numFmtId="0" fontId="7" fillId="11" borderId="0" xfId="0" applyFont="1" applyFill="1" applyAlignment="1">
      <alignment vertical="center"/>
    </xf>
    <xf numFmtId="8" fontId="0" fillId="0" borderId="1" xfId="0" applyNumberFormat="1" applyBorder="1"/>
    <xf numFmtId="0" fontId="0" fillId="11" borderId="7" xfId="0" applyFill="1" applyBorder="1"/>
    <xf numFmtId="0" fontId="0" fillId="11" borderId="8" xfId="0" applyFill="1" applyBorder="1"/>
    <xf numFmtId="0" fontId="0" fillId="11" borderId="9" xfId="0" applyFill="1" applyBorder="1"/>
    <xf numFmtId="0" fontId="0" fillId="0" borderId="0" xfId="0" applyAlignment="1">
      <alignment horizontal="left" indent="4"/>
    </xf>
    <xf numFmtId="0" fontId="12" fillId="0" borderId="0" xfId="0" applyFont="1"/>
    <xf numFmtId="165" fontId="0" fillId="6" borderId="1" xfId="0" applyNumberFormat="1" applyFill="1" applyBorder="1"/>
    <xf numFmtId="3" fontId="0" fillId="0" borderId="0" xfId="0" applyNumberFormat="1"/>
    <xf numFmtId="0" fontId="12" fillId="0" borderId="0" xfId="0" applyFont="1" applyAlignment="1">
      <alignment horizontal="left" indent="14"/>
    </xf>
    <xf numFmtId="0" fontId="0" fillId="0" borderId="0" xfId="0" applyAlignment="1">
      <alignment horizontal="left" indent="25"/>
    </xf>
    <xf numFmtId="0" fontId="0" fillId="4" borderId="5" xfId="0" applyFill="1" applyBorder="1" applyAlignment="1">
      <alignment horizontal="left" indent="2"/>
    </xf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0" fillId="0" borderId="22" xfId="0" applyBorder="1"/>
    <xf numFmtId="166" fontId="0" fillId="0" borderId="1" xfId="0" applyNumberFormat="1" applyBorder="1"/>
    <xf numFmtId="0" fontId="7" fillId="0" borderId="25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 applyAlignment="1">
      <alignment horizontal="left" indent="1"/>
    </xf>
    <xf numFmtId="0" fontId="0" fillId="0" borderId="29" xfId="0" applyBorder="1"/>
    <xf numFmtId="0" fontId="0" fillId="0" borderId="28" xfId="0" applyBorder="1" applyAlignment="1">
      <alignment horizontal="left" indent="2"/>
    </xf>
    <xf numFmtId="0" fontId="0" fillId="0" borderId="28" xfId="0" applyBorder="1"/>
    <xf numFmtId="0" fontId="3" fillId="5" borderId="30" xfId="0" applyFont="1" applyFill="1" applyBorder="1"/>
    <xf numFmtId="0" fontId="3" fillId="5" borderId="31" xfId="0" applyFont="1" applyFill="1" applyBorder="1"/>
    <xf numFmtId="0" fontId="0" fillId="6" borderId="32" xfId="0" applyFill="1" applyBorder="1"/>
    <xf numFmtId="0" fontId="0" fillId="0" borderId="33" xfId="0" applyBorder="1" applyAlignment="1">
      <alignment horizontal="left" indent="2"/>
    </xf>
    <xf numFmtId="0" fontId="0" fillId="0" borderId="33" xfId="0" applyBorder="1"/>
    <xf numFmtId="0" fontId="0" fillId="0" borderId="34" xfId="0" applyBorder="1"/>
    <xf numFmtId="0" fontId="7" fillId="0" borderId="25" xfId="0" applyFont="1" applyBorder="1" applyAlignment="1">
      <alignment vertical="top"/>
    </xf>
    <xf numFmtId="0" fontId="14" fillId="0" borderId="0" xfId="0" applyFont="1"/>
    <xf numFmtId="0" fontId="3" fillId="5" borderId="31" xfId="0" applyFont="1" applyFill="1" applyBorder="1" applyAlignment="1">
      <alignment wrapText="1"/>
    </xf>
    <xf numFmtId="0" fontId="0" fillId="0" borderId="32" xfId="0" applyBorder="1"/>
    <xf numFmtId="0" fontId="0" fillId="0" borderId="28" xfId="0" applyBorder="1" applyAlignment="1">
      <alignment horizontal="left" indent="35"/>
    </xf>
    <xf numFmtId="0" fontId="0" fillId="0" borderId="28" xfId="0" applyBorder="1" applyAlignment="1">
      <alignment horizontal="left" indent="49"/>
    </xf>
    <xf numFmtId="0" fontId="0" fillId="0" borderId="28" xfId="0" applyBorder="1" applyAlignment="1">
      <alignment horizontal="right" indent="1"/>
    </xf>
    <xf numFmtId="0" fontId="0" fillId="0" borderId="5" xfId="0" applyBorder="1" applyAlignment="1">
      <alignment horizontal="left" wrapText="1" indent="2"/>
    </xf>
    <xf numFmtId="0" fontId="0" fillId="0" borderId="0" xfId="0" applyAlignment="1">
      <alignment horizontal="left" wrapText="1" indent="2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4" borderId="12" xfId="0" applyFill="1" applyBorder="1" applyAlignment="1">
      <alignment horizontal="left" wrapText="1"/>
    </xf>
    <xf numFmtId="0" fontId="0" fillId="4" borderId="13" xfId="0" applyFill="1" applyBorder="1" applyAlignment="1">
      <alignment horizontal="left" wrapText="1"/>
    </xf>
    <xf numFmtId="0" fontId="0" fillId="4" borderId="14" xfId="0" applyFill="1" applyBorder="1" applyAlignment="1">
      <alignment horizontal="left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1631576</xdr:colOff>
      <xdr:row>6</xdr:row>
      <xdr:rowOff>161364</xdr:rowOff>
    </xdr:from>
    <xdr:to>
      <xdr:col>8</xdr:col>
      <xdr:colOff>0</xdr:colOff>
      <xdr:row>8</xdr:row>
      <xdr:rowOff>161365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FD30F7F-DEB3-4ADA-848C-7CD35483D0AE}"/>
            </a:ext>
          </a:extLst>
        </xdr:cNvPr>
        <xdr:cNvCxnSpPr/>
      </xdr:nvCxnSpPr>
      <xdr:spPr>
        <a:xfrm flipV="1">
          <a:off x="8428616" y="1075764"/>
          <a:ext cx="410584" cy="365761"/>
        </a:xfrm>
        <a:prstGeom prst="straightConnector1">
          <a:avLst/>
        </a:prstGeom>
        <a:ln w="127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238565</xdr:colOff>
      <xdr:row>1</xdr:row>
      <xdr:rowOff>103748</xdr:rowOff>
    </xdr:from>
    <xdr:to>
      <xdr:col>19</xdr:col>
      <xdr:colOff>55685</xdr:colOff>
      <xdr:row>12</xdr:row>
      <xdr:rowOff>35169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BD2C85C-9E69-5427-67B5-6EBBA90D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657" y="285456"/>
          <a:ext cx="4693920" cy="19302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238565</xdr:colOff>
      <xdr:row>1</xdr:row>
      <xdr:rowOff>103748</xdr:rowOff>
    </xdr:from>
    <xdr:to>
      <xdr:col>19</xdr:col>
      <xdr:colOff>55685</xdr:colOff>
      <xdr:row>12</xdr:row>
      <xdr:rowOff>35169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F89648-90B3-4CFA-8E0B-D2952C2D9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0290" y="291073"/>
          <a:ext cx="4693920" cy="1991996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52</xdr:row>
      <xdr:rowOff>99060</xdr:rowOff>
    </xdr:from>
    <xdr:to>
      <xdr:col>10</xdr:col>
      <xdr:colOff>656869</xdr:colOff>
      <xdr:row>59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0DA7D-B827-44FC-AF83-6F5397A0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" y="8604885"/>
          <a:ext cx="5801696" cy="131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56831</xdr:colOff>
      <xdr:row>117</xdr:row>
      <xdr:rowOff>55810</xdr:rowOff>
    </xdr:from>
    <xdr:to>
      <xdr:col>7</xdr:col>
      <xdr:colOff>27728</xdr:colOff>
      <xdr:row>128</xdr:row>
      <xdr:rowOff>152400</xdr:rowOff>
    </xdr:to>
    <xdr:pic>
      <xdr:nvPicPr>
        <xdr:cNvPr id="4" name="Picture 3" descr="A table with numbers and symbols&#10;&#10;Description automatically generated">
          <a:extLst>
            <a:ext uri="{FF2B5EF4-FFF2-40B4-BE49-F238E27FC236}">
              <a16:creationId xmlns:a16="http://schemas.microsoft.com/office/drawing/2014/main" id="{70B9E1AB-B2CD-EEE3-D6A7-2C2668A4D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857" y="21451445"/>
          <a:ext cx="2621331" cy="2137424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145639</xdr:colOff>
      <xdr:row>52</xdr:row>
      <xdr:rowOff>118297</xdr:rowOff>
    </xdr:from>
    <xdr:to>
      <xdr:col>10</xdr:col>
      <xdr:colOff>578241</xdr:colOff>
      <xdr:row>59</xdr:row>
      <xdr:rowOff>125917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873160-E3DA-429D-BD78-25B637BE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7845" y="8604885"/>
          <a:ext cx="5826367" cy="13149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</xdr:colOff>
      <xdr:row>52</xdr:row>
      <xdr:rowOff>99060</xdr:rowOff>
    </xdr:from>
    <xdr:to>
      <xdr:col>10</xdr:col>
      <xdr:colOff>656869</xdr:colOff>
      <xdr:row>59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F252F-1EBB-4599-A2A4-81CD0B4C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7220" y="8604885"/>
          <a:ext cx="5830849" cy="131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167957</xdr:colOff>
      <xdr:row>123</xdr:row>
      <xdr:rowOff>92852</xdr:rowOff>
    </xdr:from>
    <xdr:to>
      <xdr:col>7</xdr:col>
      <xdr:colOff>138854</xdr:colOff>
      <xdr:row>135</xdr:row>
      <xdr:rowOff>4234</xdr:rowOff>
    </xdr:to>
    <xdr:pic>
      <xdr:nvPicPr>
        <xdr:cNvPr id="3" name="Picture 2" descr="A table with numbers and symbols&#10;&#10;Description automatically generated">
          <a:extLst>
            <a:ext uri="{FF2B5EF4-FFF2-40B4-BE49-F238E27FC236}">
              <a16:creationId xmlns:a16="http://schemas.microsoft.com/office/drawing/2014/main" id="{C1546D68-F533-4D85-9074-55FBD280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1790" y="21423560"/>
          <a:ext cx="2669647" cy="2133881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937559</xdr:colOff>
      <xdr:row>19</xdr:row>
      <xdr:rowOff>100854</xdr:rowOff>
    </xdr:from>
    <xdr:to>
      <xdr:col>9</xdr:col>
      <xdr:colOff>769471</xdr:colOff>
      <xdr:row>21</xdr:row>
      <xdr:rowOff>104590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A101C82-2E73-8B46-91FD-83F13F9C3FA6}"/>
            </a:ext>
          </a:extLst>
        </xdr:cNvPr>
        <xdr:cNvCxnSpPr/>
      </xdr:nvCxnSpPr>
      <xdr:spPr>
        <a:xfrm flipH="1">
          <a:off x="5169647" y="3488766"/>
          <a:ext cx="2233706" cy="37726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265206</xdr:colOff>
      <xdr:row>18</xdr:row>
      <xdr:rowOff>115787</xdr:rowOff>
    </xdr:from>
    <xdr:to>
      <xdr:col>13</xdr:col>
      <xdr:colOff>444500</xdr:colOff>
      <xdr:row>21</xdr:row>
      <xdr:rowOff>44817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7EAC7B8-004C-A235-4929-6917CE39AA50}"/>
            </a:ext>
          </a:extLst>
        </xdr:cNvPr>
        <xdr:cNvSpPr/>
      </xdr:nvSpPr>
      <xdr:spPr>
        <a:xfrm>
          <a:off x="6899088" y="3316934"/>
          <a:ext cx="3429000" cy="48932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>
              <a:solidFill>
                <a:schemeClr val="tx1"/>
              </a:solidFill>
            </a:rPr>
            <a:t>For IFS functions: you can type the comparative operator and the number into the cell as a text value.</a:t>
          </a:r>
        </a:p>
      </xdr:txBody>
    </xdr:sp>
    <xdr:clientData/>
  </xdr:twoCellAnchor>
  <xdr:twoCellAnchor>
    <xdr:from>
      <xdr:col>9</xdr:col>
      <xdr:colOff>795618</xdr:colOff>
      <xdr:row>30</xdr:row>
      <xdr:rowOff>119530</xdr:rowOff>
    </xdr:from>
    <xdr:to>
      <xdr:col>10</xdr:col>
      <xdr:colOff>138206</xdr:colOff>
      <xdr:row>33</xdr:row>
      <xdr:rowOff>18684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32E51B6-738B-40B3-96D0-45D700D71A6F}"/>
            </a:ext>
          </a:extLst>
        </xdr:cNvPr>
        <xdr:cNvCxnSpPr/>
      </xdr:nvCxnSpPr>
      <xdr:spPr>
        <a:xfrm flipH="1">
          <a:off x="7429500" y="5599206"/>
          <a:ext cx="560294" cy="45944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63495</xdr:colOff>
      <xdr:row>29</xdr:row>
      <xdr:rowOff>41090</xdr:rowOff>
    </xdr:from>
    <xdr:to>
      <xdr:col>13</xdr:col>
      <xdr:colOff>459441</xdr:colOff>
      <xdr:row>32</xdr:row>
      <xdr:rowOff>126999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E54E851-BD29-427E-9F0D-E6F722C0D388}"/>
            </a:ext>
          </a:extLst>
        </xdr:cNvPr>
        <xdr:cNvSpPr/>
      </xdr:nvSpPr>
      <xdr:spPr>
        <a:xfrm>
          <a:off x="7915083" y="5334002"/>
          <a:ext cx="2427946" cy="64620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>
              <a:solidFill>
                <a:schemeClr val="tx1"/>
              </a:solidFill>
            </a:rPr>
            <a:t>For IFS functions: you can Join text comparative operator with number in criteria argument</a:t>
          </a:r>
        </a:p>
      </xdr:txBody>
    </xdr:sp>
    <xdr:clientData/>
  </xdr:twoCellAnchor>
  <xdr:twoCellAnchor>
    <xdr:from>
      <xdr:col>3</xdr:col>
      <xdr:colOff>119528</xdr:colOff>
      <xdr:row>41</xdr:row>
      <xdr:rowOff>89647</xdr:rowOff>
    </xdr:from>
    <xdr:to>
      <xdr:col>9</xdr:col>
      <xdr:colOff>601383</xdr:colOff>
      <xdr:row>43</xdr:row>
      <xdr:rowOff>56035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6164B87B-9B54-4C19-B3E9-E98045A732C4}"/>
            </a:ext>
          </a:extLst>
        </xdr:cNvPr>
        <xdr:cNvCxnSpPr/>
      </xdr:nvCxnSpPr>
      <xdr:spPr>
        <a:xfrm flipH="1">
          <a:off x="1561352" y="7702176"/>
          <a:ext cx="5673913" cy="33991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485582</xdr:colOff>
      <xdr:row>39</xdr:row>
      <xdr:rowOff>0</xdr:rowOff>
    </xdr:from>
    <xdr:to>
      <xdr:col>13</xdr:col>
      <xdr:colOff>183029</xdr:colOff>
      <xdr:row>43</xdr:row>
      <xdr:rowOff>63500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B455E863-CE8A-489D-9F6B-4977854C7EE6}"/>
            </a:ext>
          </a:extLst>
        </xdr:cNvPr>
        <xdr:cNvSpPr/>
      </xdr:nvSpPr>
      <xdr:spPr>
        <a:xfrm>
          <a:off x="7119464" y="7239000"/>
          <a:ext cx="2947153" cy="81055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 kern="1200">
              <a:solidFill>
                <a:schemeClr val="tx1"/>
              </a:solidFill>
            </a:rPr>
            <a:t>For Logical Formulas that will deliver TRUE and FALSE values, type comparative operator directly into formula (not text)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81644</xdr:colOff>
      <xdr:row>1</xdr:row>
      <xdr:rowOff>32658</xdr:rowOff>
    </xdr:from>
    <xdr:to>
      <xdr:col>15</xdr:col>
      <xdr:colOff>54428</xdr:colOff>
      <xdr:row>12</xdr:row>
      <xdr:rowOff>12846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087480-8AA0-4163-A906-43B6AF6ECEA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84"/>
        <a:stretch/>
      </xdr:blipFill>
      <xdr:spPr>
        <a:xfrm>
          <a:off x="8463644" y="398418"/>
          <a:ext cx="2411184" cy="199186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81644</xdr:colOff>
      <xdr:row>1</xdr:row>
      <xdr:rowOff>32658</xdr:rowOff>
    </xdr:from>
    <xdr:to>
      <xdr:col>15</xdr:col>
      <xdr:colOff>54429</xdr:colOff>
      <xdr:row>12</xdr:row>
      <xdr:rowOff>12846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15B5E8-7ADF-4F13-963D-B79C18A920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84"/>
        <a:stretch/>
      </xdr:blipFill>
      <xdr:spPr>
        <a:xfrm>
          <a:off x="8146144" y="407308"/>
          <a:ext cx="2411184" cy="204076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81644</xdr:colOff>
      <xdr:row>3</xdr:row>
      <xdr:rowOff>32658</xdr:rowOff>
    </xdr:from>
    <xdr:to>
      <xdr:col>15</xdr:col>
      <xdr:colOff>54429</xdr:colOff>
      <xdr:row>14</xdr:row>
      <xdr:rowOff>12846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33A5A8-EDB5-4016-8ACC-18DDC04BA6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84"/>
        <a:stretch/>
      </xdr:blipFill>
      <xdr:spPr>
        <a:xfrm>
          <a:off x="10353404" y="581298"/>
          <a:ext cx="2411185" cy="199186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81644</xdr:colOff>
      <xdr:row>3</xdr:row>
      <xdr:rowOff>32658</xdr:rowOff>
    </xdr:from>
    <xdr:to>
      <xdr:col>15</xdr:col>
      <xdr:colOff>54429</xdr:colOff>
      <xdr:row>14</xdr:row>
      <xdr:rowOff>12846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309F1C-AD2F-4848-A3BF-F905B039D2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184"/>
        <a:stretch/>
      </xdr:blipFill>
      <xdr:spPr>
        <a:xfrm>
          <a:off x="10353404" y="581298"/>
          <a:ext cx="2411185" cy="199186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384735</xdr:colOff>
      <xdr:row>15</xdr:row>
      <xdr:rowOff>85911</xdr:rowOff>
    </xdr:from>
    <xdr:to>
      <xdr:col>19</xdr:col>
      <xdr:colOff>251507</xdr:colOff>
      <xdr:row>25</xdr:row>
      <xdr:rowOff>97117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328D68-9C1D-4F62-BE71-DE7A74C1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4085" y="2895786"/>
          <a:ext cx="2305172" cy="1884456"/>
        </a:xfrm>
        <a:prstGeom prst="rect">
          <a:avLst/>
        </a:prstGeom>
        <a:solidFill>
          <a:schemeClr val="bg1"/>
        </a:solidFill>
        <a:ln w="19050">
          <a:solidFill>
            <a:srgbClr val="FF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girvin\Desktop\ExcelBasicsClass\OldExcelBasicsFiles\EB19-SUMIFSandSimilarFunctions.xlsm" TargetMode="External"/><Relationship Id="rId1" Type="http://schemas.openxmlformats.org/officeDocument/2006/relationships/externalLinkPath" Target="/Users/mgirvin/Desktop/ExcelBasicsClass/OldExcelBasicsFiles/EB19-SUMIFSandSimilarFunction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"/>
      <sheetName val="Video 03"/>
      <sheetName val="Video 04"/>
      <sheetName val="Video 12"/>
      <sheetName val="Video 18"/>
      <sheetName val="More!"/>
      <sheetName val="AND"/>
      <sheetName val="Ex(1)"/>
      <sheetName val="Ex(1an)"/>
      <sheetName val="Ex(2)"/>
      <sheetName val="Ex(2an)"/>
      <sheetName val="Ex(3)"/>
      <sheetName val="Ex(3an)"/>
      <sheetName val="Ex(4)"/>
      <sheetName val="Ex(4an)"/>
      <sheetName val="Ex(5)"/>
      <sheetName val="Ex(5an)"/>
      <sheetName val="Ex(6)"/>
      <sheetName val="Ex(6an)"/>
      <sheetName val="Ex(7)"/>
      <sheetName val="Ex(7an)"/>
      <sheetName val="Ex(8)"/>
      <sheetName val="Ex(8an)"/>
      <sheetName val="Ex(9-10)"/>
      <sheetName val="Ex(9-10) (an)"/>
      <sheetName val="HW==&gt;&gt;"/>
      <sheetName val="HW(1)"/>
      <sheetName val="HW(1an)"/>
      <sheetName val="HW(2)"/>
      <sheetName val="HW(2an)"/>
      <sheetName val="HW(3)"/>
      <sheetName val="HW(3an)"/>
    </sheetNames>
    <sheetDataSet>
      <sheetData sheetId="0"/>
      <sheetData sheetId="1"/>
      <sheetData sheetId="2"/>
      <sheetData sheetId="3"/>
      <sheetData sheetId="4">
        <row r="2">
          <cell r="C2">
            <v>19161</v>
          </cell>
          <cell r="D2" t="str">
            <v>Jo</v>
          </cell>
        </row>
        <row r="3">
          <cell r="C3">
            <v>15027</v>
          </cell>
          <cell r="D3" t="str">
            <v>Gigi</v>
          </cell>
        </row>
        <row r="4">
          <cell r="C4">
            <v>12953</v>
          </cell>
          <cell r="D4" t="str">
            <v>Chin</v>
          </cell>
        </row>
        <row r="5">
          <cell r="C5">
            <v>12670</v>
          </cell>
          <cell r="D5" t="str">
            <v>Jo</v>
          </cell>
        </row>
        <row r="6">
          <cell r="C6">
            <v>8893</v>
          </cell>
          <cell r="D6" t="str">
            <v>Gigi</v>
          </cell>
        </row>
        <row r="7">
          <cell r="C7">
            <v>4667</v>
          </cell>
          <cell r="D7" t="str">
            <v>Chin</v>
          </cell>
        </row>
        <row r="8">
          <cell r="C8">
            <v>20272</v>
          </cell>
          <cell r="D8" t="str">
            <v>Jo</v>
          </cell>
        </row>
        <row r="9">
          <cell r="C9">
            <v>20204</v>
          </cell>
          <cell r="D9" t="str">
            <v>Gigi</v>
          </cell>
        </row>
        <row r="10">
          <cell r="C10">
            <v>17223</v>
          </cell>
          <cell r="D10" t="str">
            <v>Chin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33"/>
  <sheetViews>
    <sheetView showGridLines="0" zoomScale="70" zoomScaleNormal="70" workbookViewId="0"/>
  </sheetViews>
  <sheetFormatPr defaultRowHeight="14.4" x14ac:dyDescent="0.3"/>
  <cols>
    <col min="1" max="1" width="2.109375" customWidth="1"/>
    <col min="2" max="2" width="11.44140625" customWidth="1"/>
    <col min="3" max="3" width="10.5546875" customWidth="1"/>
    <col min="4" max="4" width="8.77734375" customWidth="1"/>
    <col min="5" max="5" width="2.109375" customWidth="1"/>
    <col min="6" max="6" width="21.6640625" customWidth="1"/>
    <col min="7" max="7" width="42.44140625" customWidth="1"/>
    <col min="8" max="8" width="29.77734375" customWidth="1"/>
    <col min="9" max="9" width="16.88671875" customWidth="1"/>
  </cols>
  <sheetData>
    <row r="1" spans="1:15" ht="23.4" x14ac:dyDescent="0.45">
      <c r="A1" s="88" t="s">
        <v>178</v>
      </c>
      <c r="B1" s="87"/>
      <c r="C1" s="87"/>
      <c r="D1" s="87"/>
      <c r="E1" s="87"/>
      <c r="F1" s="87"/>
      <c r="G1" s="87"/>
      <c r="H1" s="87"/>
      <c r="I1" s="87"/>
      <c r="J1" s="87"/>
      <c r="O1" t="s">
        <v>147</v>
      </c>
    </row>
    <row r="2" spans="1:15" x14ac:dyDescent="0.3">
      <c r="O2">
        <f>LEN(A1)</f>
        <v>94</v>
      </c>
    </row>
    <row r="3" spans="1:15" x14ac:dyDescent="0.3">
      <c r="B3" s="16" t="s">
        <v>10</v>
      </c>
      <c r="C3" s="16" t="s">
        <v>11</v>
      </c>
      <c r="D3" s="16" t="s">
        <v>42</v>
      </c>
      <c r="F3" s="76" t="s">
        <v>1</v>
      </c>
      <c r="G3" s="76" t="s">
        <v>2</v>
      </c>
      <c r="H3" s="76" t="s">
        <v>22</v>
      </c>
      <c r="I3" s="76" t="s">
        <v>3</v>
      </c>
    </row>
    <row r="4" spans="1:15" x14ac:dyDescent="0.3">
      <c r="B4" s="14">
        <v>45953</v>
      </c>
      <c r="C4" s="12" t="s">
        <v>26</v>
      </c>
      <c r="D4" s="12">
        <v>100</v>
      </c>
      <c r="F4" s="77" t="s">
        <v>4</v>
      </c>
      <c r="G4" s="77" t="s">
        <v>5</v>
      </c>
      <c r="H4" s="77" t="s">
        <v>23</v>
      </c>
      <c r="I4" s="77" t="s">
        <v>6</v>
      </c>
    </row>
    <row r="5" spans="1:15" x14ac:dyDescent="0.3">
      <c r="B5" s="14">
        <v>45953</v>
      </c>
      <c r="C5" s="12" t="s">
        <v>25</v>
      </c>
      <c r="D5" s="12">
        <v>200</v>
      </c>
      <c r="F5" s="15" t="s">
        <v>7</v>
      </c>
      <c r="G5" s="15" t="s">
        <v>8</v>
      </c>
      <c r="H5" s="15" t="s">
        <v>28</v>
      </c>
      <c r="I5" s="15" t="s">
        <v>9</v>
      </c>
    </row>
    <row r="6" spans="1:15" x14ac:dyDescent="0.3">
      <c r="B6" s="14">
        <v>45954</v>
      </c>
      <c r="C6" s="12" t="s">
        <v>24</v>
      </c>
      <c r="D6" s="12">
        <v>100</v>
      </c>
      <c r="F6" s="17">
        <f>COUNT(D4:D21)</f>
        <v>17</v>
      </c>
      <c r="G6" s="17">
        <f>COUNTA(C4:C21)</f>
        <v>18</v>
      </c>
      <c r="H6" s="17">
        <f>ROWS(D4:D21)</f>
        <v>18</v>
      </c>
      <c r="I6" s="17">
        <f>SUM(D4:D21)</f>
        <v>6200</v>
      </c>
    </row>
    <row r="7" spans="1:15" x14ac:dyDescent="0.3">
      <c r="B7" s="14">
        <v>45954</v>
      </c>
      <c r="C7" s="12" t="s">
        <v>26</v>
      </c>
      <c r="D7" s="12">
        <v>300</v>
      </c>
      <c r="F7" t="str">
        <f ca="1">_xlfn.IFNA(_xlfn.FORMULATEXT(F6),"")</f>
        <v>=COUNT(D4:D21)</v>
      </c>
      <c r="G7" t="str">
        <f t="shared" ref="G7:I7" ca="1" si="0">_xlfn.IFNA(_xlfn.FORMULATEXT(G6),"")</f>
        <v>=COUNTA(C4:C21)</v>
      </c>
      <c r="H7" t="str">
        <f t="shared" ca="1" si="0"/>
        <v>=ROWS(D4:D21)</v>
      </c>
      <c r="I7" t="str">
        <f t="shared" ca="1" si="0"/>
        <v>=SUM(D4:D21)</v>
      </c>
    </row>
    <row r="8" spans="1:15" x14ac:dyDescent="0.3">
      <c r="B8" s="14">
        <v>45954</v>
      </c>
      <c r="C8" s="12" t="s">
        <v>26</v>
      </c>
      <c r="D8" s="12"/>
    </row>
    <row r="9" spans="1:15" x14ac:dyDescent="0.3">
      <c r="B9" s="14">
        <v>45953</v>
      </c>
      <c r="C9" s="12" t="s">
        <v>24</v>
      </c>
      <c r="D9" s="12">
        <v>100</v>
      </c>
      <c r="F9" s="20" t="s">
        <v>13</v>
      </c>
      <c r="G9" s="20"/>
      <c r="H9" s="20"/>
    </row>
    <row r="10" spans="1:15" x14ac:dyDescent="0.3">
      <c r="B10" s="14">
        <v>45954</v>
      </c>
      <c r="C10" s="12" t="s">
        <v>25</v>
      </c>
      <c r="D10" s="12">
        <v>200</v>
      </c>
      <c r="F10" s="20" t="s">
        <v>14</v>
      </c>
      <c r="G10" s="20"/>
      <c r="H10" s="81" t="str">
        <f ca="1">"In cell "&amp;ADDRESS(ROW(I7),COLUMN(I7),4)&amp;": "&amp;_xlfn.FORMULATEXT(I7)</f>
        <v>In cell I7: =IFNA(FORMULATEXT(I6),"")</v>
      </c>
    </row>
    <row r="11" spans="1:15" x14ac:dyDescent="0.3">
      <c r="B11" s="14">
        <v>45954</v>
      </c>
      <c r="C11" s="12" t="s">
        <v>25</v>
      </c>
      <c r="D11" s="12">
        <v>500</v>
      </c>
    </row>
    <row r="12" spans="1:15" x14ac:dyDescent="0.3">
      <c r="B12" s="14">
        <v>45953</v>
      </c>
      <c r="C12" s="12" t="s">
        <v>25</v>
      </c>
      <c r="D12" s="12">
        <v>200</v>
      </c>
      <c r="G12" s="76" t="s">
        <v>15</v>
      </c>
      <c r="H12" s="76" t="s">
        <v>16</v>
      </c>
    </row>
    <row r="13" spans="1:15" x14ac:dyDescent="0.3">
      <c r="B13" s="14">
        <v>45953</v>
      </c>
      <c r="C13" s="12" t="s">
        <v>26</v>
      </c>
      <c r="D13" s="12">
        <v>500</v>
      </c>
      <c r="G13" s="77" t="s">
        <v>17</v>
      </c>
      <c r="H13" s="77" t="s">
        <v>18</v>
      </c>
    </row>
    <row r="14" spans="1:15" x14ac:dyDescent="0.3">
      <c r="B14" s="14">
        <v>45953</v>
      </c>
      <c r="C14" s="12" t="s">
        <v>25</v>
      </c>
      <c r="D14" s="12">
        <v>300</v>
      </c>
      <c r="F14" s="15" t="s">
        <v>19</v>
      </c>
      <c r="G14" s="15" t="str">
        <f>"Count number of sales that "&amp;$F$15&amp;" made"</f>
        <v>Count number of sales that Chantel made</v>
      </c>
      <c r="H14" s="15" t="str">
        <f>"Adds the sales that "&amp;$F$15&amp;" made"</f>
        <v>Adds the sales that Chantel made</v>
      </c>
    </row>
    <row r="15" spans="1:15" x14ac:dyDescent="0.3">
      <c r="B15" s="14">
        <v>45954</v>
      </c>
      <c r="C15" s="12" t="s">
        <v>24</v>
      </c>
      <c r="D15" s="12">
        <v>500</v>
      </c>
      <c r="F15" s="12" t="s">
        <v>24</v>
      </c>
      <c r="G15" s="17">
        <f>COUNTIFS(C4:C21,F15)</f>
        <v>5</v>
      </c>
      <c r="H15" s="17">
        <f>SUMIFS(D4:D21,C4:C21,F15)</f>
        <v>1600</v>
      </c>
    </row>
    <row r="16" spans="1:15" x14ac:dyDescent="0.3">
      <c r="B16" s="14">
        <v>45954</v>
      </c>
      <c r="C16" s="12" t="s">
        <v>146</v>
      </c>
      <c r="D16" s="12">
        <v>700</v>
      </c>
      <c r="G16" t="str">
        <f ca="1">_xlfn.IFNA(_xlfn.FORMULATEXT(G15),"")</f>
        <v>=COUNTIFS(C4:C21,F15)</v>
      </c>
      <c r="H16" t="str">
        <f ca="1">_xlfn.IFNA(_xlfn.FORMULATEXT(H15),"")</f>
        <v>=SUMIFS(D4:D21,C4:C21,F15)</v>
      </c>
    </row>
    <row r="17" spans="2:8" x14ac:dyDescent="0.3">
      <c r="B17" s="14">
        <v>45954</v>
      </c>
      <c r="C17" s="12" t="s">
        <v>26</v>
      </c>
      <c r="D17" s="12">
        <v>800</v>
      </c>
    </row>
    <row r="18" spans="2:8" x14ac:dyDescent="0.3">
      <c r="B18" s="14">
        <v>45953</v>
      </c>
      <c r="C18" s="12" t="s">
        <v>24</v>
      </c>
      <c r="D18" s="12">
        <v>400</v>
      </c>
      <c r="F18" s="15" t="s">
        <v>19</v>
      </c>
      <c r="G18" s="15" t="str">
        <f>"Count the number of sales made on "&amp;TEXT(F19,"m/d/yyyy")</f>
        <v>Count the number of sales made on 10/23/2025</v>
      </c>
      <c r="H18" s="15" t="str">
        <f>"Add sales made on "&amp;TEXT(F19,"m/d/yyyy")</f>
        <v>Add sales made on 10/23/2025</v>
      </c>
    </row>
    <row r="19" spans="2:8" x14ac:dyDescent="0.3">
      <c r="B19" s="14">
        <v>45954</v>
      </c>
      <c r="C19" s="12" t="s">
        <v>25</v>
      </c>
      <c r="D19" s="12">
        <v>400</v>
      </c>
      <c r="F19" s="14">
        <v>45953</v>
      </c>
      <c r="G19" s="17">
        <f>COUNTIFS(B4:B21,F19)</f>
        <v>8</v>
      </c>
      <c r="H19" s="17">
        <f>SUMIFS(D4:D21,B4:B21,F19)</f>
        <v>2200</v>
      </c>
    </row>
    <row r="20" spans="2:8" x14ac:dyDescent="0.3">
      <c r="B20" s="14">
        <v>45954</v>
      </c>
      <c r="C20" s="12" t="s">
        <v>24</v>
      </c>
      <c r="D20" s="12">
        <v>500</v>
      </c>
      <c r="G20" t="str">
        <f ca="1">_xlfn.IFNA(_xlfn.FORMULATEXT(G19),"")</f>
        <v>=COUNTIFS(B4:B21,F19)</v>
      </c>
      <c r="H20" t="str">
        <f ca="1">_xlfn.IFNA(_xlfn.FORMULATEXT(H19),"")</f>
        <v>=SUMIFS(D4:D21,B4:B21,F19)</v>
      </c>
    </row>
    <row r="21" spans="2:8" x14ac:dyDescent="0.3">
      <c r="B21" s="14">
        <v>45953</v>
      </c>
      <c r="C21" s="12" t="s">
        <v>26</v>
      </c>
      <c r="D21" s="12">
        <v>400</v>
      </c>
    </row>
    <row r="22" spans="2:8" x14ac:dyDescent="0.3">
      <c r="F22" s="20" t="s">
        <v>27</v>
      </c>
    </row>
    <row r="24" spans="2:8" x14ac:dyDescent="0.3">
      <c r="F24" s="76" t="s">
        <v>31</v>
      </c>
    </row>
    <row r="25" spans="2:8" x14ac:dyDescent="0.3">
      <c r="F25" s="77" t="s">
        <v>32</v>
      </c>
    </row>
    <row r="26" spans="2:8" x14ac:dyDescent="0.3">
      <c r="F26" s="76" t="s">
        <v>29</v>
      </c>
      <c r="G26" s="76" t="s">
        <v>3</v>
      </c>
    </row>
    <row r="27" spans="2:8" x14ac:dyDescent="0.3">
      <c r="F27" s="77" t="s">
        <v>30</v>
      </c>
      <c r="G27" s="77" t="s">
        <v>6</v>
      </c>
    </row>
    <row r="28" spans="2:8" x14ac:dyDescent="0.3">
      <c r="F28" s="21" t="s">
        <v>11</v>
      </c>
      <c r="G28" s="16" t="s">
        <v>42</v>
      </c>
    </row>
    <row r="29" spans="2:8" x14ac:dyDescent="0.3">
      <c r="F29" s="17" t="str" cm="1">
        <f t="array" ref="F29:F32">_xlfn.UNIQUE(_xlfn._xlws.SORT(C4:C21))</f>
        <v>Chantel</v>
      </c>
      <c r="G29" s="29" cm="1">
        <f t="array" ref="G29:G32">SUMIFS(D4:D21,C4:C21,_xlfn.ANCHORARRAY(F29))</f>
        <v>1600</v>
      </c>
    </row>
    <row r="30" spans="2:8" x14ac:dyDescent="0.3">
      <c r="F30" s="17" t="str">
        <v>Luong</v>
      </c>
      <c r="G30" s="29">
        <v>2100</v>
      </c>
    </row>
    <row r="31" spans="2:8" x14ac:dyDescent="0.3">
      <c r="F31" s="17" t="str">
        <v>Sioux</v>
      </c>
      <c r="G31" s="29">
        <v>1800</v>
      </c>
    </row>
    <row r="32" spans="2:8" x14ac:dyDescent="0.3">
      <c r="F32" s="17" t="str">
        <v>sss</v>
      </c>
      <c r="G32" s="29">
        <v>700</v>
      </c>
    </row>
    <row r="33" spans="6:7" x14ac:dyDescent="0.3">
      <c r="F33" t="str">
        <f ca="1">_xlfn.IFNA(_xlfn.FORMULATEXT(F29),"")</f>
        <v>=UNIQUE(SORT(C4:C21))</v>
      </c>
      <c r="G33" s="49" t="str">
        <f ca="1">_xlfn.IFNA(_xlfn.FORMULATEXT(G29),"")</f>
        <v>=SUMIFS(D4:D21,C4:C21,F29#)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8A53-8186-4521-BBC7-353A1AAC6AF4}">
  <sheetPr>
    <tabColor rgb="FFFFFF00"/>
  </sheetPr>
  <dimension ref="B2:K11"/>
  <sheetViews>
    <sheetView tabSelected="1" zoomScale="145" zoomScaleNormal="145" workbookViewId="0"/>
  </sheetViews>
  <sheetFormatPr defaultRowHeight="14.4" x14ac:dyDescent="0.3"/>
  <cols>
    <col min="1" max="1" width="3.5546875" customWidth="1"/>
    <col min="11" max="11" width="14.44140625" customWidth="1"/>
  </cols>
  <sheetData>
    <row r="2" spans="2:11" x14ac:dyDescent="0.3">
      <c r="B2" s="11" t="s">
        <v>180</v>
      </c>
      <c r="C2" s="2"/>
      <c r="D2" s="2"/>
      <c r="E2" s="2"/>
      <c r="F2" s="2"/>
      <c r="G2" s="2"/>
      <c r="H2" s="2"/>
      <c r="I2" s="2"/>
      <c r="J2" s="2"/>
      <c r="K2" s="3"/>
    </row>
    <row r="3" spans="2:11" x14ac:dyDescent="0.3">
      <c r="B3" s="4" t="s">
        <v>148</v>
      </c>
      <c r="C3" s="5"/>
      <c r="D3" s="5"/>
      <c r="E3" s="5"/>
      <c r="F3" s="5"/>
      <c r="G3" s="5"/>
      <c r="H3" s="5"/>
      <c r="I3" s="5"/>
      <c r="J3" s="5"/>
      <c r="K3" s="6"/>
    </row>
    <row r="4" spans="2:11" x14ac:dyDescent="0.3">
      <c r="B4" s="4" t="s">
        <v>150</v>
      </c>
      <c r="C4" s="5"/>
      <c r="D4" s="5"/>
      <c r="E4" s="5"/>
      <c r="F4" s="5"/>
      <c r="G4" s="5"/>
      <c r="H4" s="5"/>
      <c r="I4" s="5"/>
      <c r="J4" s="5"/>
      <c r="K4" s="6"/>
    </row>
    <row r="5" spans="2:11" x14ac:dyDescent="0.3">
      <c r="B5" s="4" t="s">
        <v>0</v>
      </c>
      <c r="C5" s="5"/>
      <c r="D5" s="5"/>
      <c r="E5" s="5"/>
      <c r="F5" s="5"/>
      <c r="G5" s="5"/>
      <c r="H5" s="5"/>
      <c r="I5" s="5"/>
      <c r="J5" s="5"/>
      <c r="K5" s="6"/>
    </row>
    <row r="6" spans="2:11" x14ac:dyDescent="0.3">
      <c r="B6" s="4" t="s">
        <v>179</v>
      </c>
      <c r="C6" s="5"/>
      <c r="D6" s="5"/>
      <c r="E6" s="5"/>
      <c r="F6" s="5"/>
      <c r="G6" s="5"/>
      <c r="H6" s="5"/>
      <c r="I6" s="5"/>
      <c r="J6" s="5"/>
      <c r="K6" s="6"/>
    </row>
    <row r="7" spans="2:11" x14ac:dyDescent="0.3">
      <c r="B7" s="4" t="s">
        <v>130</v>
      </c>
      <c r="C7" s="5"/>
      <c r="D7" s="5"/>
      <c r="E7" s="5"/>
      <c r="F7" s="5"/>
      <c r="G7" s="5"/>
      <c r="H7" s="5"/>
      <c r="I7" s="5"/>
      <c r="J7" s="5"/>
      <c r="K7" s="6"/>
    </row>
    <row r="8" spans="2:11" x14ac:dyDescent="0.3">
      <c r="B8" s="4" t="s">
        <v>149</v>
      </c>
      <c r="C8" s="5"/>
      <c r="D8" s="5"/>
      <c r="E8" s="5"/>
      <c r="F8" s="5"/>
      <c r="G8" s="5"/>
      <c r="H8" s="5"/>
      <c r="I8" s="5"/>
      <c r="J8" s="5"/>
      <c r="K8" s="6"/>
    </row>
    <row r="9" spans="2:11" x14ac:dyDescent="0.3">
      <c r="B9" s="4" t="s">
        <v>181</v>
      </c>
      <c r="C9" s="5"/>
      <c r="D9" s="5"/>
      <c r="E9" s="5"/>
      <c r="F9" s="5"/>
      <c r="G9" s="5"/>
      <c r="H9" s="5"/>
      <c r="I9" s="5"/>
      <c r="J9" s="5"/>
      <c r="K9" s="6"/>
    </row>
    <row r="10" spans="2:11" x14ac:dyDescent="0.3">
      <c r="B10" s="7"/>
      <c r="C10" s="5"/>
      <c r="D10" s="5"/>
      <c r="E10" s="5"/>
      <c r="F10" s="5"/>
      <c r="G10" s="5"/>
      <c r="H10" s="5"/>
      <c r="I10" s="5"/>
      <c r="J10" s="5"/>
      <c r="K10" s="6"/>
    </row>
    <row r="11" spans="2:11" x14ac:dyDescent="0.3">
      <c r="B11" s="8"/>
      <c r="C11" s="9"/>
      <c r="D11" s="9"/>
      <c r="E11" s="9"/>
      <c r="F11" s="9"/>
      <c r="G11" s="9"/>
      <c r="H11" s="9"/>
      <c r="I11" s="9"/>
      <c r="J11" s="9"/>
      <c r="K11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2DEE-B478-4012-9E65-9FD0756E4F0E}">
  <sheetPr>
    <tabColor rgb="FF0000FF"/>
    <pageSetUpPr fitToPage="1"/>
  </sheetPr>
  <dimension ref="B2:I31"/>
  <sheetViews>
    <sheetView showGridLines="0" zoomScale="70" zoomScaleNormal="70" workbookViewId="0"/>
  </sheetViews>
  <sheetFormatPr defaultRowHeight="14.4" x14ac:dyDescent="0.3"/>
  <cols>
    <col min="1" max="1" width="2.109375" customWidth="1"/>
    <col min="2" max="2" width="11.44140625" customWidth="1"/>
    <col min="3" max="3" width="10.5546875" customWidth="1"/>
    <col min="4" max="4" width="8.77734375" customWidth="1"/>
    <col min="5" max="5" width="2.109375" customWidth="1"/>
    <col min="6" max="6" width="19.109375" customWidth="1"/>
    <col min="7" max="7" width="42.44140625" customWidth="1"/>
    <col min="8" max="8" width="29.77734375" customWidth="1"/>
    <col min="9" max="9" width="16.88671875" customWidth="1"/>
  </cols>
  <sheetData>
    <row r="2" spans="2:9" x14ac:dyDescent="0.3">
      <c r="B2" s="16" t="s">
        <v>10</v>
      </c>
      <c r="C2" s="16" t="s">
        <v>11</v>
      </c>
      <c r="D2" s="16" t="s">
        <v>42</v>
      </c>
      <c r="F2" s="76" t="s">
        <v>1</v>
      </c>
      <c r="G2" s="76" t="s">
        <v>2</v>
      </c>
      <c r="H2" s="76" t="s">
        <v>22</v>
      </c>
      <c r="I2" s="76" t="s">
        <v>3</v>
      </c>
    </row>
    <row r="3" spans="2:9" x14ac:dyDescent="0.3">
      <c r="B3" s="14">
        <v>45953</v>
      </c>
      <c r="C3" s="12" t="s">
        <v>26</v>
      </c>
      <c r="D3" s="12">
        <v>100</v>
      </c>
      <c r="F3" s="77" t="s">
        <v>4</v>
      </c>
      <c r="G3" s="77" t="s">
        <v>5</v>
      </c>
      <c r="H3" s="77" t="s">
        <v>23</v>
      </c>
      <c r="I3" s="77" t="s">
        <v>6</v>
      </c>
    </row>
    <row r="4" spans="2:9" x14ac:dyDescent="0.3">
      <c r="B4" s="14">
        <v>45953</v>
      </c>
      <c r="C4" s="12" t="s">
        <v>25</v>
      </c>
      <c r="D4" s="12">
        <v>200</v>
      </c>
      <c r="F4" s="15" t="s">
        <v>7</v>
      </c>
      <c r="G4" s="15" t="s">
        <v>8</v>
      </c>
      <c r="H4" s="15" t="s">
        <v>28</v>
      </c>
      <c r="I4" s="15" t="s">
        <v>9</v>
      </c>
    </row>
    <row r="5" spans="2:9" x14ac:dyDescent="0.3">
      <c r="B5" s="14">
        <v>45954</v>
      </c>
      <c r="C5" s="12" t="s">
        <v>24</v>
      </c>
      <c r="D5" s="12">
        <v>100</v>
      </c>
      <c r="F5" s="17"/>
      <c r="G5" s="17"/>
      <c r="H5" s="17"/>
      <c r="I5" s="17"/>
    </row>
    <row r="6" spans="2:9" x14ac:dyDescent="0.3">
      <c r="B6" s="14">
        <v>45954</v>
      </c>
      <c r="C6" s="12" t="s">
        <v>26</v>
      </c>
      <c r="D6" s="12">
        <v>300</v>
      </c>
    </row>
    <row r="7" spans="2:9" x14ac:dyDescent="0.3">
      <c r="B7" s="14">
        <v>45954</v>
      </c>
      <c r="C7" s="12" t="s">
        <v>26</v>
      </c>
      <c r="D7" s="12"/>
    </row>
    <row r="8" spans="2:9" x14ac:dyDescent="0.3">
      <c r="B8" s="14">
        <v>45953</v>
      </c>
      <c r="C8" s="12" t="s">
        <v>24</v>
      </c>
      <c r="D8" s="12">
        <v>100</v>
      </c>
      <c r="F8" s="20" t="s">
        <v>13</v>
      </c>
      <c r="G8" s="20"/>
      <c r="H8" s="20"/>
    </row>
    <row r="9" spans="2:9" x14ac:dyDescent="0.3">
      <c r="B9" s="14">
        <v>45954</v>
      </c>
      <c r="C9" s="12" t="s">
        <v>25</v>
      </c>
      <c r="D9" s="12">
        <v>200</v>
      </c>
      <c r="F9" s="20" t="s">
        <v>14</v>
      </c>
      <c r="G9" s="20"/>
      <c r="H9" s="20"/>
    </row>
    <row r="10" spans="2:9" x14ac:dyDescent="0.3">
      <c r="B10" s="14">
        <v>45954</v>
      </c>
      <c r="C10" s="12" t="s">
        <v>25</v>
      </c>
      <c r="D10" s="12">
        <v>500</v>
      </c>
    </row>
    <row r="11" spans="2:9" x14ac:dyDescent="0.3">
      <c r="B11" s="14">
        <v>45953</v>
      </c>
      <c r="C11" s="12" t="s">
        <v>25</v>
      </c>
      <c r="D11" s="12">
        <v>200</v>
      </c>
      <c r="G11" s="76" t="s">
        <v>15</v>
      </c>
      <c r="H11" s="76" t="s">
        <v>16</v>
      </c>
    </row>
    <row r="12" spans="2:9" x14ac:dyDescent="0.3">
      <c r="B12" s="14">
        <v>45953</v>
      </c>
      <c r="C12" s="12" t="s">
        <v>26</v>
      </c>
      <c r="D12" s="12">
        <v>500</v>
      </c>
      <c r="G12" s="77" t="s">
        <v>17</v>
      </c>
      <c r="H12" s="77" t="s">
        <v>18</v>
      </c>
    </row>
    <row r="13" spans="2:9" x14ac:dyDescent="0.3">
      <c r="B13" s="14">
        <v>45953</v>
      </c>
      <c r="C13" s="12" t="s">
        <v>25</v>
      </c>
      <c r="D13" s="12">
        <v>300</v>
      </c>
      <c r="F13" s="15" t="s">
        <v>19</v>
      </c>
      <c r="G13" s="15" t="str">
        <f>"Count number of sales that "&amp;$F$14&amp;" made"</f>
        <v>Count number of sales that Chantel made</v>
      </c>
      <c r="H13" s="15" t="str">
        <f>"Adds the sales that "&amp;$F$14&amp;" made"</f>
        <v>Adds the sales that Chantel made</v>
      </c>
    </row>
    <row r="14" spans="2:9" x14ac:dyDescent="0.3">
      <c r="B14" s="14">
        <v>45954</v>
      </c>
      <c r="C14" s="12" t="s">
        <v>24</v>
      </c>
      <c r="D14" s="12">
        <v>500</v>
      </c>
      <c r="F14" s="12" t="s">
        <v>24</v>
      </c>
      <c r="G14" s="17"/>
      <c r="H14" s="17"/>
    </row>
    <row r="15" spans="2:9" x14ac:dyDescent="0.3">
      <c r="B15" s="14">
        <v>45954</v>
      </c>
      <c r="C15" s="12" t="s">
        <v>24</v>
      </c>
      <c r="D15" s="12">
        <v>700</v>
      </c>
    </row>
    <row r="16" spans="2:9" x14ac:dyDescent="0.3">
      <c r="B16" s="14">
        <v>45954</v>
      </c>
      <c r="C16" s="12" t="s">
        <v>26</v>
      </c>
      <c r="D16" s="12">
        <v>800</v>
      </c>
    </row>
    <row r="17" spans="2:8" x14ac:dyDescent="0.3">
      <c r="B17" s="14">
        <v>45953</v>
      </c>
      <c r="C17" s="12" t="s">
        <v>24</v>
      </c>
      <c r="D17" s="12">
        <v>400</v>
      </c>
      <c r="F17" s="15" t="s">
        <v>19</v>
      </c>
      <c r="G17" s="15" t="str">
        <f>"Count the number of sales made on "&amp;TEXT(F18,"m/d/yyyy")</f>
        <v>Count the number of sales made on 10/24/2025</v>
      </c>
      <c r="H17" s="15" t="str">
        <f>"Add sales made on "&amp;TEXT(F18,"m/d/yyyy")</f>
        <v>Add sales made on 10/24/2025</v>
      </c>
    </row>
    <row r="18" spans="2:8" x14ac:dyDescent="0.3">
      <c r="B18" s="14">
        <v>45954</v>
      </c>
      <c r="C18" s="12" t="s">
        <v>25</v>
      </c>
      <c r="D18" s="12">
        <v>400</v>
      </c>
      <c r="F18" s="14">
        <v>45954</v>
      </c>
      <c r="G18" s="17"/>
      <c r="H18" s="17"/>
    </row>
    <row r="19" spans="2:8" x14ac:dyDescent="0.3">
      <c r="B19" s="14">
        <v>45954</v>
      </c>
      <c r="C19" s="12" t="s">
        <v>24</v>
      </c>
      <c r="D19" s="12">
        <v>500</v>
      </c>
    </row>
    <row r="20" spans="2:8" x14ac:dyDescent="0.3">
      <c r="B20" s="14">
        <v>45953</v>
      </c>
      <c r="C20" s="12" t="s">
        <v>26</v>
      </c>
      <c r="D20" s="12">
        <v>400</v>
      </c>
    </row>
    <row r="21" spans="2:8" x14ac:dyDescent="0.3">
      <c r="F21" s="20" t="s">
        <v>152</v>
      </c>
    </row>
    <row r="23" spans="2:8" x14ac:dyDescent="0.3">
      <c r="F23" s="76" t="s">
        <v>31</v>
      </c>
    </row>
    <row r="24" spans="2:8" x14ac:dyDescent="0.3">
      <c r="F24" s="77" t="s">
        <v>32</v>
      </c>
    </row>
    <row r="25" spans="2:8" x14ac:dyDescent="0.3">
      <c r="F25" s="76" t="s">
        <v>29</v>
      </c>
      <c r="G25" s="76" t="s">
        <v>3</v>
      </c>
    </row>
    <row r="26" spans="2:8" x14ac:dyDescent="0.3">
      <c r="F26" s="77" t="s">
        <v>30</v>
      </c>
      <c r="G26" s="77" t="s">
        <v>6</v>
      </c>
    </row>
    <row r="27" spans="2:8" x14ac:dyDescent="0.3">
      <c r="F27" s="21" t="s">
        <v>11</v>
      </c>
      <c r="G27" s="16" t="s">
        <v>42</v>
      </c>
    </row>
    <row r="28" spans="2:8" x14ac:dyDescent="0.3">
      <c r="F28" s="17"/>
      <c r="G28" s="29"/>
    </row>
    <row r="29" spans="2:8" x14ac:dyDescent="0.3">
      <c r="F29" s="17"/>
      <c r="G29" s="29"/>
    </row>
    <row r="30" spans="2:8" x14ac:dyDescent="0.3">
      <c r="F30" s="17"/>
      <c r="G30" s="29"/>
    </row>
    <row r="31" spans="2:8" x14ac:dyDescent="0.3">
      <c r="F31" s="17"/>
      <c r="G31" s="29"/>
    </row>
  </sheetData>
  <printOptions horizontalCentered="1" headings="1"/>
  <pageMargins left="0.4" right="0.4" top="0.5" bottom="0.6" header="0.3" footer="0.3"/>
  <pageSetup scale="88" orientation="landscape" r:id="rId1"/>
  <headerFooter>
    <oddFooter>&amp;L&amp;A&amp;CPage &amp;P of &amp;N&amp;R&amp;D -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AD05C-294B-44ED-B366-F27868471099}">
  <sheetPr>
    <tabColor rgb="FFFF0000"/>
    <pageSetUpPr fitToPage="1"/>
  </sheetPr>
  <dimension ref="B2:I33"/>
  <sheetViews>
    <sheetView showGridLines="0" zoomScale="70" zoomScaleNormal="70" workbookViewId="0"/>
  </sheetViews>
  <sheetFormatPr defaultRowHeight="14.4" x14ac:dyDescent="0.3"/>
  <cols>
    <col min="1" max="1" width="2.109375" customWidth="1"/>
    <col min="2" max="2" width="11.44140625" customWidth="1"/>
    <col min="3" max="3" width="10.5546875" customWidth="1"/>
    <col min="4" max="4" width="8.77734375" customWidth="1"/>
    <col min="5" max="5" width="2.109375" customWidth="1"/>
    <col min="6" max="6" width="22.44140625" customWidth="1"/>
    <col min="7" max="7" width="42.44140625" customWidth="1"/>
    <col min="8" max="8" width="29.77734375" customWidth="1"/>
    <col min="9" max="9" width="16.88671875" customWidth="1"/>
  </cols>
  <sheetData>
    <row r="2" spans="2:9" x14ac:dyDescent="0.3">
      <c r="B2" s="16" t="s">
        <v>10</v>
      </c>
      <c r="C2" s="16" t="s">
        <v>11</v>
      </c>
      <c r="D2" s="16" t="s">
        <v>42</v>
      </c>
      <c r="F2" s="76" t="s">
        <v>1</v>
      </c>
      <c r="G2" s="76" t="s">
        <v>2</v>
      </c>
      <c r="H2" s="76" t="s">
        <v>22</v>
      </c>
      <c r="I2" s="76" t="s">
        <v>3</v>
      </c>
    </row>
    <row r="3" spans="2:9" x14ac:dyDescent="0.3">
      <c r="B3" s="14">
        <v>45953</v>
      </c>
      <c r="C3" s="12" t="s">
        <v>26</v>
      </c>
      <c r="D3" s="12">
        <v>100</v>
      </c>
      <c r="F3" s="77" t="s">
        <v>4</v>
      </c>
      <c r="G3" s="77" t="s">
        <v>5</v>
      </c>
      <c r="H3" s="77" t="s">
        <v>23</v>
      </c>
      <c r="I3" s="77" t="s">
        <v>6</v>
      </c>
    </row>
    <row r="4" spans="2:9" x14ac:dyDescent="0.3">
      <c r="B4" s="14">
        <v>45953</v>
      </c>
      <c r="C4" s="12" t="s">
        <v>25</v>
      </c>
      <c r="D4" s="12">
        <v>200</v>
      </c>
      <c r="F4" s="15" t="s">
        <v>7</v>
      </c>
      <c r="G4" s="15" t="s">
        <v>8</v>
      </c>
      <c r="H4" s="15" t="s">
        <v>28</v>
      </c>
      <c r="I4" s="15" t="s">
        <v>9</v>
      </c>
    </row>
    <row r="5" spans="2:9" x14ac:dyDescent="0.3">
      <c r="B5" s="14">
        <v>45954</v>
      </c>
      <c r="C5" s="12" t="s">
        <v>24</v>
      </c>
      <c r="D5" s="12">
        <v>100</v>
      </c>
      <c r="F5" s="17">
        <f>COUNT(D3:D20)</f>
        <v>17</v>
      </c>
      <c r="G5" s="17">
        <f>COUNTA(C3:C20)</f>
        <v>18</v>
      </c>
      <c r="H5" s="17">
        <f>ROWS(D3:D20)</f>
        <v>18</v>
      </c>
      <c r="I5" s="17">
        <f>SUM(D3:D20)</f>
        <v>6200</v>
      </c>
    </row>
    <row r="6" spans="2:9" x14ac:dyDescent="0.3">
      <c r="B6" s="14">
        <v>45954</v>
      </c>
      <c r="C6" s="12" t="s">
        <v>26</v>
      </c>
      <c r="D6" s="12">
        <v>300</v>
      </c>
      <c r="F6" t="str">
        <f ca="1">_xlfn.IFNA(_xlfn.FORMULATEXT(F5),"")</f>
        <v>=COUNT(D3:D20)</v>
      </c>
      <c r="G6" t="str">
        <f t="shared" ref="G6:I6" ca="1" si="0">_xlfn.IFNA(_xlfn.FORMULATEXT(G5),"")</f>
        <v>=COUNTA(C3:C20)</v>
      </c>
      <c r="H6" t="str">
        <f t="shared" ca="1" si="0"/>
        <v>=ROWS(D3:D20)</v>
      </c>
      <c r="I6" t="str">
        <f t="shared" ca="1" si="0"/>
        <v>=SUM(D3:D20)</v>
      </c>
    </row>
    <row r="7" spans="2:9" x14ac:dyDescent="0.3">
      <c r="B7" s="14">
        <v>45954</v>
      </c>
      <c r="C7" s="12" t="s">
        <v>26</v>
      </c>
      <c r="D7" s="12"/>
    </row>
    <row r="8" spans="2:9" x14ac:dyDescent="0.3">
      <c r="B8" s="14">
        <v>45953</v>
      </c>
      <c r="C8" s="12" t="s">
        <v>24</v>
      </c>
      <c r="D8" s="12">
        <v>100</v>
      </c>
      <c r="F8" s="20" t="s">
        <v>13</v>
      </c>
      <c r="G8" s="20"/>
      <c r="H8" s="20"/>
    </row>
    <row r="9" spans="2:9" x14ac:dyDescent="0.3">
      <c r="B9" s="14">
        <v>45954</v>
      </c>
      <c r="C9" s="12" t="s">
        <v>25</v>
      </c>
      <c r="D9" s="12">
        <v>200</v>
      </c>
      <c r="F9" s="20" t="s">
        <v>14</v>
      </c>
      <c r="G9" s="20"/>
      <c r="H9" s="20"/>
    </row>
    <row r="10" spans="2:9" x14ac:dyDescent="0.3">
      <c r="B10" s="14">
        <v>45954</v>
      </c>
      <c r="C10" s="12" t="s">
        <v>25</v>
      </c>
      <c r="D10" s="12">
        <v>500</v>
      </c>
    </row>
    <row r="11" spans="2:9" x14ac:dyDescent="0.3">
      <c r="B11" s="14">
        <v>45953</v>
      </c>
      <c r="C11" s="12" t="s">
        <v>25</v>
      </c>
      <c r="D11" s="12">
        <v>200</v>
      </c>
      <c r="G11" s="76" t="s">
        <v>15</v>
      </c>
      <c r="H11" s="76" t="s">
        <v>16</v>
      </c>
    </row>
    <row r="12" spans="2:9" x14ac:dyDescent="0.3">
      <c r="B12" s="14">
        <v>45953</v>
      </c>
      <c r="C12" s="12" t="s">
        <v>26</v>
      </c>
      <c r="D12" s="12">
        <v>500</v>
      </c>
      <c r="G12" s="77" t="s">
        <v>17</v>
      </c>
      <c r="H12" s="77" t="s">
        <v>18</v>
      </c>
    </row>
    <row r="13" spans="2:9" x14ac:dyDescent="0.3">
      <c r="B13" s="14">
        <v>45953</v>
      </c>
      <c r="C13" s="12" t="s">
        <v>25</v>
      </c>
      <c r="D13" s="12">
        <v>300</v>
      </c>
      <c r="F13" s="15" t="s">
        <v>19</v>
      </c>
      <c r="G13" s="15" t="str">
        <f>"Count number of sales that "&amp;$F$14&amp;" made"</f>
        <v>Count number of sales that Chantel made</v>
      </c>
      <c r="H13" s="15" t="str">
        <f>"Adds the sales that "&amp;$F$14&amp;" made"</f>
        <v>Adds the sales that Chantel made</v>
      </c>
    </row>
    <row r="14" spans="2:9" x14ac:dyDescent="0.3">
      <c r="B14" s="14">
        <v>45954</v>
      </c>
      <c r="C14" s="12" t="s">
        <v>24</v>
      </c>
      <c r="D14" s="12">
        <v>500</v>
      </c>
      <c r="F14" s="12" t="s">
        <v>24</v>
      </c>
      <c r="G14" s="17">
        <f>COUNTIFS(C3:C20,F14)</f>
        <v>6</v>
      </c>
      <c r="H14" s="17">
        <f>SUMIFS(D3:D20,C3:C20,F14)</f>
        <v>2300</v>
      </c>
    </row>
    <row r="15" spans="2:9" x14ac:dyDescent="0.3">
      <c r="B15" s="14">
        <v>45954</v>
      </c>
      <c r="C15" s="12" t="s">
        <v>24</v>
      </c>
      <c r="D15" s="12">
        <v>700</v>
      </c>
      <c r="G15" t="str">
        <f t="shared" ref="G15:H15" ca="1" si="1">_xlfn.IFNA(_xlfn.FORMULATEXT(G14),"")</f>
        <v>=COUNTIFS(C3:C20,F14)</v>
      </c>
      <c r="H15" t="str">
        <f t="shared" ca="1" si="1"/>
        <v>=SUMIFS(D3:D20,C3:C20,F14)</v>
      </c>
    </row>
    <row r="16" spans="2:9" x14ac:dyDescent="0.3">
      <c r="B16" s="14">
        <v>45954</v>
      </c>
      <c r="C16" s="12" t="s">
        <v>26</v>
      </c>
      <c r="D16" s="12">
        <v>800</v>
      </c>
    </row>
    <row r="17" spans="2:8" x14ac:dyDescent="0.3">
      <c r="B17" s="14">
        <v>45953</v>
      </c>
      <c r="C17" s="12" t="s">
        <v>24</v>
      </c>
      <c r="D17" s="12">
        <v>400</v>
      </c>
      <c r="F17" s="15" t="s">
        <v>19</v>
      </c>
      <c r="G17" s="15" t="str">
        <f>"Count the number of sales made on "&amp;TEXT(F18,"m/d/yyyy")</f>
        <v>Count the number of sales made on 10/24/2025</v>
      </c>
      <c r="H17" s="15" t="str">
        <f>"Add sales made on "&amp;TEXT(F18,"m/d/yyyy")</f>
        <v>Add sales made on 10/24/2025</v>
      </c>
    </row>
    <row r="18" spans="2:8" x14ac:dyDescent="0.3">
      <c r="B18" s="14">
        <v>45954</v>
      </c>
      <c r="C18" s="12" t="s">
        <v>25</v>
      </c>
      <c r="D18" s="12">
        <v>400</v>
      </c>
      <c r="F18" s="14">
        <v>45954</v>
      </c>
      <c r="G18" s="17">
        <f>COUNTIFS(B3:B20,F18)</f>
        <v>10</v>
      </c>
      <c r="H18" s="17">
        <f>SUMIFS(D3:D20,B3:B20,F18)</f>
        <v>4000</v>
      </c>
    </row>
    <row r="19" spans="2:8" x14ac:dyDescent="0.3">
      <c r="B19" s="14">
        <v>45954</v>
      </c>
      <c r="C19" s="12" t="s">
        <v>24</v>
      </c>
      <c r="D19" s="12">
        <v>500</v>
      </c>
      <c r="G19" t="str">
        <f t="shared" ref="G19:H19" ca="1" si="2">_xlfn.IFNA(_xlfn.FORMULATEXT(G18),"")</f>
        <v>=COUNTIFS(B3:B20,F18)</v>
      </c>
      <c r="H19" t="str">
        <f t="shared" ca="1" si="2"/>
        <v>=SUMIFS(D3:D20,B3:B20,F18)</v>
      </c>
    </row>
    <row r="20" spans="2:8" x14ac:dyDescent="0.3">
      <c r="B20" s="14">
        <v>45953</v>
      </c>
      <c r="C20" s="12" t="s">
        <v>26</v>
      </c>
      <c r="D20" s="12">
        <v>400</v>
      </c>
    </row>
    <row r="21" spans="2:8" x14ac:dyDescent="0.3">
      <c r="F21" s="20" t="s">
        <v>152</v>
      </c>
    </row>
    <row r="23" spans="2:8" x14ac:dyDescent="0.3">
      <c r="F23" s="76" t="s">
        <v>31</v>
      </c>
    </row>
    <row r="24" spans="2:8" x14ac:dyDescent="0.3">
      <c r="F24" s="77" t="s">
        <v>32</v>
      </c>
    </row>
    <row r="25" spans="2:8" x14ac:dyDescent="0.3">
      <c r="F25" s="76" t="s">
        <v>29</v>
      </c>
      <c r="G25" s="76" t="s">
        <v>3</v>
      </c>
    </row>
    <row r="26" spans="2:8" x14ac:dyDescent="0.3">
      <c r="F26" s="77" t="s">
        <v>30</v>
      </c>
      <c r="G26" s="77" t="s">
        <v>6</v>
      </c>
    </row>
    <row r="27" spans="2:8" x14ac:dyDescent="0.3">
      <c r="F27" s="21" t="s">
        <v>11</v>
      </c>
      <c r="G27" s="16" t="s">
        <v>42</v>
      </c>
    </row>
    <row r="28" spans="2:8" x14ac:dyDescent="0.3">
      <c r="F28" s="17" t="str" cm="1">
        <f t="array" ref="F28:F30">_xlfn.UNIQUE(_xlfn._xlws.SORT(C3:C20))</f>
        <v>Chantel</v>
      </c>
      <c r="G28" s="29" cm="1">
        <f t="array" ref="G28:G30">SUMIFS(D3:D20,C3:C20,_xlfn.ANCHORARRAY(F28))</f>
        <v>2300</v>
      </c>
    </row>
    <row r="29" spans="2:8" x14ac:dyDescent="0.3">
      <c r="F29" s="17" t="str">
        <v>Luong</v>
      </c>
      <c r="G29" s="29">
        <v>2100</v>
      </c>
    </row>
    <row r="30" spans="2:8" x14ac:dyDescent="0.3">
      <c r="F30" s="17" t="str">
        <v>Sioux</v>
      </c>
      <c r="G30" s="29">
        <v>1800</v>
      </c>
    </row>
    <row r="31" spans="2:8" x14ac:dyDescent="0.3">
      <c r="F31" s="17"/>
      <c r="G31" s="29"/>
    </row>
    <row r="33" spans="6:7" x14ac:dyDescent="0.3">
      <c r="F33" t="str">
        <f ca="1">_xlfn.IFNA(_xlfn.FORMULATEXT(F28),"")</f>
        <v>=UNIQUE(SORT(C3:C20))</v>
      </c>
      <c r="G33" t="str">
        <f ca="1">_xlfn.IFNA(_xlfn.FORMULATEXT(G28),"")</f>
        <v>=SUMIFS(D3:D20,C3:C20,F28#)</v>
      </c>
    </row>
  </sheetData>
  <printOptions horizontalCentered="1" headings="1"/>
  <pageMargins left="0.4" right="0.4" top="0.5" bottom="0.6" header="0.3" footer="0.3"/>
  <pageSetup scale="86" orientation="landscape" r:id="rId1"/>
  <headerFooter>
    <oddFooter>&amp;L&amp;A&amp;CPage &amp;P of &amp;N&amp;R&amp;D -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12D2-1B61-4BAB-96B0-4AF7C7C1ED92}">
  <sheetPr>
    <tabColor rgb="FF0000FF"/>
    <pageSetUpPr fitToPage="1"/>
  </sheetPr>
  <dimension ref="B2:J20"/>
  <sheetViews>
    <sheetView zoomScale="85" zoomScaleNormal="85" workbookViewId="0"/>
  </sheetViews>
  <sheetFormatPr defaultRowHeight="14.4" x14ac:dyDescent="0.3"/>
  <cols>
    <col min="1" max="1" width="2.21875" customWidth="1"/>
    <col min="2" max="2" width="11.44140625" customWidth="1"/>
    <col min="3" max="3" width="9.6640625" customWidth="1"/>
    <col min="4" max="4" width="9.33203125" customWidth="1"/>
    <col min="5" max="5" width="2.21875" customWidth="1"/>
    <col min="6" max="6" width="26.33203125" customWidth="1"/>
    <col min="7" max="7" width="10.5546875" bestFit="1" customWidth="1"/>
  </cols>
  <sheetData>
    <row r="2" spans="2:10" x14ac:dyDescent="0.3">
      <c r="B2" s="16" t="s">
        <v>10</v>
      </c>
      <c r="C2" s="16" t="s">
        <v>11</v>
      </c>
      <c r="D2" s="16" t="s">
        <v>42</v>
      </c>
      <c r="F2" s="30" t="s">
        <v>128</v>
      </c>
      <c r="G2" s="36"/>
      <c r="H2" s="36"/>
      <c r="I2" s="36"/>
      <c r="J2" s="31"/>
    </row>
    <row r="3" spans="2:10" x14ac:dyDescent="0.3">
      <c r="B3" s="14">
        <v>45953</v>
      </c>
      <c r="C3" s="12" t="s">
        <v>25</v>
      </c>
      <c r="D3" s="12">
        <v>100</v>
      </c>
      <c r="F3" s="74" t="s">
        <v>131</v>
      </c>
      <c r="G3" s="54"/>
      <c r="H3" s="54"/>
      <c r="I3" s="54"/>
      <c r="J3" s="33"/>
    </row>
    <row r="4" spans="2:10" x14ac:dyDescent="0.3">
      <c r="B4" s="14">
        <v>45953</v>
      </c>
      <c r="C4" s="12" t="s">
        <v>25</v>
      </c>
      <c r="D4" s="12">
        <v>200</v>
      </c>
      <c r="F4" s="75" t="s">
        <v>129</v>
      </c>
      <c r="G4" s="37"/>
      <c r="H4" s="37"/>
      <c r="I4" s="37"/>
      <c r="J4" s="35"/>
    </row>
    <row r="5" spans="2:10" x14ac:dyDescent="0.3">
      <c r="B5" s="14">
        <v>45954</v>
      </c>
      <c r="C5" s="12" t="s">
        <v>24</v>
      </c>
      <c r="D5" s="12">
        <v>100</v>
      </c>
    </row>
    <row r="6" spans="2:10" x14ac:dyDescent="0.3">
      <c r="B6" s="14">
        <v>45954</v>
      </c>
      <c r="C6" s="12" t="s">
        <v>26</v>
      </c>
      <c r="D6" s="12">
        <v>300</v>
      </c>
    </row>
    <row r="7" spans="2:10" x14ac:dyDescent="0.3">
      <c r="B7" s="14">
        <v>45954</v>
      </c>
      <c r="C7" s="12" t="s">
        <v>26</v>
      </c>
      <c r="D7" s="12"/>
    </row>
    <row r="8" spans="2:10" x14ac:dyDescent="0.3">
      <c r="B8" s="14">
        <v>45953</v>
      </c>
      <c r="C8" s="12" t="s">
        <v>24</v>
      </c>
      <c r="D8" s="12">
        <v>100</v>
      </c>
    </row>
    <row r="9" spans="2:10" x14ac:dyDescent="0.3">
      <c r="B9" s="14">
        <v>45954</v>
      </c>
      <c r="C9" s="12" t="s">
        <v>25</v>
      </c>
      <c r="D9" s="12">
        <v>200</v>
      </c>
    </row>
    <row r="10" spans="2:10" x14ac:dyDescent="0.3">
      <c r="B10" s="14">
        <v>45954</v>
      </c>
      <c r="C10" s="12" t="s">
        <v>25</v>
      </c>
      <c r="D10" s="12">
        <v>500</v>
      </c>
    </row>
    <row r="11" spans="2:10" x14ac:dyDescent="0.3">
      <c r="B11" s="14">
        <v>45953</v>
      </c>
      <c r="C11" s="12" t="s">
        <v>25</v>
      </c>
      <c r="D11" s="12">
        <v>200</v>
      </c>
    </row>
    <row r="12" spans="2:10" x14ac:dyDescent="0.3">
      <c r="B12" s="14">
        <v>45953</v>
      </c>
      <c r="C12" s="12" t="s">
        <v>26</v>
      </c>
      <c r="D12" s="12">
        <v>500</v>
      </c>
    </row>
    <row r="13" spans="2:10" x14ac:dyDescent="0.3">
      <c r="B13" s="14">
        <v>45953</v>
      </c>
      <c r="C13" s="12" t="s">
        <v>25</v>
      </c>
      <c r="D13" s="12">
        <v>300</v>
      </c>
    </row>
    <row r="14" spans="2:10" x14ac:dyDescent="0.3">
      <c r="B14" s="14">
        <v>45954</v>
      </c>
      <c r="C14" s="12" t="s">
        <v>24</v>
      </c>
      <c r="D14" s="12">
        <v>500</v>
      </c>
      <c r="F14" s="30" t="s">
        <v>128</v>
      </c>
      <c r="G14" s="36"/>
      <c r="H14" s="36"/>
      <c r="I14" s="36"/>
      <c r="J14" s="31"/>
    </row>
    <row r="15" spans="2:10" x14ac:dyDescent="0.3">
      <c r="B15" s="14">
        <v>45954</v>
      </c>
      <c r="C15" s="12" t="s">
        <v>24</v>
      </c>
      <c r="D15" s="12">
        <v>700</v>
      </c>
      <c r="F15" s="74" t="s">
        <v>151</v>
      </c>
      <c r="G15" s="54"/>
      <c r="H15" s="54"/>
      <c r="I15" s="54"/>
      <c r="J15" s="33"/>
    </row>
    <row r="16" spans="2:10" x14ac:dyDescent="0.3">
      <c r="B16" s="14">
        <v>45954</v>
      </c>
      <c r="C16" s="12" t="s">
        <v>26</v>
      </c>
      <c r="D16" s="12">
        <v>800</v>
      </c>
      <c r="F16" s="75" t="s">
        <v>133</v>
      </c>
      <c r="G16" s="37"/>
      <c r="H16" s="37"/>
      <c r="I16" s="37"/>
      <c r="J16" s="35"/>
    </row>
    <row r="17" spans="2:4" x14ac:dyDescent="0.3">
      <c r="B17" s="14">
        <v>45953</v>
      </c>
      <c r="C17" s="12" t="s">
        <v>24</v>
      </c>
      <c r="D17" s="12">
        <v>400</v>
      </c>
    </row>
    <row r="18" spans="2:4" x14ac:dyDescent="0.3">
      <c r="B18" s="14">
        <v>45954</v>
      </c>
      <c r="C18" s="12" t="s">
        <v>25</v>
      </c>
      <c r="D18" s="12">
        <v>400</v>
      </c>
    </row>
    <row r="19" spans="2:4" x14ac:dyDescent="0.3">
      <c r="B19" s="14">
        <v>45954</v>
      </c>
      <c r="C19" s="12" t="s">
        <v>24</v>
      </c>
      <c r="D19" s="12">
        <v>500</v>
      </c>
    </row>
    <row r="20" spans="2:4" x14ac:dyDescent="0.3">
      <c r="B20" s="14">
        <v>45953</v>
      </c>
      <c r="C20" s="12" t="s">
        <v>26</v>
      </c>
      <c r="D20" s="12">
        <v>400</v>
      </c>
    </row>
  </sheetData>
  <printOptions horizontalCentered="1" headings="1"/>
  <pageMargins left="0.3" right="0.3" top="0.5" bottom="0.6" header="0.3" footer="0.3"/>
  <pageSetup orientation="landscape" r:id="rId1"/>
  <headerFooter>
    <oddFooter>&amp;L&amp;A&amp;CPage &amp;P of &amp;N&amp;R&amp;D -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D03FB-7C40-4F8F-8FF7-8A2F37F73215}">
  <sheetPr>
    <tabColor rgb="FFFF0000"/>
    <pageSetUpPr fitToPage="1"/>
  </sheetPr>
  <dimension ref="B2:J20"/>
  <sheetViews>
    <sheetView zoomScale="85" zoomScaleNormal="85" workbookViewId="0"/>
  </sheetViews>
  <sheetFormatPr defaultRowHeight="14.4" x14ac:dyDescent="0.3"/>
  <cols>
    <col min="1" max="1" width="2.21875" customWidth="1"/>
    <col min="2" max="2" width="11.44140625" customWidth="1"/>
    <col min="3" max="3" width="9.6640625" customWidth="1"/>
    <col min="4" max="4" width="9.33203125" customWidth="1"/>
    <col min="5" max="5" width="2.21875" customWidth="1"/>
    <col min="6" max="6" width="26.33203125" customWidth="1"/>
    <col min="7" max="7" width="10.5546875" bestFit="1" customWidth="1"/>
  </cols>
  <sheetData>
    <row r="2" spans="2:10" x14ac:dyDescent="0.3">
      <c r="B2" s="16" t="s">
        <v>10</v>
      </c>
      <c r="C2" s="16" t="s">
        <v>11</v>
      </c>
      <c r="D2" s="16" t="s">
        <v>42</v>
      </c>
      <c r="F2" s="30" t="s">
        <v>128</v>
      </c>
      <c r="G2" s="36"/>
      <c r="H2" s="36"/>
      <c r="I2" s="36"/>
      <c r="J2" s="31"/>
    </row>
    <row r="3" spans="2:10" x14ac:dyDescent="0.3">
      <c r="B3" s="14">
        <v>45953</v>
      </c>
      <c r="C3" s="12" t="s">
        <v>25</v>
      </c>
      <c r="D3" s="12">
        <v>100</v>
      </c>
      <c r="F3" s="74" t="s">
        <v>131</v>
      </c>
      <c r="G3" s="54"/>
      <c r="H3" s="54"/>
      <c r="I3" s="54"/>
      <c r="J3" s="33"/>
    </row>
    <row r="4" spans="2:10" x14ac:dyDescent="0.3">
      <c r="B4" s="14">
        <v>45953</v>
      </c>
      <c r="C4" s="12" t="s">
        <v>25</v>
      </c>
      <c r="D4" s="12">
        <v>200</v>
      </c>
      <c r="F4" s="75" t="s">
        <v>129</v>
      </c>
      <c r="G4" s="37"/>
      <c r="H4" s="37"/>
      <c r="I4" s="37"/>
      <c r="J4" s="35"/>
    </row>
    <row r="5" spans="2:10" x14ac:dyDescent="0.3">
      <c r="B5" s="14">
        <v>45954</v>
      </c>
      <c r="C5" s="12" t="s">
        <v>24</v>
      </c>
      <c r="D5" s="12">
        <v>100</v>
      </c>
    </row>
    <row r="6" spans="2:10" x14ac:dyDescent="0.3">
      <c r="B6" s="14">
        <v>45954</v>
      </c>
      <c r="C6" s="12" t="s">
        <v>26</v>
      </c>
      <c r="D6" s="12">
        <v>300</v>
      </c>
      <c r="F6" s="16" t="s">
        <v>153</v>
      </c>
      <c r="G6" s="12" t="s">
        <v>24</v>
      </c>
    </row>
    <row r="7" spans="2:10" x14ac:dyDescent="0.3">
      <c r="B7" s="14">
        <v>45954</v>
      </c>
      <c r="C7" s="12" t="s">
        <v>26</v>
      </c>
      <c r="D7" s="12"/>
      <c r="F7" s="16" t="str">
        <f>"No. of Sales by "&amp;G6</f>
        <v>No. of Sales by Chantel</v>
      </c>
      <c r="G7" s="17">
        <f>COUNTIFS(C3:C20,G6)</f>
        <v>6</v>
      </c>
      <c r="I7" t="str">
        <f ca="1">_xlfn.IFNA(_xlfn.FORMULATEXT(G7),"")</f>
        <v>=COUNTIFS(C3:C20,G6)</v>
      </c>
    </row>
    <row r="8" spans="2:10" x14ac:dyDescent="0.3">
      <c r="B8" s="14">
        <v>45953</v>
      </c>
      <c r="C8" s="12" t="s">
        <v>24</v>
      </c>
      <c r="D8" s="12">
        <v>100</v>
      </c>
    </row>
    <row r="9" spans="2:10" x14ac:dyDescent="0.3">
      <c r="B9" s="14">
        <v>45954</v>
      </c>
      <c r="C9" s="12" t="s">
        <v>25</v>
      </c>
      <c r="D9" s="12">
        <v>200</v>
      </c>
    </row>
    <row r="10" spans="2:10" x14ac:dyDescent="0.3">
      <c r="B10" s="14">
        <v>45954</v>
      </c>
      <c r="C10" s="12" t="s">
        <v>25</v>
      </c>
      <c r="D10" s="12">
        <v>500</v>
      </c>
      <c r="F10" s="16" t="s">
        <v>154</v>
      </c>
      <c r="G10" s="14">
        <v>45953</v>
      </c>
    </row>
    <row r="11" spans="2:10" x14ac:dyDescent="0.3">
      <c r="B11" s="14">
        <v>45953</v>
      </c>
      <c r="C11" s="12" t="s">
        <v>25</v>
      </c>
      <c r="D11" s="12">
        <v>200</v>
      </c>
      <c r="F11" s="16" t="s">
        <v>155</v>
      </c>
      <c r="G11" s="29">
        <f>SUMIFS(D3:D20,B3:B20,G10)</f>
        <v>2200</v>
      </c>
      <c r="I11" t="str">
        <f ca="1">_xlfn.IFNA(_xlfn.FORMULATEXT(G11),"")</f>
        <v>=SUMIFS(D3:D20,B3:B20,G10)</v>
      </c>
    </row>
    <row r="12" spans="2:10" x14ac:dyDescent="0.3">
      <c r="B12" s="14">
        <v>45953</v>
      </c>
      <c r="C12" s="12" t="s">
        <v>26</v>
      </c>
      <c r="D12" s="12">
        <v>500</v>
      </c>
    </row>
    <row r="13" spans="2:10" x14ac:dyDescent="0.3">
      <c r="B13" s="14">
        <v>45953</v>
      </c>
      <c r="C13" s="12" t="s">
        <v>25</v>
      </c>
      <c r="D13" s="12">
        <v>300</v>
      </c>
    </row>
    <row r="14" spans="2:10" x14ac:dyDescent="0.3">
      <c r="B14" s="14">
        <v>45954</v>
      </c>
      <c r="C14" s="12" t="s">
        <v>24</v>
      </c>
      <c r="D14" s="12">
        <v>500</v>
      </c>
      <c r="F14" s="30" t="s">
        <v>128</v>
      </c>
      <c r="G14" s="36"/>
      <c r="H14" s="36"/>
      <c r="I14" s="36"/>
      <c r="J14" s="31"/>
    </row>
    <row r="15" spans="2:10" x14ac:dyDescent="0.3">
      <c r="B15" s="14">
        <v>45954</v>
      </c>
      <c r="C15" s="12" t="s">
        <v>24</v>
      </c>
      <c r="D15" s="12">
        <v>700</v>
      </c>
      <c r="F15" s="74" t="s">
        <v>151</v>
      </c>
      <c r="G15" s="54"/>
      <c r="H15" s="54"/>
      <c r="I15" s="54"/>
      <c r="J15" s="33"/>
    </row>
    <row r="16" spans="2:10" x14ac:dyDescent="0.3">
      <c r="B16" s="14">
        <v>45954</v>
      </c>
      <c r="C16" s="12" t="s">
        <v>26</v>
      </c>
      <c r="D16" s="12">
        <v>800</v>
      </c>
      <c r="F16" s="75" t="s">
        <v>133</v>
      </c>
      <c r="G16" s="37"/>
      <c r="H16" s="37"/>
      <c r="I16" s="37"/>
      <c r="J16" s="35"/>
    </row>
    <row r="17" spans="2:9" x14ac:dyDescent="0.3">
      <c r="B17" s="14">
        <v>45953</v>
      </c>
      <c r="C17" s="12" t="s">
        <v>24</v>
      </c>
      <c r="D17" s="12">
        <v>400</v>
      </c>
    </row>
    <row r="18" spans="2:9" x14ac:dyDescent="0.3">
      <c r="B18" s="14">
        <v>45954</v>
      </c>
      <c r="C18" s="12" t="s">
        <v>25</v>
      </c>
      <c r="D18" s="12">
        <v>400</v>
      </c>
      <c r="F18" s="16" t="s">
        <v>156</v>
      </c>
      <c r="G18" s="78">
        <v>10000</v>
      </c>
    </row>
    <row r="19" spans="2:9" x14ac:dyDescent="0.3">
      <c r="B19" s="14">
        <v>45954</v>
      </c>
      <c r="C19" s="12" t="s">
        <v>24</v>
      </c>
      <c r="D19" s="12">
        <v>500</v>
      </c>
      <c r="F19" s="16" t="s">
        <v>132</v>
      </c>
      <c r="G19" s="79">
        <f>G18/12</f>
        <v>833.33333333333337</v>
      </c>
      <c r="I19" t="str">
        <f ca="1">_xlfn.IFNA(_xlfn.FORMULATEXT(G19),"")</f>
        <v>=G18/12</v>
      </c>
    </row>
    <row r="20" spans="2:9" x14ac:dyDescent="0.3">
      <c r="B20" s="14">
        <v>45953</v>
      </c>
      <c r="C20" s="12" t="s">
        <v>26</v>
      </c>
      <c r="D20" s="12">
        <v>400</v>
      </c>
    </row>
  </sheetData>
  <printOptions horizontalCentered="1" headings="1"/>
  <pageMargins left="0.3" right="0.3" top="0.5" bottom="0.6" header="0.3" footer="0.3"/>
  <pageSetup orientation="landscape" r:id="rId1"/>
  <headerFooter>
    <oddFooter>&amp;L&amp;A&amp;CPage &amp;P of &amp;N&amp;R&amp;D - &amp;T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55469-09C6-4893-9AFE-4C87F4D0959E}">
  <sheetPr>
    <tabColor rgb="FFFFFF00"/>
  </sheetPr>
  <dimension ref="B2:P18"/>
  <sheetViews>
    <sheetView showGridLines="0" zoomScale="115" zoomScaleNormal="115" workbookViewId="0"/>
  </sheetViews>
  <sheetFormatPr defaultRowHeight="14.4" x14ac:dyDescent="0.3"/>
  <cols>
    <col min="1" max="1" width="2.6640625" customWidth="1"/>
    <col min="2" max="2" width="10.88671875" customWidth="1"/>
    <col min="3" max="3" width="2.6640625" customWidth="1"/>
    <col min="4" max="4" width="10.88671875" customWidth="1"/>
    <col min="5" max="5" width="2.6640625" customWidth="1"/>
    <col min="6" max="6" width="10.88671875" customWidth="1"/>
    <col min="7" max="7" width="2.6640625" customWidth="1"/>
    <col min="8" max="8" width="3.88671875" customWidth="1"/>
    <col min="10" max="10" width="8.88671875" customWidth="1"/>
    <col min="12" max="12" width="8.88671875" customWidth="1"/>
  </cols>
  <sheetData>
    <row r="2" spans="2:16" x14ac:dyDescent="0.3">
      <c r="B2" s="45" t="s">
        <v>162</v>
      </c>
      <c r="D2" s="45" t="s">
        <v>161</v>
      </c>
      <c r="F2" s="45" t="s">
        <v>160</v>
      </c>
      <c r="H2" s="90"/>
      <c r="I2" s="91" t="s">
        <v>163</v>
      </c>
      <c r="J2" s="92"/>
      <c r="K2" s="92"/>
      <c r="L2" s="92"/>
      <c r="M2" s="92"/>
      <c r="N2" s="92"/>
      <c r="O2" s="92"/>
      <c r="P2" s="93"/>
    </row>
    <row r="3" spans="2:16" x14ac:dyDescent="0.3">
      <c r="B3" s="94" t="s">
        <v>12</v>
      </c>
      <c r="D3" s="94" t="s">
        <v>12</v>
      </c>
      <c r="F3" s="94" t="s">
        <v>12</v>
      </c>
      <c r="H3" s="95"/>
      <c r="I3" s="96" t="s">
        <v>164</v>
      </c>
      <c r="J3" s="97"/>
      <c r="K3" s="97"/>
      <c r="L3" s="97"/>
      <c r="M3" s="97"/>
      <c r="N3" s="97"/>
      <c r="O3" s="97"/>
      <c r="P3" s="98"/>
    </row>
    <row r="4" spans="2:16" x14ac:dyDescent="0.3">
      <c r="B4" s="12">
        <v>45</v>
      </c>
      <c r="D4" s="99">
        <f t="shared" ref="D4:D10" si="0">B4</f>
        <v>45</v>
      </c>
      <c r="F4" s="100">
        <f t="shared" ref="F4:F10" si="1">D4</f>
        <v>45</v>
      </c>
      <c r="H4" s="95"/>
      <c r="I4" s="96" t="s">
        <v>165</v>
      </c>
      <c r="J4" s="97"/>
      <c r="K4" s="97"/>
      <c r="L4" s="97"/>
      <c r="M4" s="97"/>
      <c r="N4" s="97"/>
      <c r="O4" s="97"/>
      <c r="P4" s="98"/>
    </row>
    <row r="5" spans="2:16" x14ac:dyDescent="0.3">
      <c r="B5" s="12">
        <v>0</v>
      </c>
      <c r="D5" s="99">
        <f t="shared" si="0"/>
        <v>0</v>
      </c>
      <c r="F5" s="100">
        <f t="shared" si="1"/>
        <v>0</v>
      </c>
      <c r="H5" s="95"/>
      <c r="I5" s="101" t="s">
        <v>166</v>
      </c>
      <c r="J5" s="97"/>
      <c r="K5" s="97"/>
      <c r="L5" s="97"/>
      <c r="M5" s="97"/>
      <c r="N5" s="97"/>
      <c r="O5" s="97"/>
      <c r="P5" s="98"/>
    </row>
    <row r="6" spans="2:16" x14ac:dyDescent="0.3">
      <c r="B6" s="12">
        <v>78.989999999999995</v>
      </c>
      <c r="D6" s="102">
        <f t="shared" si="0"/>
        <v>78.989999999999995</v>
      </c>
      <c r="F6" s="100">
        <f t="shared" si="1"/>
        <v>78.989999999999995</v>
      </c>
      <c r="H6" s="95"/>
      <c r="I6" s="96" t="s">
        <v>167</v>
      </c>
      <c r="J6" s="97"/>
      <c r="K6" s="97"/>
      <c r="L6" s="97"/>
      <c r="M6" s="97"/>
      <c r="N6" s="97"/>
      <c r="O6" s="97"/>
      <c r="P6" s="98"/>
    </row>
    <row r="7" spans="2:16" x14ac:dyDescent="0.3">
      <c r="B7" s="12">
        <v>100</v>
      </c>
      <c r="D7" s="99">
        <f t="shared" si="0"/>
        <v>100</v>
      </c>
      <c r="F7" s="100">
        <f t="shared" si="1"/>
        <v>100</v>
      </c>
      <c r="H7" s="95"/>
      <c r="I7" s="96" t="s">
        <v>168</v>
      </c>
      <c r="J7" s="97"/>
      <c r="K7" s="97"/>
      <c r="L7" s="97"/>
      <c r="M7" s="97"/>
      <c r="N7" s="97"/>
      <c r="O7" s="97"/>
      <c r="P7" s="98"/>
    </row>
    <row r="8" spans="2:16" x14ac:dyDescent="0.3">
      <c r="B8" s="12">
        <v>-101</v>
      </c>
      <c r="D8" s="99">
        <f t="shared" si="0"/>
        <v>-101</v>
      </c>
      <c r="F8" s="100">
        <f t="shared" si="1"/>
        <v>-101</v>
      </c>
      <c r="H8" s="95"/>
      <c r="I8" s="96" t="s">
        <v>169</v>
      </c>
      <c r="J8" s="97"/>
      <c r="K8" s="97"/>
      <c r="L8" s="97"/>
      <c r="M8" s="97"/>
      <c r="N8" s="97"/>
      <c r="O8" s="97"/>
      <c r="P8" s="98"/>
    </row>
    <row r="9" spans="2:16" x14ac:dyDescent="0.3">
      <c r="B9" s="12">
        <v>98.2</v>
      </c>
      <c r="D9" s="99">
        <f t="shared" si="0"/>
        <v>98.2</v>
      </c>
      <c r="F9" s="100">
        <f t="shared" si="1"/>
        <v>98.2</v>
      </c>
      <c r="H9" s="95"/>
      <c r="I9" s="96" t="s">
        <v>170</v>
      </c>
      <c r="J9" s="97"/>
      <c r="K9" s="97"/>
      <c r="L9" s="97"/>
      <c r="M9" s="97"/>
      <c r="N9" s="97"/>
      <c r="O9" s="97"/>
      <c r="P9" s="98"/>
    </row>
    <row r="10" spans="2:16" x14ac:dyDescent="0.3">
      <c r="B10" s="12">
        <v>20</v>
      </c>
      <c r="D10" s="99">
        <f t="shared" si="0"/>
        <v>20</v>
      </c>
      <c r="F10" s="100">
        <f t="shared" si="1"/>
        <v>20</v>
      </c>
      <c r="H10" s="95"/>
      <c r="I10" s="101" t="s">
        <v>171</v>
      </c>
      <c r="J10" s="97"/>
      <c r="K10" s="97"/>
      <c r="L10" s="97"/>
      <c r="M10" s="97"/>
      <c r="N10" s="97"/>
      <c r="O10" s="97"/>
      <c r="P10" s="98"/>
    </row>
    <row r="11" spans="2:16" x14ac:dyDescent="0.3">
      <c r="H11" s="95"/>
      <c r="I11" s="96" t="s">
        <v>172</v>
      </c>
      <c r="J11" s="97"/>
      <c r="K11" s="97"/>
      <c r="L11" s="97"/>
      <c r="M11" s="97"/>
      <c r="N11" s="97"/>
      <c r="O11" s="97"/>
      <c r="P11" s="98"/>
    </row>
    <row r="12" spans="2:16" x14ac:dyDescent="0.3">
      <c r="H12" s="95"/>
      <c r="I12" s="96" t="s">
        <v>173</v>
      </c>
      <c r="J12" s="97"/>
      <c r="K12" s="97"/>
      <c r="L12" s="97"/>
      <c r="M12" s="97"/>
      <c r="N12" s="97"/>
      <c r="O12" s="97"/>
      <c r="P12" s="98"/>
    </row>
    <row r="13" spans="2:16" x14ac:dyDescent="0.3">
      <c r="H13" s="95"/>
      <c r="I13" s="96" t="s">
        <v>174</v>
      </c>
      <c r="J13" s="97"/>
      <c r="K13" s="97"/>
      <c r="L13" s="97"/>
      <c r="M13" s="97"/>
      <c r="N13" s="97"/>
      <c r="O13" s="97"/>
      <c r="P13" s="98"/>
    </row>
    <row r="14" spans="2:16" x14ac:dyDescent="0.3">
      <c r="H14" s="95"/>
      <c r="I14" s="96" t="s">
        <v>175</v>
      </c>
      <c r="J14" s="97"/>
      <c r="K14" s="97"/>
      <c r="L14" s="97"/>
      <c r="M14" s="97"/>
      <c r="N14" s="97"/>
      <c r="O14" s="97"/>
      <c r="P14" s="98"/>
    </row>
    <row r="15" spans="2:16" x14ac:dyDescent="0.3">
      <c r="H15" s="103"/>
      <c r="I15" s="104"/>
      <c r="J15" s="104"/>
      <c r="K15" s="104"/>
      <c r="L15" s="104"/>
      <c r="M15" s="104"/>
      <c r="N15" s="104"/>
      <c r="O15" s="104"/>
      <c r="P15" s="105"/>
    </row>
    <row r="18" spans="9:9" x14ac:dyDescent="0.3">
      <c r="I18" s="1"/>
    </row>
  </sheetData>
  <printOptions horizontalCentered="1"/>
  <pageMargins left="0.4" right="0.4" top="0.6" bottom="0.6" header="0.3" footer="0.3"/>
  <pageSetup orientation="landscape" r:id="rId1"/>
  <headerFooter>
    <oddFooter>&amp;C&amp;F -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F139-683C-4152-9943-CC7C39DAF51E}">
  <sheetPr>
    <tabColor rgb="FF0000FF"/>
  </sheetPr>
  <dimension ref="A1:U150"/>
  <sheetViews>
    <sheetView showGridLines="0" zoomScale="85" zoomScaleNormal="85" workbookViewId="0"/>
  </sheetViews>
  <sheetFormatPr defaultRowHeight="14.4" x14ac:dyDescent="0.3"/>
  <cols>
    <col min="1" max="1" width="2.33203125" customWidth="1"/>
    <col min="2" max="2" width="15.6640625" customWidth="1"/>
    <col min="3" max="3" width="13.44140625" customWidth="1"/>
    <col min="4" max="4" width="10.5546875" customWidth="1"/>
    <col min="5" max="5" width="3.109375" customWidth="1"/>
    <col min="6" max="6" width="22.33203125" customWidth="1"/>
    <col min="7" max="7" width="16.33203125" customWidth="1"/>
    <col min="8" max="8" width="12.33203125" customWidth="1"/>
    <col min="9" max="9" width="5.77734375" customWidth="1"/>
    <col min="10" max="10" width="17.44140625" customWidth="1"/>
    <col min="11" max="11" width="11.6640625" customWidth="1"/>
    <col min="17" max="17" width="3.109375" customWidth="1"/>
    <col min="18" max="18" width="33.5546875" bestFit="1" customWidth="1"/>
    <col min="19" max="19" width="1.44140625" customWidth="1"/>
    <col min="20" max="20" width="6.109375" customWidth="1"/>
    <col min="21" max="21" width="79.21875" bestFit="1" customWidth="1"/>
  </cols>
  <sheetData>
    <row r="1" spans="2:11" ht="12" customHeight="1" x14ac:dyDescent="0.3"/>
    <row r="2" spans="2:11" x14ac:dyDescent="0.3">
      <c r="B2" t="s">
        <v>65</v>
      </c>
    </row>
    <row r="3" spans="2:11" x14ac:dyDescent="0.3">
      <c r="B3" t="s">
        <v>62</v>
      </c>
    </row>
    <row r="4" spans="2:11" ht="3.6" customHeight="1" x14ac:dyDescent="0.3"/>
    <row r="5" spans="2:11" x14ac:dyDescent="0.3">
      <c r="B5" t="s">
        <v>66</v>
      </c>
      <c r="K5" s="1"/>
    </row>
    <row r="6" spans="2:11" x14ac:dyDescent="0.3">
      <c r="B6" t="s">
        <v>63</v>
      </c>
      <c r="K6" s="1"/>
    </row>
    <row r="7" spans="2:11" x14ac:dyDescent="0.3">
      <c r="B7" t="s">
        <v>64</v>
      </c>
      <c r="K7" s="1"/>
    </row>
    <row r="8" spans="2:11" ht="3.6" customHeight="1" x14ac:dyDescent="0.3">
      <c r="K8" s="1"/>
    </row>
    <row r="9" spans="2:11" x14ac:dyDescent="0.3">
      <c r="B9" s="30" t="s">
        <v>68</v>
      </c>
      <c r="C9" s="36"/>
      <c r="D9" s="36"/>
      <c r="E9" s="36"/>
      <c r="F9" s="36"/>
      <c r="G9" s="36"/>
      <c r="H9" s="36"/>
      <c r="I9" s="31"/>
      <c r="K9" s="1"/>
    </row>
    <row r="10" spans="2:11" x14ac:dyDescent="0.3">
      <c r="B10" s="75" t="s">
        <v>67</v>
      </c>
      <c r="C10" s="37"/>
      <c r="D10" s="37"/>
      <c r="E10" s="37"/>
      <c r="F10" s="37"/>
      <c r="G10" s="37"/>
      <c r="H10" s="37"/>
      <c r="I10" s="35"/>
      <c r="K10" s="1"/>
    </row>
    <row r="11" spans="2:11" ht="3.6" customHeight="1" x14ac:dyDescent="0.3">
      <c r="K11" s="1"/>
    </row>
    <row r="12" spans="2:11" x14ac:dyDescent="0.3">
      <c r="B12" t="s">
        <v>69</v>
      </c>
      <c r="K12" s="1"/>
    </row>
    <row r="13" spans="2:11" x14ac:dyDescent="0.3">
      <c r="B13" t="s">
        <v>73</v>
      </c>
      <c r="K13" s="1"/>
    </row>
    <row r="14" spans="2:11" x14ac:dyDescent="0.3">
      <c r="B14" t="s">
        <v>74</v>
      </c>
    </row>
    <row r="15" spans="2:11" x14ac:dyDescent="0.3">
      <c r="B15" t="s">
        <v>75</v>
      </c>
    </row>
    <row r="16" spans="2:11" x14ac:dyDescent="0.3">
      <c r="B16" t="s">
        <v>76</v>
      </c>
    </row>
    <row r="17" spans="2:8" ht="21.6" customHeight="1" x14ac:dyDescent="0.3">
      <c r="B17" s="20" t="str">
        <f>"Goal: Count sales on "&amp;TEXT($B$26,"m/d/yyyy")&amp;" made by "&amp;$C$26</f>
        <v>Goal: Count sales on 10/23/2025 made by Luong</v>
      </c>
      <c r="C17" s="20"/>
      <c r="D17" s="20"/>
      <c r="E17" s="20"/>
      <c r="F17" s="20"/>
      <c r="G17" s="20"/>
      <c r="H17" s="20"/>
    </row>
    <row r="18" spans="2:8" ht="3.6" customHeight="1" x14ac:dyDescent="0.3"/>
    <row r="19" spans="2:8" x14ac:dyDescent="0.3">
      <c r="B19" s="83" t="str">
        <f>"The AND Logical Test is: "</f>
        <v xml:space="preserve">The AND Logical Test is: </v>
      </c>
      <c r="C19" s="38"/>
      <c r="D19" s="38"/>
      <c r="E19" s="38"/>
      <c r="F19" s="38"/>
      <c r="G19" s="38"/>
      <c r="H19" s="39"/>
    </row>
    <row r="20" spans="2:8" x14ac:dyDescent="0.3">
      <c r="B20" s="84" t="str">
        <f>"the "&amp;B25&amp;" Field must contain "&amp;TEXT(B26,"m/d/yyyy")</f>
        <v>the Date Field must contain 10/23/2025</v>
      </c>
      <c r="C20" s="44"/>
      <c r="D20" s="44"/>
      <c r="E20" s="44"/>
      <c r="F20" s="44"/>
      <c r="G20" s="44"/>
      <c r="H20" s="40"/>
    </row>
    <row r="21" spans="2:8" x14ac:dyDescent="0.3">
      <c r="B21" s="84" t="s">
        <v>58</v>
      </c>
      <c r="C21" s="44"/>
      <c r="D21" s="44"/>
      <c r="E21" s="44"/>
      <c r="F21" s="44"/>
      <c r="G21" s="44"/>
      <c r="H21" s="40"/>
    </row>
    <row r="22" spans="2:8" x14ac:dyDescent="0.3">
      <c r="B22" s="85" t="str">
        <f>"the "&amp;C25&amp;" Field must contain "&amp;C26&amp;"."</f>
        <v>the SalesRep Field must contain Luong.</v>
      </c>
      <c r="C22" s="41"/>
      <c r="D22" s="41"/>
      <c r="E22" s="41"/>
      <c r="F22" s="41"/>
      <c r="G22" s="41"/>
      <c r="H22" s="42"/>
    </row>
    <row r="23" spans="2:8" ht="3.6" customHeight="1" x14ac:dyDescent="0.3"/>
    <row r="24" spans="2:8" x14ac:dyDescent="0.3">
      <c r="B24" s="20" t="s">
        <v>59</v>
      </c>
      <c r="C24" s="20"/>
    </row>
    <row r="25" spans="2:8" x14ac:dyDescent="0.3">
      <c r="B25" s="16" t="s">
        <v>10</v>
      </c>
      <c r="C25" s="16" t="s">
        <v>11</v>
      </c>
    </row>
    <row r="26" spans="2:8" x14ac:dyDescent="0.3">
      <c r="B26" s="14">
        <v>45953</v>
      </c>
      <c r="C26" s="12" t="s">
        <v>26</v>
      </c>
    </row>
    <row r="27" spans="2:8" ht="3.6" customHeight="1" x14ac:dyDescent="0.3"/>
    <row r="28" spans="2:8" x14ac:dyDescent="0.3">
      <c r="B28" s="20" t="s">
        <v>60</v>
      </c>
    </row>
    <row r="29" spans="2:8" ht="3.6" customHeight="1" x14ac:dyDescent="0.3"/>
    <row r="30" spans="2:8" x14ac:dyDescent="0.3">
      <c r="B30" s="43" t="s">
        <v>10</v>
      </c>
      <c r="C30" s="43" t="s">
        <v>11</v>
      </c>
      <c r="D30" s="43" t="s">
        <v>42</v>
      </c>
    </row>
    <row r="31" spans="2:8" x14ac:dyDescent="0.3">
      <c r="B31" s="14">
        <v>45953</v>
      </c>
      <c r="C31" s="12" t="s">
        <v>25</v>
      </c>
      <c r="D31" s="12">
        <v>200</v>
      </c>
    </row>
    <row r="32" spans="2:8" x14ac:dyDescent="0.3">
      <c r="B32" s="14">
        <v>45953</v>
      </c>
      <c r="C32" s="12" t="s">
        <v>24</v>
      </c>
      <c r="D32" s="12">
        <v>100</v>
      </c>
    </row>
    <row r="33" spans="2:7" x14ac:dyDescent="0.3">
      <c r="B33" s="14">
        <v>45954</v>
      </c>
      <c r="C33" s="12" t="s">
        <v>26</v>
      </c>
      <c r="D33" s="12">
        <v>300</v>
      </c>
    </row>
    <row r="34" spans="2:7" x14ac:dyDescent="0.3">
      <c r="B34" s="86">
        <v>45953</v>
      </c>
      <c r="C34" s="45" t="s">
        <v>26</v>
      </c>
      <c r="D34" s="45">
        <v>100</v>
      </c>
    </row>
    <row r="35" spans="2:7" ht="3.6" customHeight="1" x14ac:dyDescent="0.3"/>
    <row r="36" spans="2:7" x14ac:dyDescent="0.3">
      <c r="B36" s="20" t="s">
        <v>61</v>
      </c>
    </row>
    <row r="37" spans="2:7" ht="3.6" customHeight="1" x14ac:dyDescent="0.3"/>
    <row r="38" spans="2:7" x14ac:dyDescent="0.3">
      <c r="B38" s="43" t="s">
        <v>10</v>
      </c>
      <c r="C38" s="43" t="s">
        <v>11</v>
      </c>
      <c r="D38" s="43" t="s">
        <v>42</v>
      </c>
    </row>
    <row r="39" spans="2:7" x14ac:dyDescent="0.3">
      <c r="B39" s="14" t="b" cm="1">
        <f t="array" ref="B39:B42">B31:B34=B26</f>
        <v>1</v>
      </c>
      <c r="C39" s="12" t="b" cm="1">
        <f t="array" ref="C39:C42">C31:C34=C26</f>
        <v>0</v>
      </c>
      <c r="D39" s="46" t="s">
        <v>71</v>
      </c>
    </row>
    <row r="40" spans="2:7" x14ac:dyDescent="0.3">
      <c r="B40" s="14" t="b">
        <v>1</v>
      </c>
      <c r="C40" s="12" t="b">
        <v>0</v>
      </c>
      <c r="D40" s="46" t="s">
        <v>71</v>
      </c>
    </row>
    <row r="41" spans="2:7" x14ac:dyDescent="0.3">
      <c r="B41" s="14" t="b">
        <v>0</v>
      </c>
      <c r="C41" s="12" t="b">
        <v>1</v>
      </c>
      <c r="D41" s="46" t="s">
        <v>71</v>
      </c>
    </row>
    <row r="42" spans="2:7" x14ac:dyDescent="0.3">
      <c r="B42" s="86" t="b">
        <v>1</v>
      </c>
      <c r="C42" s="45" t="b">
        <v>1</v>
      </c>
      <c r="D42" s="47" t="s">
        <v>70</v>
      </c>
      <c r="F42" s="20" t="str">
        <f>"Count sales on "&amp;TEXT($B$26,"m/d/yyyy")&amp;" made by "&amp;$C$26&amp;" = "&amp;COUNTIFS(B31:B34,B26,C31:C34,C26)</f>
        <v>Count sales on 10/23/2025 made by Luong = 1</v>
      </c>
    </row>
    <row r="44" spans="2:7" x14ac:dyDescent="0.3">
      <c r="B44" s="16" t="s">
        <v>10</v>
      </c>
      <c r="C44" s="16" t="s">
        <v>11</v>
      </c>
      <c r="D44" s="16" t="s">
        <v>42</v>
      </c>
      <c r="F44" s="20" t="s">
        <v>143</v>
      </c>
    </row>
    <row r="45" spans="2:7" x14ac:dyDescent="0.3">
      <c r="B45" s="14">
        <v>45953</v>
      </c>
      <c r="C45" s="12" t="s">
        <v>26</v>
      </c>
      <c r="D45" s="12">
        <v>100</v>
      </c>
    </row>
    <row r="46" spans="2:7" x14ac:dyDescent="0.3">
      <c r="B46" s="14">
        <v>45953</v>
      </c>
      <c r="C46" s="12" t="s">
        <v>25</v>
      </c>
      <c r="D46" s="12">
        <v>200</v>
      </c>
      <c r="F46" t="s">
        <v>33</v>
      </c>
      <c r="G46" t="str">
        <f>"Count sales on "&amp;TEXT($G$49,"m/d/yyyy")&amp;" made by "&amp;$G$50</f>
        <v>Count sales on 10/23/2025 made by Sioux</v>
      </c>
    </row>
    <row r="47" spans="2:7" x14ac:dyDescent="0.3">
      <c r="B47" s="14">
        <v>45956</v>
      </c>
      <c r="C47" s="12" t="s">
        <v>77</v>
      </c>
      <c r="D47" s="12">
        <v>900</v>
      </c>
      <c r="F47" t="s">
        <v>39</v>
      </c>
      <c r="G47" s="20" t="str">
        <f>F49&amp;" = "&amp;TEXT(G49,"m/d/yyyy")&amp;"  AND  "&amp;F50&amp;" = "&amp;G50</f>
        <v>Date = 10/23/2025  AND  SalesRep = Sioux</v>
      </c>
    </row>
    <row r="48" spans="2:7" x14ac:dyDescent="0.3">
      <c r="B48" s="14">
        <v>45954</v>
      </c>
      <c r="C48" s="12" t="s">
        <v>24</v>
      </c>
      <c r="D48" s="12">
        <v>100</v>
      </c>
    </row>
    <row r="49" spans="2:21" x14ac:dyDescent="0.3">
      <c r="B49" s="14">
        <v>45954</v>
      </c>
      <c r="C49" s="12" t="s">
        <v>26</v>
      </c>
      <c r="D49" s="12">
        <v>300</v>
      </c>
      <c r="F49" s="16" t="s">
        <v>10</v>
      </c>
      <c r="G49" s="14">
        <v>45953</v>
      </c>
    </row>
    <row r="50" spans="2:21" x14ac:dyDescent="0.3">
      <c r="B50" s="14">
        <v>45954</v>
      </c>
      <c r="C50" s="12" t="s">
        <v>26</v>
      </c>
      <c r="D50" s="12"/>
      <c r="F50" s="16" t="s">
        <v>11</v>
      </c>
      <c r="G50" s="12" t="s">
        <v>25</v>
      </c>
    </row>
    <row r="51" spans="2:21" x14ac:dyDescent="0.3">
      <c r="B51" s="14">
        <v>45953</v>
      </c>
      <c r="C51" s="12" t="s">
        <v>24</v>
      </c>
      <c r="D51" s="12">
        <v>100</v>
      </c>
      <c r="F51" s="16" t="s">
        <v>40</v>
      </c>
      <c r="G51" s="17"/>
      <c r="H51" s="80"/>
    </row>
    <row r="52" spans="2:21" x14ac:dyDescent="0.3">
      <c r="B52" s="14">
        <v>45956</v>
      </c>
      <c r="C52" s="12" t="s">
        <v>77</v>
      </c>
      <c r="D52" s="12">
        <v>800</v>
      </c>
      <c r="F52" s="16" t="s">
        <v>41</v>
      </c>
      <c r="G52" s="17"/>
      <c r="H52" s="80"/>
      <c r="T52" s="30" t="s">
        <v>44</v>
      </c>
      <c r="U52" s="31"/>
    </row>
    <row r="53" spans="2:21" x14ac:dyDescent="0.3">
      <c r="B53" s="14">
        <v>45954</v>
      </c>
      <c r="C53" s="12" t="s">
        <v>25</v>
      </c>
      <c r="D53" s="12">
        <v>200</v>
      </c>
      <c r="T53" s="32" t="s">
        <v>45</v>
      </c>
      <c r="U53" s="33" t="s">
        <v>46</v>
      </c>
    </row>
    <row r="54" spans="2:21" x14ac:dyDescent="0.3">
      <c r="B54" s="14">
        <v>45954</v>
      </c>
      <c r="C54" s="12" t="s">
        <v>25</v>
      </c>
      <c r="D54" s="12">
        <v>500</v>
      </c>
      <c r="T54" s="32" t="s">
        <v>47</v>
      </c>
      <c r="U54" s="33" t="s">
        <v>48</v>
      </c>
    </row>
    <row r="55" spans="2:21" x14ac:dyDescent="0.3">
      <c r="B55" s="14">
        <v>45953</v>
      </c>
      <c r="C55" s="12" t="s">
        <v>25</v>
      </c>
      <c r="D55" s="12">
        <v>200</v>
      </c>
      <c r="T55" s="32" t="s">
        <v>49</v>
      </c>
      <c r="U55" s="33" t="s">
        <v>50</v>
      </c>
    </row>
    <row r="56" spans="2:21" x14ac:dyDescent="0.3">
      <c r="B56" s="14">
        <v>45953</v>
      </c>
      <c r="C56" s="12" t="s">
        <v>26</v>
      </c>
      <c r="D56" s="12">
        <v>500</v>
      </c>
      <c r="T56" s="32" t="s">
        <v>51</v>
      </c>
      <c r="U56" s="33" t="s">
        <v>52</v>
      </c>
    </row>
    <row r="57" spans="2:21" x14ac:dyDescent="0.3">
      <c r="B57" s="14">
        <v>45953</v>
      </c>
      <c r="C57" s="12" t="s">
        <v>25</v>
      </c>
      <c r="D57" s="12">
        <v>300</v>
      </c>
      <c r="T57" s="32" t="s">
        <v>53</v>
      </c>
      <c r="U57" s="33" t="s">
        <v>54</v>
      </c>
    </row>
    <row r="58" spans="2:21" x14ac:dyDescent="0.3">
      <c r="B58" s="14">
        <v>45954</v>
      </c>
      <c r="C58" s="12" t="s">
        <v>24</v>
      </c>
      <c r="D58" s="12">
        <v>500</v>
      </c>
      <c r="T58" s="34" t="s">
        <v>55</v>
      </c>
      <c r="U58" s="35" t="s">
        <v>56</v>
      </c>
    </row>
    <row r="59" spans="2:21" x14ac:dyDescent="0.3">
      <c r="B59" s="14">
        <v>45954</v>
      </c>
      <c r="C59" s="12" t="s">
        <v>24</v>
      </c>
      <c r="D59" s="12">
        <v>700</v>
      </c>
    </row>
    <row r="60" spans="2:21" x14ac:dyDescent="0.3">
      <c r="B60" s="14">
        <v>45954</v>
      </c>
      <c r="C60" s="12" t="s">
        <v>26</v>
      </c>
      <c r="D60" s="12">
        <v>800</v>
      </c>
    </row>
    <row r="61" spans="2:21" x14ac:dyDescent="0.3">
      <c r="B61" s="14">
        <v>45953</v>
      </c>
      <c r="C61" s="12" t="s">
        <v>24</v>
      </c>
      <c r="D61" s="12">
        <v>400</v>
      </c>
      <c r="F61" t="s">
        <v>33</v>
      </c>
      <c r="G61" t="str">
        <f>"Count Sales on "&amp;TEXT(G64,"m/d/yyyy")&amp;" that were greater than or equal to "&amp;RIGHT(M65,3)</f>
        <v>Count Sales on 10/24/2025 that were greater than or equal to 500</v>
      </c>
    </row>
    <row r="62" spans="2:21" x14ac:dyDescent="0.3">
      <c r="B62" s="14">
        <v>45954</v>
      </c>
      <c r="C62" s="12" t="s">
        <v>25</v>
      </c>
      <c r="D62" s="12">
        <v>400</v>
      </c>
      <c r="F62" t="s">
        <v>39</v>
      </c>
      <c r="G62" s="20" t="str">
        <f>F64&amp;" = "&amp;TEXT(G64,"m/d/yyyy")&amp;"  AND  "&amp;F65&amp;" "&amp;M65</f>
        <v>Date = 10/24/2025  AND  Sales Hurdle &gt;=500</v>
      </c>
    </row>
    <row r="63" spans="2:21" x14ac:dyDescent="0.3">
      <c r="B63" s="14">
        <v>45956</v>
      </c>
      <c r="C63" s="12" t="s">
        <v>77</v>
      </c>
      <c r="D63" s="12">
        <v>700</v>
      </c>
    </row>
    <row r="64" spans="2:21" x14ac:dyDescent="0.3">
      <c r="B64" s="14">
        <v>45954</v>
      </c>
      <c r="C64" s="12" t="s">
        <v>24</v>
      </c>
      <c r="D64" s="12">
        <v>500</v>
      </c>
      <c r="F64" s="16" t="s">
        <v>10</v>
      </c>
      <c r="G64" s="14">
        <v>45954</v>
      </c>
    </row>
    <row r="65" spans="2:13" x14ac:dyDescent="0.3">
      <c r="B65" s="14">
        <v>45953</v>
      </c>
      <c r="C65" s="12" t="s">
        <v>26</v>
      </c>
      <c r="D65" s="12">
        <v>400</v>
      </c>
      <c r="F65" s="16" t="s">
        <v>159</v>
      </c>
      <c r="G65" s="12" t="s">
        <v>43</v>
      </c>
      <c r="M65" t="s">
        <v>43</v>
      </c>
    </row>
    <row r="66" spans="2:13" x14ac:dyDescent="0.3">
      <c r="F66" s="16" t="s">
        <v>40</v>
      </c>
      <c r="G66" s="17">
        <f>COUNTIFS(D45:D65,G65,B45:B65,G64)</f>
        <v>5</v>
      </c>
      <c r="H66" s="80"/>
    </row>
    <row r="67" spans="2:13" x14ac:dyDescent="0.3">
      <c r="F67" s="16" t="s">
        <v>41</v>
      </c>
      <c r="G67" s="17">
        <f>SUMIFS(D45:D65,D45:D65,G65,B45:B65,G64)</f>
        <v>3000</v>
      </c>
      <c r="H67" s="80"/>
    </row>
    <row r="69" spans="2:13" x14ac:dyDescent="0.3">
      <c r="B69" t="s">
        <v>157</v>
      </c>
    </row>
    <row r="70" spans="2:13" x14ac:dyDescent="0.3">
      <c r="B70" t="s">
        <v>158</v>
      </c>
    </row>
    <row r="72" spans="2:13" x14ac:dyDescent="0.3">
      <c r="B72" s="30" t="s">
        <v>57</v>
      </c>
      <c r="C72" s="36"/>
      <c r="D72" s="36"/>
      <c r="E72" s="36"/>
      <c r="F72" s="36"/>
      <c r="G72" s="36"/>
      <c r="H72" s="36"/>
      <c r="I72" s="31"/>
    </row>
    <row r="73" spans="2:13" x14ac:dyDescent="0.3">
      <c r="B73" s="74" t="s">
        <v>134</v>
      </c>
      <c r="C73" s="54"/>
      <c r="D73" s="54"/>
      <c r="E73" s="54"/>
      <c r="F73" s="54"/>
      <c r="G73" s="54"/>
      <c r="H73" s="54"/>
      <c r="I73" s="33"/>
    </row>
    <row r="74" spans="2:13" x14ac:dyDescent="0.3">
      <c r="B74" s="75" t="s">
        <v>135</v>
      </c>
      <c r="C74" s="37"/>
      <c r="D74" s="37"/>
      <c r="E74" s="37"/>
      <c r="F74" s="37"/>
      <c r="G74" s="37"/>
      <c r="H74" s="37"/>
      <c r="I74" s="35"/>
    </row>
    <row r="75" spans="2:13" ht="7.95" customHeight="1" x14ac:dyDescent="0.3"/>
    <row r="76" spans="2:13" x14ac:dyDescent="0.3">
      <c r="B76" s="89" t="s">
        <v>72</v>
      </c>
    </row>
    <row r="77" spans="2:13" x14ac:dyDescent="0.3">
      <c r="B77" t="s">
        <v>139</v>
      </c>
    </row>
    <row r="78" spans="2:13" x14ac:dyDescent="0.3">
      <c r="B78" t="s">
        <v>140</v>
      </c>
    </row>
    <row r="79" spans="2:13" x14ac:dyDescent="0.3">
      <c r="B79" t="s">
        <v>141</v>
      </c>
    </row>
    <row r="80" spans="2:13" x14ac:dyDescent="0.3">
      <c r="B80" t="s">
        <v>142</v>
      </c>
    </row>
    <row r="82" spans="2:8" x14ac:dyDescent="0.3">
      <c r="B82" s="16" t="s">
        <v>10</v>
      </c>
      <c r="C82" s="16" t="s">
        <v>11</v>
      </c>
      <c r="D82" s="16" t="s">
        <v>42</v>
      </c>
      <c r="F82" s="20" t="s">
        <v>144</v>
      </c>
    </row>
    <row r="83" spans="2:8" ht="18" x14ac:dyDescent="0.35">
      <c r="B83" s="14">
        <v>45953</v>
      </c>
      <c r="C83" s="12" t="s">
        <v>26</v>
      </c>
      <c r="D83" s="12">
        <v>100</v>
      </c>
      <c r="F83" t="s">
        <v>145</v>
      </c>
    </row>
    <row r="84" spans="2:8" x14ac:dyDescent="0.3">
      <c r="B84" s="14">
        <v>45953</v>
      </c>
      <c r="C84" s="12" t="s">
        <v>25</v>
      </c>
      <c r="D84" s="12">
        <v>200</v>
      </c>
    </row>
    <row r="85" spans="2:8" x14ac:dyDescent="0.3">
      <c r="B85" s="14">
        <v>45956</v>
      </c>
      <c r="C85" s="12" t="s">
        <v>77</v>
      </c>
      <c r="D85" s="12">
        <v>900</v>
      </c>
      <c r="F85" t="s">
        <v>33</v>
      </c>
      <c r="G85" t="s">
        <v>80</v>
      </c>
    </row>
    <row r="86" spans="2:8" x14ac:dyDescent="0.3">
      <c r="B86" s="14">
        <v>45954</v>
      </c>
      <c r="C86" s="12" t="s">
        <v>24</v>
      </c>
      <c r="D86" s="12">
        <v>100</v>
      </c>
      <c r="F86" t="s">
        <v>83</v>
      </c>
      <c r="G86" s="20" t="str">
        <f>C82&amp;" = "&amp;G89&amp;"  OR  "&amp;C82&amp;" = "&amp;G90</f>
        <v>SalesRep = Luong  OR  SalesRep = Sioux</v>
      </c>
    </row>
    <row r="87" spans="2:8" x14ac:dyDescent="0.3">
      <c r="B87" s="14">
        <v>45954</v>
      </c>
      <c r="C87" s="12" t="s">
        <v>26</v>
      </c>
      <c r="D87" s="12">
        <v>300</v>
      </c>
    </row>
    <row r="88" spans="2:8" x14ac:dyDescent="0.3">
      <c r="B88" s="14">
        <v>45954</v>
      </c>
      <c r="C88" s="12" t="s">
        <v>26</v>
      </c>
      <c r="D88" s="12"/>
      <c r="G88" s="16" t="s">
        <v>136</v>
      </c>
      <c r="H88" s="16" t="s">
        <v>137</v>
      </c>
    </row>
    <row r="89" spans="2:8" x14ac:dyDescent="0.3">
      <c r="B89" s="14">
        <v>45953</v>
      </c>
      <c r="C89" s="12" t="s">
        <v>24</v>
      </c>
      <c r="D89" s="12">
        <v>100</v>
      </c>
      <c r="G89" s="12" t="s">
        <v>26</v>
      </c>
      <c r="H89" s="12" t="s">
        <v>77</v>
      </c>
    </row>
    <row r="90" spans="2:8" x14ac:dyDescent="0.3">
      <c r="B90" s="14">
        <v>45956</v>
      </c>
      <c r="C90" s="12" t="s">
        <v>77</v>
      </c>
      <c r="D90" s="12">
        <v>800</v>
      </c>
      <c r="G90" s="12" t="s">
        <v>25</v>
      </c>
      <c r="H90" s="12" t="s">
        <v>24</v>
      </c>
    </row>
    <row r="91" spans="2:8" x14ac:dyDescent="0.3">
      <c r="B91" s="14">
        <v>45954</v>
      </c>
      <c r="C91" s="12" t="s">
        <v>25</v>
      </c>
      <c r="D91" s="12">
        <v>200</v>
      </c>
    </row>
    <row r="92" spans="2:8" x14ac:dyDescent="0.3">
      <c r="B92" s="14">
        <v>45954</v>
      </c>
      <c r="C92" s="12" t="s">
        <v>25</v>
      </c>
      <c r="D92" s="12">
        <v>500</v>
      </c>
      <c r="G92" s="16" t="s">
        <v>78</v>
      </c>
      <c r="H92" s="16" t="s">
        <v>79</v>
      </c>
    </row>
    <row r="93" spans="2:8" x14ac:dyDescent="0.3">
      <c r="B93" s="14">
        <v>45953</v>
      </c>
      <c r="C93" s="12" t="s">
        <v>25</v>
      </c>
      <c r="D93" s="12">
        <v>200</v>
      </c>
      <c r="F93" s="48" t="s">
        <v>81</v>
      </c>
      <c r="G93" s="17"/>
      <c r="H93" s="17"/>
    </row>
    <row r="94" spans="2:8" x14ac:dyDescent="0.3">
      <c r="B94" s="14">
        <v>45953</v>
      </c>
      <c r="C94" s="12" t="s">
        <v>26</v>
      </c>
      <c r="D94" s="12">
        <v>500</v>
      </c>
      <c r="F94" s="48" t="s">
        <v>82</v>
      </c>
      <c r="G94" s="17"/>
      <c r="H94" s="17"/>
    </row>
    <row r="95" spans="2:8" x14ac:dyDescent="0.3">
      <c r="B95" s="14">
        <v>45953</v>
      </c>
      <c r="C95" s="12" t="s">
        <v>25</v>
      </c>
      <c r="D95" s="12">
        <v>300</v>
      </c>
    </row>
    <row r="96" spans="2:8" x14ac:dyDescent="0.3">
      <c r="B96" s="14">
        <v>45954</v>
      </c>
      <c r="C96" s="12" t="s">
        <v>24</v>
      </c>
      <c r="D96" s="12">
        <v>500</v>
      </c>
    </row>
    <row r="97" spans="2:7" x14ac:dyDescent="0.3">
      <c r="B97" s="14">
        <v>45954</v>
      </c>
      <c r="C97" s="12" t="s">
        <v>24</v>
      </c>
      <c r="D97" s="12">
        <v>700</v>
      </c>
    </row>
    <row r="98" spans="2:7" x14ac:dyDescent="0.3">
      <c r="B98" s="14">
        <v>45954</v>
      </c>
      <c r="C98" s="12" t="s">
        <v>26</v>
      </c>
      <c r="D98" s="12">
        <v>800</v>
      </c>
    </row>
    <row r="99" spans="2:7" x14ac:dyDescent="0.3">
      <c r="B99" s="14">
        <v>45953</v>
      </c>
      <c r="C99" s="12" t="s">
        <v>24</v>
      </c>
      <c r="D99" s="12">
        <v>400</v>
      </c>
    </row>
    <row r="100" spans="2:7" x14ac:dyDescent="0.3">
      <c r="B100" s="14">
        <v>45954</v>
      </c>
      <c r="C100" s="12" t="s">
        <v>25</v>
      </c>
      <c r="D100" s="12">
        <v>400</v>
      </c>
    </row>
    <row r="101" spans="2:7" x14ac:dyDescent="0.3">
      <c r="B101" s="14">
        <v>45956</v>
      </c>
      <c r="C101" s="12" t="s">
        <v>77</v>
      </c>
      <c r="D101" s="12">
        <v>700</v>
      </c>
    </row>
    <row r="102" spans="2:7" x14ac:dyDescent="0.3">
      <c r="B102" s="14">
        <v>45954</v>
      </c>
      <c r="C102" s="12" t="s">
        <v>24</v>
      </c>
      <c r="D102" s="12">
        <v>500</v>
      </c>
    </row>
    <row r="103" spans="2:7" x14ac:dyDescent="0.3">
      <c r="B103" s="14">
        <v>45953</v>
      </c>
      <c r="C103" s="12" t="s">
        <v>26</v>
      </c>
      <c r="D103" s="12">
        <v>400</v>
      </c>
    </row>
    <row r="105" spans="2:7" x14ac:dyDescent="0.3">
      <c r="G105" s="82"/>
    </row>
    <row r="106" spans="2:7" x14ac:dyDescent="0.3">
      <c r="B106" s="50" t="s">
        <v>85</v>
      </c>
      <c r="C106" s="50" t="s">
        <v>86</v>
      </c>
      <c r="D106" s="50" t="s">
        <v>84</v>
      </c>
      <c r="F106" t="s">
        <v>33</v>
      </c>
      <c r="G106" t="s">
        <v>138</v>
      </c>
    </row>
    <row r="107" spans="2:7" x14ac:dyDescent="0.3">
      <c r="B107" s="51">
        <v>1250000</v>
      </c>
      <c r="C107" s="12">
        <v>4.5999999999999996</v>
      </c>
      <c r="D107" s="12" t="s">
        <v>87</v>
      </c>
      <c r="F107" t="s">
        <v>93</v>
      </c>
      <c r="G107" s="20" t="s">
        <v>205</v>
      </c>
    </row>
    <row r="108" spans="2:7" x14ac:dyDescent="0.3">
      <c r="B108" s="51">
        <v>955500</v>
      </c>
      <c r="C108" s="12">
        <v>3.7</v>
      </c>
      <c r="D108" s="12" t="s">
        <v>88</v>
      </c>
    </row>
    <row r="109" spans="2:7" x14ac:dyDescent="0.3">
      <c r="B109" s="51">
        <v>875000</v>
      </c>
      <c r="C109" s="12">
        <v>4</v>
      </c>
      <c r="D109" s="12" t="s">
        <v>89</v>
      </c>
      <c r="F109" s="50" t="s">
        <v>95</v>
      </c>
      <c r="G109" s="51">
        <v>1000000</v>
      </c>
    </row>
    <row r="110" spans="2:7" x14ac:dyDescent="0.3">
      <c r="B110" s="51">
        <v>2100500</v>
      </c>
      <c r="C110" s="12">
        <v>2</v>
      </c>
      <c r="D110" s="12" t="s">
        <v>90</v>
      </c>
      <c r="F110" s="50" t="s">
        <v>96</v>
      </c>
      <c r="G110" s="12">
        <v>4</v>
      </c>
    </row>
    <row r="111" spans="2:7" x14ac:dyDescent="0.3">
      <c r="B111" s="51">
        <v>550750</v>
      </c>
      <c r="C111" s="12">
        <v>1.6</v>
      </c>
      <c r="D111" s="12" t="s">
        <v>91</v>
      </c>
      <c r="F111" s="50" t="s">
        <v>94</v>
      </c>
      <c r="G111" s="17"/>
    </row>
    <row r="112" spans="2:7" x14ac:dyDescent="0.3">
      <c r="B112" s="51">
        <v>2500000</v>
      </c>
      <c r="C112" s="12">
        <v>2.9</v>
      </c>
      <c r="D112" s="12" t="s">
        <v>92</v>
      </c>
      <c r="F112" s="50" t="s">
        <v>82</v>
      </c>
      <c r="G112" s="29"/>
    </row>
    <row r="114" spans="1:8" x14ac:dyDescent="0.3">
      <c r="B114" s="50" t="s">
        <v>85</v>
      </c>
      <c r="C114" s="50" t="s">
        <v>86</v>
      </c>
      <c r="D114" s="50" t="s">
        <v>125</v>
      </c>
      <c r="F114" s="107" t="s">
        <v>189</v>
      </c>
    </row>
    <row r="115" spans="1:8" x14ac:dyDescent="0.3">
      <c r="B115" s="29"/>
      <c r="C115" s="17"/>
      <c r="D115" s="29"/>
      <c r="F115" t="s">
        <v>184</v>
      </c>
    </row>
    <row r="116" spans="1:8" x14ac:dyDescent="0.3">
      <c r="B116" s="29"/>
      <c r="C116" s="17"/>
      <c r="D116" s="17"/>
    </row>
    <row r="117" spans="1:8" x14ac:dyDescent="0.3">
      <c r="B117" s="29"/>
      <c r="C117" s="17"/>
      <c r="D117" s="17"/>
    </row>
    <row r="118" spans="1:8" x14ac:dyDescent="0.3">
      <c r="B118" s="29"/>
      <c r="C118" s="17"/>
      <c r="D118" s="17"/>
      <c r="H118" s="80" t="s">
        <v>185</v>
      </c>
    </row>
    <row r="119" spans="1:8" x14ac:dyDescent="0.3">
      <c r="B119" s="29"/>
      <c r="C119" s="17"/>
      <c r="D119" s="17"/>
      <c r="H119" s="106" t="s">
        <v>182</v>
      </c>
    </row>
    <row r="120" spans="1:8" x14ac:dyDescent="0.3">
      <c r="B120" s="29"/>
      <c r="C120" s="17"/>
      <c r="D120" s="17"/>
      <c r="H120" s="106" t="s">
        <v>183</v>
      </c>
    </row>
    <row r="121" spans="1:8" x14ac:dyDescent="0.3">
      <c r="H121" s="106" t="s">
        <v>186</v>
      </c>
    </row>
    <row r="122" spans="1:8" x14ac:dyDescent="0.3">
      <c r="B122" s="109"/>
      <c r="F122" s="82"/>
      <c r="H122" s="106" t="s">
        <v>187</v>
      </c>
    </row>
    <row r="126" spans="1:8" x14ac:dyDescent="0.3">
      <c r="A126" s="80"/>
      <c r="E126" s="80"/>
      <c r="F126" s="80"/>
      <c r="G126" s="80"/>
      <c r="H126" s="80"/>
    </row>
    <row r="127" spans="1:8" x14ac:dyDescent="0.3">
      <c r="A127" s="80"/>
      <c r="E127" s="80"/>
    </row>
    <row r="128" spans="1:8" x14ac:dyDescent="0.3">
      <c r="A128" s="80"/>
      <c r="E128" s="80"/>
    </row>
    <row r="129" spans="1:8" x14ac:dyDescent="0.3">
      <c r="A129" s="80"/>
      <c r="E129" s="80"/>
    </row>
    <row r="130" spans="1:8" x14ac:dyDescent="0.3">
      <c r="A130" s="80"/>
      <c r="E130" s="80"/>
    </row>
    <row r="131" spans="1:8" x14ac:dyDescent="0.3">
      <c r="A131" s="80"/>
      <c r="E131" s="80"/>
    </row>
    <row r="132" spans="1:8" x14ac:dyDescent="0.3">
      <c r="A132" s="80"/>
      <c r="E132" s="80"/>
      <c r="F132" s="80"/>
      <c r="G132" s="80"/>
      <c r="H132" s="80"/>
    </row>
    <row r="133" spans="1:8" x14ac:dyDescent="0.3">
      <c r="A133" s="80"/>
      <c r="E133" s="80"/>
      <c r="F133" s="80"/>
      <c r="G133" s="80"/>
      <c r="H133" s="80"/>
    </row>
    <row r="134" spans="1:8" x14ac:dyDescent="0.3">
      <c r="A134" s="80"/>
      <c r="E134" s="80"/>
      <c r="F134" s="80"/>
      <c r="G134" s="80"/>
      <c r="H134" s="80"/>
    </row>
    <row r="135" spans="1:8" x14ac:dyDescent="0.3">
      <c r="A135" s="80"/>
      <c r="E135" s="80"/>
      <c r="F135" s="80"/>
      <c r="G135" s="80"/>
      <c r="H135" s="80"/>
    </row>
    <row r="136" spans="1:8" x14ac:dyDescent="0.3">
      <c r="A136" s="80"/>
      <c r="E136" s="80"/>
      <c r="F136" s="80"/>
      <c r="G136" s="80"/>
      <c r="H136" s="80"/>
    </row>
    <row r="137" spans="1:8" x14ac:dyDescent="0.3">
      <c r="A137" s="80"/>
      <c r="E137" s="80"/>
      <c r="F137" s="80"/>
      <c r="G137" s="80"/>
      <c r="H137" s="80"/>
    </row>
    <row r="138" spans="1:8" x14ac:dyDescent="0.3">
      <c r="A138" s="80"/>
      <c r="E138" s="80"/>
      <c r="F138" s="80"/>
      <c r="G138" s="80"/>
      <c r="H138" s="80"/>
    </row>
    <row r="139" spans="1:8" x14ac:dyDescent="0.3">
      <c r="A139" s="80"/>
      <c r="B139" s="20" t="s">
        <v>176</v>
      </c>
      <c r="C139" s="80"/>
      <c r="E139" s="80"/>
      <c r="H139" s="80"/>
    </row>
    <row r="140" spans="1:8" x14ac:dyDescent="0.3">
      <c r="A140" s="80"/>
      <c r="B140" s="80" t="s">
        <v>190</v>
      </c>
      <c r="C140" s="80"/>
      <c r="E140" s="80"/>
      <c r="H140" s="80"/>
    </row>
    <row r="141" spans="1:8" x14ac:dyDescent="0.3">
      <c r="B141" s="80" t="s">
        <v>191</v>
      </c>
    </row>
    <row r="142" spans="1:8" x14ac:dyDescent="0.3">
      <c r="B142" s="80" t="s">
        <v>192</v>
      </c>
    </row>
    <row r="143" spans="1:8" x14ac:dyDescent="0.3">
      <c r="B143" s="80" t="s">
        <v>193</v>
      </c>
    </row>
    <row r="144" spans="1:8" x14ac:dyDescent="0.3">
      <c r="B144" s="20" t="s">
        <v>177</v>
      </c>
    </row>
    <row r="145" spans="2:2" x14ac:dyDescent="0.3">
      <c r="B145" s="80" t="s">
        <v>194</v>
      </c>
    </row>
    <row r="146" spans="2:2" x14ac:dyDescent="0.3">
      <c r="B146" s="80" t="s">
        <v>195</v>
      </c>
    </row>
    <row r="147" spans="2:2" x14ac:dyDescent="0.3">
      <c r="B147" s="80" t="s">
        <v>196</v>
      </c>
    </row>
    <row r="148" spans="2:2" x14ac:dyDescent="0.3">
      <c r="B148" s="80" t="s">
        <v>197</v>
      </c>
    </row>
    <row r="149" spans="2:2" x14ac:dyDescent="0.3">
      <c r="B149" s="80"/>
    </row>
    <row r="150" spans="2:2" x14ac:dyDescent="0.3">
      <c r="B150" s="80"/>
    </row>
  </sheetData>
  <printOptions headings="1"/>
  <pageMargins left="0.3" right="0.3" top="0.5" bottom="0.6" header="0.3" footer="0.3"/>
  <pageSetup orientation="landscape" r:id="rId1"/>
  <headerFooter>
    <oddFooter>&amp;L&amp;A&amp;CPage &amp;P of &amp;N&amp;R&amp;D - &amp;T</oddFooter>
  </headerFooter>
  <rowBreaks count="2" manualBreakCount="2">
    <brk id="68" max="8" man="1"/>
    <brk id="104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A988-37B6-470A-B509-87E7ADB36436}">
  <sheetPr>
    <tabColor rgb="FFFF0000"/>
  </sheetPr>
  <dimension ref="A1:U184"/>
  <sheetViews>
    <sheetView showGridLines="0" zoomScale="85" zoomScaleNormal="85" workbookViewId="0"/>
  </sheetViews>
  <sheetFormatPr defaultRowHeight="14.4" x14ac:dyDescent="0.3"/>
  <cols>
    <col min="1" max="1" width="2.33203125" customWidth="1"/>
    <col min="2" max="2" width="15.6640625" customWidth="1"/>
    <col min="3" max="3" width="13.44140625" customWidth="1"/>
    <col min="4" max="4" width="10.5546875" customWidth="1"/>
    <col min="5" max="5" width="3.109375" customWidth="1"/>
    <col min="6" max="6" width="22.33203125" customWidth="1"/>
    <col min="7" max="7" width="16.33203125" customWidth="1"/>
    <col min="8" max="8" width="12.33203125" customWidth="1"/>
    <col min="9" max="9" width="5.77734375" customWidth="1"/>
    <col min="10" max="10" width="17.44140625" customWidth="1"/>
    <col min="11" max="11" width="11.6640625" customWidth="1"/>
    <col min="17" max="17" width="3.109375" customWidth="1"/>
    <col min="18" max="18" width="33.5546875" bestFit="1" customWidth="1"/>
    <col min="19" max="19" width="1.44140625" customWidth="1"/>
    <col min="20" max="20" width="6.109375" customWidth="1"/>
    <col min="21" max="21" width="79.21875" bestFit="1" customWidth="1"/>
  </cols>
  <sheetData>
    <row r="1" spans="2:11" ht="12" customHeight="1" x14ac:dyDescent="0.3"/>
    <row r="2" spans="2:11" x14ac:dyDescent="0.3">
      <c r="B2" t="s">
        <v>65</v>
      </c>
    </row>
    <row r="3" spans="2:11" x14ac:dyDescent="0.3">
      <c r="B3" t="s">
        <v>62</v>
      </c>
    </row>
    <row r="4" spans="2:11" ht="3.6" customHeight="1" x14ac:dyDescent="0.3"/>
    <row r="5" spans="2:11" x14ac:dyDescent="0.3">
      <c r="B5" t="s">
        <v>66</v>
      </c>
      <c r="K5" s="1"/>
    </row>
    <row r="6" spans="2:11" x14ac:dyDescent="0.3">
      <c r="B6" t="s">
        <v>63</v>
      </c>
      <c r="K6" s="1"/>
    </row>
    <row r="7" spans="2:11" x14ac:dyDescent="0.3">
      <c r="B7" t="s">
        <v>64</v>
      </c>
      <c r="K7" s="1"/>
    </row>
    <row r="8" spans="2:11" ht="3.6" customHeight="1" x14ac:dyDescent="0.3">
      <c r="K8" s="1"/>
    </row>
    <row r="9" spans="2:11" x14ac:dyDescent="0.3">
      <c r="B9" s="30" t="s">
        <v>68</v>
      </c>
      <c r="C9" s="36"/>
      <c r="D9" s="36"/>
      <c r="E9" s="36"/>
      <c r="F9" s="36"/>
      <c r="G9" s="36"/>
      <c r="H9" s="36"/>
      <c r="I9" s="31"/>
      <c r="K9" s="1"/>
    </row>
    <row r="10" spans="2:11" x14ac:dyDescent="0.3">
      <c r="B10" s="75" t="s">
        <v>67</v>
      </c>
      <c r="C10" s="37"/>
      <c r="D10" s="37"/>
      <c r="E10" s="37"/>
      <c r="F10" s="37"/>
      <c r="G10" s="37"/>
      <c r="H10" s="37"/>
      <c r="I10" s="35"/>
      <c r="K10" s="1"/>
    </row>
    <row r="11" spans="2:11" ht="3.6" customHeight="1" x14ac:dyDescent="0.3">
      <c r="K11" s="1"/>
    </row>
    <row r="12" spans="2:11" x14ac:dyDescent="0.3">
      <c r="B12" t="s">
        <v>69</v>
      </c>
      <c r="K12" s="1"/>
    </row>
    <row r="13" spans="2:11" x14ac:dyDescent="0.3">
      <c r="B13" t="s">
        <v>73</v>
      </c>
      <c r="K13" s="1"/>
    </row>
    <row r="14" spans="2:11" x14ac:dyDescent="0.3">
      <c r="B14" t="s">
        <v>74</v>
      </c>
    </row>
    <row r="15" spans="2:11" x14ac:dyDescent="0.3">
      <c r="B15" t="s">
        <v>75</v>
      </c>
    </row>
    <row r="16" spans="2:11" x14ac:dyDescent="0.3">
      <c r="B16" t="s">
        <v>76</v>
      </c>
    </row>
    <row r="17" spans="2:8" ht="21.6" customHeight="1" x14ac:dyDescent="0.3">
      <c r="B17" s="20" t="str">
        <f>"Goal: Count sales on "&amp;TEXT($B$26,"m/d/yyyy")&amp;" made by "&amp;$C$26</f>
        <v>Goal: Count sales on 10/23/2025 made by Luong</v>
      </c>
      <c r="C17" s="20"/>
      <c r="D17" s="20"/>
      <c r="E17" s="20"/>
      <c r="F17" s="20"/>
      <c r="G17" s="20"/>
      <c r="H17" s="20"/>
    </row>
    <row r="18" spans="2:8" ht="3.6" customHeight="1" x14ac:dyDescent="0.3"/>
    <row r="19" spans="2:8" x14ac:dyDescent="0.3">
      <c r="B19" s="83" t="str">
        <f>"The AND Logical Test is: "</f>
        <v xml:space="preserve">The AND Logical Test is: </v>
      </c>
      <c r="C19" s="38"/>
      <c r="D19" s="38"/>
      <c r="E19" s="38"/>
      <c r="F19" s="38"/>
      <c r="G19" s="38"/>
      <c r="H19" s="39"/>
    </row>
    <row r="20" spans="2:8" x14ac:dyDescent="0.3">
      <c r="B20" s="84" t="str">
        <f>"the "&amp;B25&amp;" Field must contain "&amp;TEXT(B26,"m/d/yyyy")</f>
        <v>the Date Field must contain 10/23/2025</v>
      </c>
      <c r="C20" s="44"/>
      <c r="D20" s="44"/>
      <c r="E20" s="44"/>
      <c r="F20" s="44"/>
      <c r="G20" s="44"/>
      <c r="H20" s="40"/>
    </row>
    <row r="21" spans="2:8" x14ac:dyDescent="0.3">
      <c r="B21" s="84" t="s">
        <v>58</v>
      </c>
      <c r="C21" s="44"/>
      <c r="D21" s="44"/>
      <c r="E21" s="44"/>
      <c r="F21" s="44"/>
      <c r="G21" s="44"/>
      <c r="H21" s="40"/>
    </row>
    <row r="22" spans="2:8" x14ac:dyDescent="0.3">
      <c r="B22" s="85" t="str">
        <f>"the "&amp;C25&amp;" Field must contain "&amp;C26&amp;"."</f>
        <v>the SalesRep Field must contain Luong.</v>
      </c>
      <c r="C22" s="41"/>
      <c r="D22" s="41"/>
      <c r="E22" s="41"/>
      <c r="F22" s="41"/>
      <c r="G22" s="41"/>
      <c r="H22" s="42"/>
    </row>
    <row r="23" spans="2:8" ht="3.6" customHeight="1" x14ac:dyDescent="0.3"/>
    <row r="24" spans="2:8" x14ac:dyDescent="0.3">
      <c r="B24" s="20" t="s">
        <v>59</v>
      </c>
      <c r="C24" s="20"/>
    </row>
    <row r="25" spans="2:8" x14ac:dyDescent="0.3">
      <c r="B25" s="16" t="s">
        <v>10</v>
      </c>
      <c r="C25" s="16" t="s">
        <v>11</v>
      </c>
    </row>
    <row r="26" spans="2:8" x14ac:dyDescent="0.3">
      <c r="B26" s="14">
        <v>45953</v>
      </c>
      <c r="C26" s="12" t="s">
        <v>26</v>
      </c>
    </row>
    <row r="27" spans="2:8" ht="3.6" customHeight="1" x14ac:dyDescent="0.3"/>
    <row r="28" spans="2:8" x14ac:dyDescent="0.3">
      <c r="B28" s="20" t="s">
        <v>60</v>
      </c>
    </row>
    <row r="29" spans="2:8" ht="3.6" customHeight="1" x14ac:dyDescent="0.3"/>
    <row r="30" spans="2:8" x14ac:dyDescent="0.3">
      <c r="B30" s="43" t="s">
        <v>10</v>
      </c>
      <c r="C30" s="43" t="s">
        <v>11</v>
      </c>
      <c r="D30" s="43" t="s">
        <v>42</v>
      </c>
    </row>
    <row r="31" spans="2:8" x14ac:dyDescent="0.3">
      <c r="B31" s="14">
        <v>45953</v>
      </c>
      <c r="C31" s="12" t="s">
        <v>25</v>
      </c>
      <c r="D31" s="12">
        <v>200</v>
      </c>
    </row>
    <row r="32" spans="2:8" x14ac:dyDescent="0.3">
      <c r="B32" s="14">
        <v>45953</v>
      </c>
      <c r="C32" s="12" t="s">
        <v>24</v>
      </c>
      <c r="D32" s="12">
        <v>100</v>
      </c>
    </row>
    <row r="33" spans="2:7" x14ac:dyDescent="0.3">
      <c r="B33" s="14">
        <v>45954</v>
      </c>
      <c r="C33" s="12" t="s">
        <v>26</v>
      </c>
      <c r="D33" s="12">
        <v>300</v>
      </c>
    </row>
    <row r="34" spans="2:7" x14ac:dyDescent="0.3">
      <c r="B34" s="86">
        <v>45953</v>
      </c>
      <c r="C34" s="45" t="s">
        <v>26</v>
      </c>
      <c r="D34" s="45">
        <v>100</v>
      </c>
    </row>
    <row r="35" spans="2:7" ht="3.6" customHeight="1" x14ac:dyDescent="0.3"/>
    <row r="36" spans="2:7" x14ac:dyDescent="0.3">
      <c r="B36" s="20" t="s">
        <v>61</v>
      </c>
    </row>
    <row r="37" spans="2:7" ht="3.6" customHeight="1" x14ac:dyDescent="0.3"/>
    <row r="38" spans="2:7" x14ac:dyDescent="0.3">
      <c r="B38" s="43" t="s">
        <v>10</v>
      </c>
      <c r="C38" s="43" t="s">
        <v>11</v>
      </c>
      <c r="D38" s="43" t="s">
        <v>42</v>
      </c>
    </row>
    <row r="39" spans="2:7" x14ac:dyDescent="0.3">
      <c r="B39" s="14" t="b" cm="1">
        <f t="array" ref="B39:B42">B31:B34=B26</f>
        <v>1</v>
      </c>
      <c r="C39" s="12" t="b" cm="1">
        <f t="array" ref="C39:C42">C31:C34=C26</f>
        <v>0</v>
      </c>
      <c r="D39" s="46" t="s">
        <v>71</v>
      </c>
    </row>
    <row r="40" spans="2:7" x14ac:dyDescent="0.3">
      <c r="B40" s="14" t="b">
        <v>1</v>
      </c>
      <c r="C40" s="12" t="b">
        <v>0</v>
      </c>
      <c r="D40" s="46" t="s">
        <v>71</v>
      </c>
    </row>
    <row r="41" spans="2:7" x14ac:dyDescent="0.3">
      <c r="B41" s="14" t="b">
        <v>0</v>
      </c>
      <c r="C41" s="12" t="b">
        <v>1</v>
      </c>
      <c r="D41" s="46" t="s">
        <v>71</v>
      </c>
    </row>
    <row r="42" spans="2:7" x14ac:dyDescent="0.3">
      <c r="B42" s="86" t="b">
        <v>1</v>
      </c>
      <c r="C42" s="45" t="b">
        <v>1</v>
      </c>
      <c r="D42" s="47" t="s">
        <v>70</v>
      </c>
      <c r="F42" s="20" t="str">
        <f>"Count sales on "&amp;TEXT($B$26,"m/d/yyyy")&amp;" made by "&amp;$C$26&amp;" = "&amp;COUNTIFS(B31:B34,B26,C31:C34,C26)</f>
        <v>Count sales on 10/23/2025 made by Luong = 1</v>
      </c>
    </row>
    <row r="44" spans="2:7" x14ac:dyDescent="0.3">
      <c r="B44" s="16" t="s">
        <v>10</v>
      </c>
      <c r="C44" s="16" t="s">
        <v>11</v>
      </c>
      <c r="D44" s="16" t="s">
        <v>42</v>
      </c>
      <c r="F44" s="20" t="s">
        <v>143</v>
      </c>
    </row>
    <row r="45" spans="2:7" x14ac:dyDescent="0.3">
      <c r="B45" s="14">
        <v>45953</v>
      </c>
      <c r="C45" s="12" t="s">
        <v>26</v>
      </c>
      <c r="D45" s="12">
        <v>100</v>
      </c>
    </row>
    <row r="46" spans="2:7" x14ac:dyDescent="0.3">
      <c r="B46" s="14">
        <v>45953</v>
      </c>
      <c r="C46" s="12" t="s">
        <v>25</v>
      </c>
      <c r="D46" s="12">
        <v>200</v>
      </c>
      <c r="F46" t="s">
        <v>33</v>
      </c>
      <c r="G46" t="str">
        <f>"Count sales on "&amp;TEXT($G$49,"m/d/yyyy")&amp;" made by "&amp;$G$50</f>
        <v>Count sales on 10/23/2025 made by Sioux</v>
      </c>
    </row>
    <row r="47" spans="2:7" x14ac:dyDescent="0.3">
      <c r="B47" s="14">
        <v>45956</v>
      </c>
      <c r="C47" s="12" t="s">
        <v>77</v>
      </c>
      <c r="D47" s="12">
        <v>900</v>
      </c>
      <c r="F47" t="s">
        <v>39</v>
      </c>
      <c r="G47" s="20" t="str">
        <f>F49&amp;" = "&amp;TEXT(G49,"m/d/yyyy")&amp;"  AND  "&amp;F50&amp;" = "&amp;G50</f>
        <v>Date = 10/23/2025  AND  SalesRep = Sioux</v>
      </c>
    </row>
    <row r="48" spans="2:7" x14ac:dyDescent="0.3">
      <c r="B48" s="14">
        <v>45954</v>
      </c>
      <c r="C48" s="12" t="s">
        <v>24</v>
      </c>
      <c r="D48" s="12">
        <v>100</v>
      </c>
    </row>
    <row r="49" spans="2:21" x14ac:dyDescent="0.3">
      <c r="B49" s="14">
        <v>45954</v>
      </c>
      <c r="C49" s="12" t="s">
        <v>26</v>
      </c>
      <c r="D49" s="12">
        <v>300</v>
      </c>
      <c r="F49" s="16" t="s">
        <v>10</v>
      </c>
      <c r="G49" s="14">
        <v>45953</v>
      </c>
    </row>
    <row r="50" spans="2:21" x14ac:dyDescent="0.3">
      <c r="B50" s="14">
        <v>45954</v>
      </c>
      <c r="C50" s="12" t="s">
        <v>26</v>
      </c>
      <c r="D50" s="12"/>
      <c r="F50" s="16" t="s">
        <v>11</v>
      </c>
      <c r="G50" s="12" t="s">
        <v>25</v>
      </c>
    </row>
    <row r="51" spans="2:21" x14ac:dyDescent="0.3">
      <c r="B51" s="14">
        <v>45953</v>
      </c>
      <c r="C51" s="12" t="s">
        <v>24</v>
      </c>
      <c r="D51" s="12">
        <v>100</v>
      </c>
      <c r="F51" s="16" t="s">
        <v>40</v>
      </c>
      <c r="G51" s="17">
        <f>COUNTIFS(B45:B65,G49,C45:C65,G50)</f>
        <v>3</v>
      </c>
      <c r="H51" s="80" t="str">
        <f ca="1">_xlfn.IFNA(_xlfn.FORMULATEXT(G51),"")</f>
        <v>=COUNTIFS(B45:B65,G49,C45:C65,G50)</v>
      </c>
    </row>
    <row r="52" spans="2:21" x14ac:dyDescent="0.3">
      <c r="B52" s="14">
        <v>45956</v>
      </c>
      <c r="C52" s="12" t="s">
        <v>77</v>
      </c>
      <c r="D52" s="12">
        <v>800</v>
      </c>
      <c r="F52" s="16" t="s">
        <v>41</v>
      </c>
      <c r="G52" s="17">
        <f>SUMIFS(D45:D65,C45:C65,G50,B45:B65,G49)</f>
        <v>700</v>
      </c>
      <c r="H52" s="80" t="str">
        <f ca="1">_xlfn.IFNA(_xlfn.FORMULATEXT(G52),"")</f>
        <v>=SUMIFS(D45:D65,C45:C65,G50,B45:B65,G49)</v>
      </c>
      <c r="T52" s="30" t="s">
        <v>44</v>
      </c>
      <c r="U52" s="31"/>
    </row>
    <row r="53" spans="2:21" x14ac:dyDescent="0.3">
      <c r="B53" s="14">
        <v>45954</v>
      </c>
      <c r="C53" s="12" t="s">
        <v>25</v>
      </c>
      <c r="D53" s="12">
        <v>200</v>
      </c>
      <c r="T53" s="32" t="s">
        <v>45</v>
      </c>
      <c r="U53" s="33" t="s">
        <v>46</v>
      </c>
    </row>
    <row r="54" spans="2:21" x14ac:dyDescent="0.3">
      <c r="B54" s="14">
        <v>45954</v>
      </c>
      <c r="C54" s="12" t="s">
        <v>25</v>
      </c>
      <c r="D54" s="12">
        <v>500</v>
      </c>
      <c r="T54" s="32" t="s">
        <v>47</v>
      </c>
      <c r="U54" s="33" t="s">
        <v>48</v>
      </c>
    </row>
    <row r="55" spans="2:21" x14ac:dyDescent="0.3">
      <c r="B55" s="14">
        <v>45953</v>
      </c>
      <c r="C55" s="12" t="s">
        <v>25</v>
      </c>
      <c r="D55" s="12">
        <v>200</v>
      </c>
      <c r="T55" s="32" t="s">
        <v>49</v>
      </c>
      <c r="U55" s="33" t="s">
        <v>50</v>
      </c>
    </row>
    <row r="56" spans="2:21" x14ac:dyDescent="0.3">
      <c r="B56" s="14">
        <v>45953</v>
      </c>
      <c r="C56" s="12" t="s">
        <v>26</v>
      </c>
      <c r="D56" s="12">
        <v>500</v>
      </c>
      <c r="T56" s="32" t="s">
        <v>51</v>
      </c>
      <c r="U56" s="33" t="s">
        <v>52</v>
      </c>
    </row>
    <row r="57" spans="2:21" x14ac:dyDescent="0.3">
      <c r="B57" s="14">
        <v>45953</v>
      </c>
      <c r="C57" s="12" t="s">
        <v>25</v>
      </c>
      <c r="D57" s="12">
        <v>300</v>
      </c>
      <c r="T57" s="32" t="s">
        <v>53</v>
      </c>
      <c r="U57" s="33" t="s">
        <v>54</v>
      </c>
    </row>
    <row r="58" spans="2:21" x14ac:dyDescent="0.3">
      <c r="B58" s="14">
        <v>45954</v>
      </c>
      <c r="C58" s="12" t="s">
        <v>24</v>
      </c>
      <c r="D58" s="12">
        <v>500</v>
      </c>
      <c r="T58" s="34" t="s">
        <v>55</v>
      </c>
      <c r="U58" s="35" t="s">
        <v>56</v>
      </c>
    </row>
    <row r="59" spans="2:21" x14ac:dyDescent="0.3">
      <c r="B59" s="14">
        <v>45954</v>
      </c>
      <c r="C59" s="12" t="s">
        <v>24</v>
      </c>
      <c r="D59" s="12">
        <v>700</v>
      </c>
    </row>
    <row r="60" spans="2:21" x14ac:dyDescent="0.3">
      <c r="B60" s="14">
        <v>45954</v>
      </c>
      <c r="C60" s="12" t="s">
        <v>26</v>
      </c>
      <c r="D60" s="12">
        <v>800</v>
      </c>
    </row>
    <row r="61" spans="2:21" x14ac:dyDescent="0.3">
      <c r="B61" s="14">
        <v>45953</v>
      </c>
      <c r="C61" s="12" t="s">
        <v>24</v>
      </c>
      <c r="D61" s="12">
        <v>400</v>
      </c>
      <c r="F61" t="s">
        <v>33</v>
      </c>
      <c r="G61" t="str">
        <f>"Count Sales on "&amp;TEXT(G64,"m/d/yyyy")&amp;" that were greater than or equal to "&amp;RIGHT(M65,3)</f>
        <v>Count Sales on 10/24/2025 that were greater than or equal to 500</v>
      </c>
    </row>
    <row r="62" spans="2:21" x14ac:dyDescent="0.3">
      <c r="B62" s="14">
        <v>45954</v>
      </c>
      <c r="C62" s="12" t="s">
        <v>25</v>
      </c>
      <c r="D62" s="12">
        <v>400</v>
      </c>
      <c r="F62" t="s">
        <v>39</v>
      </c>
      <c r="G62" s="20" t="str">
        <f>F64&amp;" = "&amp;TEXT(G64,"m/d/yyyy")&amp;"  AND  "&amp;F65&amp;" "&amp;M65</f>
        <v>Date = 10/24/2025  AND  Sales Hurdle &gt;=500</v>
      </c>
    </row>
    <row r="63" spans="2:21" x14ac:dyDescent="0.3">
      <c r="B63" s="14">
        <v>45956</v>
      </c>
      <c r="C63" s="12" t="s">
        <v>77</v>
      </c>
      <c r="D63" s="12">
        <v>700</v>
      </c>
    </row>
    <row r="64" spans="2:21" x14ac:dyDescent="0.3">
      <c r="B64" s="14">
        <v>45954</v>
      </c>
      <c r="C64" s="12" t="s">
        <v>24</v>
      </c>
      <c r="D64" s="12">
        <v>500</v>
      </c>
      <c r="F64" s="16" t="s">
        <v>10</v>
      </c>
      <c r="G64" s="14">
        <v>45954</v>
      </c>
    </row>
    <row r="65" spans="2:13" x14ac:dyDescent="0.3">
      <c r="B65" s="14">
        <v>45953</v>
      </c>
      <c r="C65" s="12" t="s">
        <v>26</v>
      </c>
      <c r="D65" s="12">
        <v>400</v>
      </c>
      <c r="F65" s="16" t="s">
        <v>159</v>
      </c>
      <c r="G65" s="12" t="s">
        <v>43</v>
      </c>
      <c r="M65" t="s">
        <v>43</v>
      </c>
    </row>
    <row r="66" spans="2:13" x14ac:dyDescent="0.3">
      <c r="F66" s="16" t="s">
        <v>40</v>
      </c>
      <c r="G66" s="17">
        <f>COUNTIFS(D45:D65,G65,B45:B65,G64)</f>
        <v>5</v>
      </c>
      <c r="H66" s="80" t="str">
        <f ca="1">_xlfn.IFNA(_xlfn.FORMULATEXT(G66),"")</f>
        <v>=COUNTIFS(D45:D65,G65,B45:B65,G64)</v>
      </c>
    </row>
    <row r="67" spans="2:13" x14ac:dyDescent="0.3">
      <c r="F67" s="16" t="s">
        <v>41</v>
      </c>
      <c r="G67" s="17">
        <f>SUMIFS(D45:D65,D45:D65,G65,B45:B65,G64)</f>
        <v>3000</v>
      </c>
      <c r="H67" s="80" t="str">
        <f ca="1">_xlfn.IFNA(_xlfn.FORMULATEXT(G67),"")</f>
        <v>=SUMIFS(D45:D65,D45:D65,G65,B45:B65,G64)</v>
      </c>
    </row>
    <row r="69" spans="2:13" x14ac:dyDescent="0.3">
      <c r="B69" t="s">
        <v>157</v>
      </c>
    </row>
    <row r="70" spans="2:13" x14ac:dyDescent="0.3">
      <c r="B70" t="s">
        <v>158</v>
      </c>
    </row>
    <row r="72" spans="2:13" x14ac:dyDescent="0.3">
      <c r="B72" s="30" t="s">
        <v>57</v>
      </c>
      <c r="C72" s="36"/>
      <c r="D72" s="36"/>
      <c r="E72" s="36"/>
      <c r="F72" s="36"/>
      <c r="G72" s="36"/>
      <c r="H72" s="36"/>
      <c r="I72" s="31"/>
    </row>
    <row r="73" spans="2:13" x14ac:dyDescent="0.3">
      <c r="B73" s="74" t="s">
        <v>134</v>
      </c>
      <c r="C73" s="54"/>
      <c r="D73" s="54"/>
      <c r="E73" s="54"/>
      <c r="F73" s="54"/>
      <c r="G73" s="54"/>
      <c r="H73" s="54"/>
      <c r="I73" s="33"/>
    </row>
    <row r="74" spans="2:13" x14ac:dyDescent="0.3">
      <c r="B74" s="75" t="s">
        <v>135</v>
      </c>
      <c r="C74" s="37"/>
      <c r="D74" s="37"/>
      <c r="E74" s="37"/>
      <c r="F74" s="37"/>
      <c r="G74" s="37"/>
      <c r="H74" s="37"/>
      <c r="I74" s="35"/>
    </row>
    <row r="75" spans="2:13" ht="7.95" customHeight="1" x14ac:dyDescent="0.3"/>
    <row r="76" spans="2:13" x14ac:dyDescent="0.3">
      <c r="B76" s="89" t="s">
        <v>72</v>
      </c>
    </row>
    <row r="77" spans="2:13" x14ac:dyDescent="0.3">
      <c r="B77" t="s">
        <v>139</v>
      </c>
    </row>
    <row r="78" spans="2:13" x14ac:dyDescent="0.3">
      <c r="B78" t="s">
        <v>140</v>
      </c>
    </row>
    <row r="79" spans="2:13" x14ac:dyDescent="0.3">
      <c r="B79" t="s">
        <v>141</v>
      </c>
    </row>
    <row r="80" spans="2:13" x14ac:dyDescent="0.3">
      <c r="B80" t="s">
        <v>142</v>
      </c>
    </row>
    <row r="82" spans="2:8" x14ac:dyDescent="0.3">
      <c r="B82" s="16" t="s">
        <v>10</v>
      </c>
      <c r="C82" s="16" t="s">
        <v>11</v>
      </c>
      <c r="D82" s="16" t="s">
        <v>42</v>
      </c>
      <c r="F82" s="20" t="s">
        <v>144</v>
      </c>
    </row>
    <row r="83" spans="2:8" ht="18" x14ac:dyDescent="0.35">
      <c r="B83" s="14">
        <v>45953</v>
      </c>
      <c r="C83" s="12" t="s">
        <v>26</v>
      </c>
      <c r="D83" s="12">
        <v>100</v>
      </c>
      <c r="F83" t="s">
        <v>145</v>
      </c>
    </row>
    <row r="84" spans="2:8" x14ac:dyDescent="0.3">
      <c r="B84" s="14">
        <v>45953</v>
      </c>
      <c r="C84" s="12" t="s">
        <v>25</v>
      </c>
      <c r="D84" s="12">
        <v>200</v>
      </c>
    </row>
    <row r="85" spans="2:8" x14ac:dyDescent="0.3">
      <c r="B85" s="14">
        <v>45956</v>
      </c>
      <c r="C85" s="12" t="s">
        <v>77</v>
      </c>
      <c r="D85" s="12">
        <v>900</v>
      </c>
      <c r="F85" t="s">
        <v>33</v>
      </c>
      <c r="G85" t="s">
        <v>80</v>
      </c>
    </row>
    <row r="86" spans="2:8" x14ac:dyDescent="0.3">
      <c r="B86" s="14">
        <v>45954</v>
      </c>
      <c r="C86" s="12" t="s">
        <v>24</v>
      </c>
      <c r="D86" s="12">
        <v>100</v>
      </c>
      <c r="F86" t="s">
        <v>83</v>
      </c>
      <c r="G86" s="20" t="str">
        <f>C82&amp;" = "&amp;G89&amp;"  OR  "&amp;C82&amp;" = "&amp;G90</f>
        <v>SalesRep = Luong  OR  SalesRep = Sioux</v>
      </c>
    </row>
    <row r="87" spans="2:8" x14ac:dyDescent="0.3">
      <c r="B87" s="14">
        <v>45954</v>
      </c>
      <c r="C87" s="12" t="s">
        <v>26</v>
      </c>
      <c r="D87" s="12">
        <v>300</v>
      </c>
    </row>
    <row r="88" spans="2:8" x14ac:dyDescent="0.3">
      <c r="B88" s="14">
        <v>45954</v>
      </c>
      <c r="C88" s="12" t="s">
        <v>26</v>
      </c>
      <c r="D88" s="12"/>
      <c r="G88" s="16" t="s">
        <v>136</v>
      </c>
      <c r="H88" s="16" t="s">
        <v>137</v>
      </c>
    </row>
    <row r="89" spans="2:8" x14ac:dyDescent="0.3">
      <c r="B89" s="14">
        <v>45953</v>
      </c>
      <c r="C89" s="12" t="s">
        <v>24</v>
      </c>
      <c r="D89" s="12">
        <v>100</v>
      </c>
      <c r="G89" s="12" t="s">
        <v>26</v>
      </c>
      <c r="H89" s="12" t="s">
        <v>77</v>
      </c>
    </row>
    <row r="90" spans="2:8" x14ac:dyDescent="0.3">
      <c r="B90" s="14">
        <v>45956</v>
      </c>
      <c r="C90" s="12" t="s">
        <v>77</v>
      </c>
      <c r="D90" s="12">
        <v>800</v>
      </c>
      <c r="G90" s="12" t="s">
        <v>25</v>
      </c>
      <c r="H90" s="12" t="s">
        <v>24</v>
      </c>
    </row>
    <row r="91" spans="2:8" x14ac:dyDescent="0.3">
      <c r="B91" s="14">
        <v>45954</v>
      </c>
      <c r="C91" s="12" t="s">
        <v>25</v>
      </c>
      <c r="D91" s="12">
        <v>200</v>
      </c>
    </row>
    <row r="92" spans="2:8" x14ac:dyDescent="0.3">
      <c r="B92" s="14">
        <v>45954</v>
      </c>
      <c r="C92" s="12" t="s">
        <v>25</v>
      </c>
      <c r="D92" s="12">
        <v>500</v>
      </c>
      <c r="G92" s="16" t="s">
        <v>78</v>
      </c>
      <c r="H92" s="16" t="s">
        <v>79</v>
      </c>
    </row>
    <row r="93" spans="2:8" x14ac:dyDescent="0.3">
      <c r="B93" s="14">
        <v>45953</v>
      </c>
      <c r="C93" s="12" t="s">
        <v>25</v>
      </c>
      <c r="D93" s="12">
        <v>200</v>
      </c>
      <c r="F93" s="48" t="s">
        <v>81</v>
      </c>
      <c r="G93" s="17" cm="1">
        <f t="array" ref="G93">SUM(COUNTIFS($C$83:$C$103,G89:G90))</f>
        <v>12</v>
      </c>
      <c r="H93" s="17" cm="1">
        <f t="array" ref="H93">SUM(COUNTIFS($C$83:$C$103,H89:H90))</f>
        <v>9</v>
      </c>
    </row>
    <row r="94" spans="2:8" x14ac:dyDescent="0.3">
      <c r="B94" s="14">
        <v>45953</v>
      </c>
      <c r="C94" s="12" t="s">
        <v>26</v>
      </c>
      <c r="D94" s="12">
        <v>500</v>
      </c>
      <c r="F94" s="48" t="s">
        <v>82</v>
      </c>
      <c r="G94" s="17" cm="1">
        <f t="array" ref="G94">SUM(SUMIFS($D$83:$D$103,$C$83:$C$103,G89:G90))</f>
        <v>3900</v>
      </c>
      <c r="H94" s="17" cm="1">
        <f t="array" ref="H94">SUM(SUMIFS($D$83:$D$103,$C$83:$C$103,H89:H90))</f>
        <v>4700</v>
      </c>
    </row>
    <row r="95" spans="2:8" x14ac:dyDescent="0.3">
      <c r="B95" s="14">
        <v>45953</v>
      </c>
      <c r="C95" s="12" t="s">
        <v>25</v>
      </c>
      <c r="D95" s="12">
        <v>300</v>
      </c>
      <c r="G95" s="80" t="str">
        <f ca="1">_xlfn.IFNA(_xlfn.FORMULATEXT(G93),"")</f>
        <v>=SUM(COUNTIFS($C$83:$C$103,G89:G90))</v>
      </c>
    </row>
    <row r="96" spans="2:8" x14ac:dyDescent="0.3">
      <c r="B96" s="14">
        <v>45954</v>
      </c>
      <c r="C96" s="12" t="s">
        <v>24</v>
      </c>
      <c r="D96" s="12">
        <v>500</v>
      </c>
      <c r="G96" s="80" t="str">
        <f ca="1">_xlfn.IFNA(_xlfn.FORMULATEXT(G94),"")</f>
        <v>=SUM(SUMIFS($D$83:$D$103,$C$83:$C$103,G89:G90))</v>
      </c>
      <c r="H96" s="80"/>
    </row>
    <row r="97" spans="2:8" x14ac:dyDescent="0.3">
      <c r="B97" s="14">
        <v>45954</v>
      </c>
      <c r="C97" s="12" t="s">
        <v>24</v>
      </c>
      <c r="D97" s="12">
        <v>700</v>
      </c>
    </row>
    <row r="98" spans="2:8" x14ac:dyDescent="0.3">
      <c r="B98" s="14">
        <v>45954</v>
      </c>
      <c r="C98" s="12" t="s">
        <v>26</v>
      </c>
      <c r="D98" s="12">
        <v>800</v>
      </c>
      <c r="F98" s="48" t="s">
        <v>222</v>
      </c>
      <c r="G98" s="17" cm="1">
        <f t="array" ref="G98">MAX(_xlfn.MAXIFS($D$83:$D$103,$C$83:$C$103,G89:G90))</f>
        <v>800</v>
      </c>
      <c r="H98" s="17" cm="1">
        <f t="array" ref="H98">MAX(_xlfn.MAXIFS($D$83:$D$103,$C$83:$C$103,H89:H90))</f>
        <v>900</v>
      </c>
    </row>
    <row r="99" spans="2:8" x14ac:dyDescent="0.3">
      <c r="B99" s="14">
        <v>45953</v>
      </c>
      <c r="C99" s="12" t="s">
        <v>24</v>
      </c>
      <c r="D99" s="12">
        <v>400</v>
      </c>
      <c r="F99" s="48" t="s">
        <v>223</v>
      </c>
      <c r="G99" s="17" cm="1">
        <f t="array" ref="G99">MIN(_xlfn.MINIFS($D$83:$D$103,$C$83:$C$103,G89:G90))</f>
        <v>100</v>
      </c>
      <c r="H99" s="17" cm="1">
        <f t="array" ref="H99">MIN(_xlfn.MINIFS($D$83:$D$103,$C$83:$C$103,H89:H90))</f>
        <v>100</v>
      </c>
    </row>
    <row r="100" spans="2:8" x14ac:dyDescent="0.3">
      <c r="B100" s="14">
        <v>45954</v>
      </c>
      <c r="C100" s="12" t="s">
        <v>25</v>
      </c>
      <c r="D100" s="12">
        <v>400</v>
      </c>
      <c r="F100" s="48" t="s">
        <v>224</v>
      </c>
      <c r="G100" s="17" cm="1">
        <f t="array" ref="G100">AVERAGE(IF(($C$83:$C$103=G89)+($C$83:$C$103=G90),$D$83:$D$103))</f>
        <v>325</v>
      </c>
      <c r="H100" s="17" cm="1">
        <f t="array" ref="H100">AVERAGE(IF(($C$83:$C$103=H89)+($C$83:$C$103=H90),$D$83:$D$103))</f>
        <v>522.22222222222217</v>
      </c>
    </row>
    <row r="101" spans="2:8" x14ac:dyDescent="0.3">
      <c r="B101" s="14">
        <v>45956</v>
      </c>
      <c r="C101" s="12" t="s">
        <v>77</v>
      </c>
      <c r="D101" s="12">
        <v>700</v>
      </c>
      <c r="G101" s="80" t="str">
        <f ca="1">_xlfn.IFNA(_xlfn.FORMULATEXT(G98),"")</f>
        <v>=MAX(MAXIFS($D$83:$D$103,$C$83:$C$103,G89:G90))</v>
      </c>
    </row>
    <row r="102" spans="2:8" x14ac:dyDescent="0.3">
      <c r="B102" s="14">
        <v>45954</v>
      </c>
      <c r="C102" s="12" t="s">
        <v>24</v>
      </c>
      <c r="D102" s="12">
        <v>500</v>
      </c>
      <c r="G102" s="80" t="str">
        <f t="shared" ref="G102:G103" ca="1" si="0">_xlfn.IFNA(_xlfn.FORMULATEXT(G99),"")</f>
        <v>=MIN(MINIFS($D$83:$D$103,$C$83:$C$103,G89:G90))</v>
      </c>
    </row>
    <row r="103" spans="2:8" x14ac:dyDescent="0.3">
      <c r="B103" s="14">
        <v>45953</v>
      </c>
      <c r="C103" s="12" t="s">
        <v>26</v>
      </c>
      <c r="D103" s="12">
        <v>400</v>
      </c>
      <c r="G103" s="80" t="str">
        <f t="shared" ca="1" si="0"/>
        <v>=AVERAGE(IF(($C$83:$C$103=G89)+($C$83:$C$103=G90),$D$83:$D$103))</v>
      </c>
    </row>
    <row r="105" spans="2:8" x14ac:dyDescent="0.3">
      <c r="G105" s="82"/>
    </row>
    <row r="106" spans="2:8" x14ac:dyDescent="0.3">
      <c r="B106" s="50" t="s">
        <v>85</v>
      </c>
      <c r="C106" s="50" t="s">
        <v>86</v>
      </c>
      <c r="D106" s="50" t="s">
        <v>84</v>
      </c>
      <c r="F106" t="s">
        <v>33</v>
      </c>
      <c r="G106" t="s">
        <v>138</v>
      </c>
    </row>
    <row r="107" spans="2:8" x14ac:dyDescent="0.3">
      <c r="B107" s="51">
        <v>1250000</v>
      </c>
      <c r="C107" s="12">
        <v>4.5999999999999996</v>
      </c>
      <c r="D107" s="12" t="s">
        <v>87</v>
      </c>
      <c r="F107" t="s">
        <v>93</v>
      </c>
      <c r="G107" s="20" t="s">
        <v>205</v>
      </c>
    </row>
    <row r="108" spans="2:8" x14ac:dyDescent="0.3">
      <c r="B108" s="51">
        <v>955500</v>
      </c>
      <c r="C108" s="12">
        <v>3.7</v>
      </c>
      <c r="D108" s="12" t="s">
        <v>88</v>
      </c>
    </row>
    <row r="109" spans="2:8" x14ac:dyDescent="0.3">
      <c r="B109" s="51">
        <v>875000</v>
      </c>
      <c r="C109" s="12">
        <v>4</v>
      </c>
      <c r="D109" s="12" t="s">
        <v>89</v>
      </c>
      <c r="F109" s="50" t="s">
        <v>95</v>
      </c>
      <c r="G109" s="51">
        <v>1000000</v>
      </c>
    </row>
    <row r="110" spans="2:8" x14ac:dyDescent="0.3">
      <c r="B110" s="51">
        <v>2100500</v>
      </c>
      <c r="C110" s="12">
        <v>2</v>
      </c>
      <c r="D110" s="12" t="s">
        <v>90</v>
      </c>
      <c r="F110" s="50" t="s">
        <v>96</v>
      </c>
      <c r="G110" s="12">
        <v>4</v>
      </c>
    </row>
    <row r="111" spans="2:8" x14ac:dyDescent="0.3">
      <c r="B111" s="51">
        <v>550750</v>
      </c>
      <c r="C111" s="12">
        <v>1.6</v>
      </c>
      <c r="D111" s="12" t="s">
        <v>91</v>
      </c>
      <c r="F111" s="50" t="s">
        <v>94</v>
      </c>
      <c r="G111" s="17" cm="1">
        <f t="array" ref="G111">SUM(IF((B107:B112&gt;G109)+(C107:C112&gt;=G110),1,0))</f>
        <v>4</v>
      </c>
      <c r="H111" s="49" t="str">
        <f ca="1">_xlfn.IFNA(_xlfn.FORMULATEXT(G111),"")</f>
        <v>=SUM(IF((B107:B112&gt;G109)+(C107:C112&gt;=G110),1,0))</v>
      </c>
    </row>
    <row r="112" spans="2:8" x14ac:dyDescent="0.3">
      <c r="B112" s="51">
        <v>2500000</v>
      </c>
      <c r="C112" s="12">
        <v>2.9</v>
      </c>
      <c r="D112" s="12" t="s">
        <v>92</v>
      </c>
      <c r="F112" s="50" t="s">
        <v>82</v>
      </c>
      <c r="G112" s="29" cm="1">
        <f t="array" ref="G112">SUM(IF((B107:B112&gt;G109)+(C107:C112&gt;=G110),B107:B112,0))</f>
        <v>6725500</v>
      </c>
    </row>
    <row r="113" spans="1:8" x14ac:dyDescent="0.3">
      <c r="G113" s="80" t="str">
        <f ca="1">_xlfn.IFNA(_xlfn.FORMULATEXT(G112),"")</f>
        <v>=SUM(IF((B107:B112&gt;G109)+(C107:C112&gt;=G110),B107:B112,0))</v>
      </c>
    </row>
    <row r="114" spans="1:8" x14ac:dyDescent="0.3">
      <c r="B114" s="50" t="s">
        <v>85</v>
      </c>
      <c r="C114" s="50" t="s">
        <v>86</v>
      </c>
      <c r="D114" s="50" t="s">
        <v>125</v>
      </c>
      <c r="F114" s="107" t="s">
        <v>206</v>
      </c>
    </row>
    <row r="115" spans="1:8" x14ac:dyDescent="0.3">
      <c r="B115" s="29" t="b" cm="1">
        <f t="array" ref="B115:B120">B107:B112&gt;G109</f>
        <v>1</v>
      </c>
      <c r="C115" s="17" t="b" cm="1">
        <f t="array" ref="C115:C120">C107:C112&gt;=G110</f>
        <v>1</v>
      </c>
      <c r="D115" s="29" cm="1">
        <f t="array" ref="D115:D120">_xlfn.ANCHORARRAY(B115)+_xlfn.ANCHORARRAY(C115)</f>
        <v>2</v>
      </c>
      <c r="F115" s="110" t="s">
        <v>207</v>
      </c>
    </row>
    <row r="116" spans="1:8" x14ac:dyDescent="0.3">
      <c r="B116" s="29" t="b">
        <v>0</v>
      </c>
      <c r="C116" s="17" t="b">
        <v>0</v>
      </c>
      <c r="D116" s="17">
        <v>0</v>
      </c>
      <c r="F116" t="s">
        <v>208</v>
      </c>
    </row>
    <row r="117" spans="1:8" x14ac:dyDescent="0.3">
      <c r="B117" s="29" t="b">
        <v>0</v>
      </c>
      <c r="C117" s="17" t="b">
        <v>1</v>
      </c>
      <c r="D117" s="17">
        <v>1</v>
      </c>
      <c r="F117" s="111" t="s">
        <v>209</v>
      </c>
    </row>
    <row r="118" spans="1:8" x14ac:dyDescent="0.3">
      <c r="B118" s="29" t="b">
        <v>1</v>
      </c>
      <c r="C118" s="17" t="b">
        <v>0</v>
      </c>
      <c r="D118" s="17">
        <v>1</v>
      </c>
      <c r="F118" s="80" t="s">
        <v>210</v>
      </c>
    </row>
    <row r="119" spans="1:8" x14ac:dyDescent="0.3">
      <c r="B119" s="29" t="b">
        <v>0</v>
      </c>
      <c r="C119" s="17" t="b">
        <v>0</v>
      </c>
      <c r="D119" s="17">
        <v>0</v>
      </c>
      <c r="F119" s="106" t="s">
        <v>182</v>
      </c>
    </row>
    <row r="120" spans="1:8" x14ac:dyDescent="0.3">
      <c r="B120" s="29" t="b">
        <v>1</v>
      </c>
      <c r="C120" s="17" t="b">
        <v>0</v>
      </c>
      <c r="D120" s="17">
        <v>1</v>
      </c>
      <c r="F120" s="106" t="s">
        <v>183</v>
      </c>
    </row>
    <row r="121" spans="1:8" x14ac:dyDescent="0.3">
      <c r="F121" s="106" t="s">
        <v>186</v>
      </c>
    </row>
    <row r="122" spans="1:8" x14ac:dyDescent="0.3">
      <c r="B122" s="109"/>
      <c r="F122" s="106" t="s">
        <v>187</v>
      </c>
    </row>
    <row r="123" spans="1:8" x14ac:dyDescent="0.3">
      <c r="F123" s="82"/>
    </row>
    <row r="126" spans="1:8" x14ac:dyDescent="0.3">
      <c r="A126" s="80"/>
      <c r="E126" s="80"/>
    </row>
    <row r="127" spans="1:8" x14ac:dyDescent="0.3">
      <c r="A127" s="80"/>
      <c r="E127" s="80"/>
      <c r="F127" s="80"/>
      <c r="G127" s="80"/>
      <c r="H127" s="80"/>
    </row>
    <row r="128" spans="1:8" x14ac:dyDescent="0.3">
      <c r="A128" s="80"/>
      <c r="E128" s="80"/>
    </row>
    <row r="129" spans="1:11" x14ac:dyDescent="0.3">
      <c r="A129" s="80"/>
      <c r="E129" s="80"/>
    </row>
    <row r="130" spans="1:11" x14ac:dyDescent="0.3">
      <c r="A130" s="80"/>
      <c r="E130" s="80"/>
    </row>
    <row r="131" spans="1:11" x14ac:dyDescent="0.3">
      <c r="A131" s="80"/>
      <c r="E131" s="80"/>
    </row>
    <row r="132" spans="1:11" x14ac:dyDescent="0.3">
      <c r="A132" s="80"/>
      <c r="E132" s="80"/>
    </row>
    <row r="133" spans="1:11" x14ac:dyDescent="0.3">
      <c r="A133" s="80"/>
      <c r="E133" s="80"/>
      <c r="F133" s="80"/>
      <c r="G133" s="80"/>
      <c r="H133" s="80"/>
    </row>
    <row r="134" spans="1:11" x14ac:dyDescent="0.3">
      <c r="A134" s="80"/>
      <c r="E134" s="80"/>
      <c r="F134" s="80"/>
      <c r="G134" s="80"/>
      <c r="H134" s="80"/>
    </row>
    <row r="135" spans="1:11" x14ac:dyDescent="0.3">
      <c r="A135" s="80"/>
      <c r="E135" s="80"/>
      <c r="F135" s="80"/>
      <c r="G135" s="80"/>
      <c r="H135" s="80"/>
    </row>
    <row r="136" spans="1:11" x14ac:dyDescent="0.3">
      <c r="A136" s="80"/>
      <c r="E136" s="80"/>
      <c r="F136" s="80"/>
      <c r="G136" s="80"/>
      <c r="H136" s="80"/>
    </row>
    <row r="137" spans="1:11" x14ac:dyDescent="0.3">
      <c r="A137" s="80"/>
      <c r="E137" s="80"/>
      <c r="F137" s="80"/>
      <c r="G137" s="80"/>
      <c r="H137" s="80"/>
    </row>
    <row r="138" spans="1:11" x14ac:dyDescent="0.3">
      <c r="A138" s="80"/>
      <c r="E138" s="80"/>
      <c r="F138" s="80"/>
      <c r="G138" s="80"/>
      <c r="H138" s="80"/>
    </row>
    <row r="139" spans="1:11" x14ac:dyDescent="0.3">
      <c r="A139" s="80"/>
      <c r="E139" s="80"/>
      <c r="H139" s="80"/>
    </row>
    <row r="140" spans="1:11" x14ac:dyDescent="0.3">
      <c r="A140" s="80"/>
      <c r="B140" s="20" t="s">
        <v>188</v>
      </c>
    </row>
    <row r="142" spans="1:11" x14ac:dyDescent="0.3">
      <c r="B142" s="50" t="s">
        <v>95</v>
      </c>
      <c r="C142" s="51">
        <v>1000000</v>
      </c>
    </row>
    <row r="143" spans="1:11" x14ac:dyDescent="0.3">
      <c r="B143" s="50" t="s">
        <v>96</v>
      </c>
      <c r="C143" s="12">
        <v>4</v>
      </c>
    </row>
    <row r="144" spans="1:11" x14ac:dyDescent="0.3">
      <c r="B144" s="50" t="s">
        <v>94</v>
      </c>
      <c r="C144" s="17" cm="1">
        <f t="array" ref="C144">SUM(IF((B107:B112&gt;C142)+(C107:C112&gt;=C143),1))</f>
        <v>4</v>
      </c>
      <c r="D144" s="80" t="str">
        <f ca="1">_xlfn.IFNA(_xlfn.FORMULATEXT(C144),"")</f>
        <v>=SUM(IF((B107:B112&gt;C142)+(C107:C112&gt;=C143),1))</v>
      </c>
      <c r="E144" s="80"/>
      <c r="F144" s="80"/>
      <c r="G144" s="80"/>
      <c r="H144" s="80"/>
      <c r="I144" s="80"/>
      <c r="J144" s="80"/>
      <c r="K144" s="80"/>
    </row>
    <row r="145" spans="2:11" ht="30" customHeight="1" x14ac:dyDescent="0.3">
      <c r="B145" s="50" t="s">
        <v>94</v>
      </c>
      <c r="C145" s="29">
        <f>COUNTIFS(B107:B112,"&gt;"&amp;C142)+COUNTIFS(C107:C112,"&gt;="&amp;C143)-COUNTIFS(B107:B112,"&gt;"&amp;C142,C107:C112,"&gt;="&amp;C143)</f>
        <v>4</v>
      </c>
      <c r="D145" s="138" t="str">
        <f t="shared" ref="D145:D151" ca="1" si="1">_xlfn.IFNA(_xlfn.FORMULATEXT(C145),"")</f>
        <v>=COUNTIFS(B107:B112,"&gt;"&amp;C142)+COUNTIFS(C107:C112,"&gt;="&amp;C143)-COUNTIFS(B107:B112,"&gt;"&amp;C142,C107:C112,"&gt;="&amp;C143)</v>
      </c>
      <c r="E145" s="139"/>
      <c r="F145" s="139"/>
      <c r="G145" s="139"/>
      <c r="H145" s="139"/>
      <c r="I145" s="139"/>
      <c r="J145" s="139"/>
      <c r="K145" s="139"/>
    </row>
    <row r="146" spans="2:11" x14ac:dyDescent="0.3">
      <c r="B146" s="50" t="s">
        <v>94</v>
      </c>
      <c r="C146" s="17" cm="1">
        <f t="array" ref="C146">ROWS(_xlfn._xlws.FILTER(D107:D112,(B107:B112&gt;C142)+(C107:C112&gt;=C143)))</f>
        <v>4</v>
      </c>
      <c r="D146" s="80" t="str">
        <f t="shared" ca="1" si="1"/>
        <v>=ROWS(FILTER(D107:D112,(B107:B112&gt;C142)+(C107:C112&gt;=C143)))</v>
      </c>
      <c r="E146" s="80"/>
      <c r="F146" s="80"/>
      <c r="G146" s="80"/>
      <c r="H146" s="80"/>
      <c r="I146" s="80"/>
      <c r="J146" s="80"/>
      <c r="K146" s="80"/>
    </row>
    <row r="147" spans="2:11" x14ac:dyDescent="0.3">
      <c r="B147" s="50" t="s">
        <v>94</v>
      </c>
      <c r="C147" s="17">
        <f>DCOUNTA(B106:D112,D106,B153:C155)</f>
        <v>4</v>
      </c>
      <c r="D147" s="80" t="str">
        <f t="shared" ca="1" si="1"/>
        <v>=DCOUNTA(B106:D112,D106,B153:C155)</v>
      </c>
      <c r="E147" s="80"/>
      <c r="F147" s="80"/>
      <c r="G147" s="80"/>
      <c r="H147" s="80"/>
      <c r="I147" s="80"/>
      <c r="J147" s="80"/>
      <c r="K147" s="80"/>
    </row>
    <row r="148" spans="2:11" x14ac:dyDescent="0.3">
      <c r="B148" s="50" t="s">
        <v>82</v>
      </c>
      <c r="C148" s="29" cm="1">
        <f t="array" ref="C148">SUM(IF((B107:B112&gt;C142)+(C107:C112&gt;=C143),B107:B112))</f>
        <v>6725500</v>
      </c>
      <c r="D148" s="80" t="str">
        <f t="shared" ca="1" si="1"/>
        <v>=SUM(IF((B107:B112&gt;C142)+(C107:C112&gt;=C143),B107:B112))</v>
      </c>
      <c r="E148" s="80"/>
      <c r="F148" s="80"/>
      <c r="G148" s="80"/>
      <c r="H148" s="80"/>
      <c r="I148" s="80"/>
      <c r="J148" s="80"/>
      <c r="K148" s="80"/>
    </row>
    <row r="149" spans="2:11" ht="30" customHeight="1" x14ac:dyDescent="0.3">
      <c r="B149" s="50" t="s">
        <v>82</v>
      </c>
      <c r="C149" s="29">
        <f>SUMIFS(B107:B112,B107:B112,"&gt;"&amp;C142)+SUMIFS(B107:B112,C107:C112,"&gt;="&amp;C143)-SUMIFS(B107:B112,B107:B112,"&gt;"&amp;C142,C107:C112,"&gt;="&amp;C143)</f>
        <v>6725500</v>
      </c>
      <c r="D149" s="138" t="str">
        <f t="shared" ca="1" si="1"/>
        <v>=SUMIFS(B107:B112,B107:B112,"&gt;"&amp;C142)+SUMIFS(B107:B112,C107:C112,"&gt;="&amp;C143)-SUMIFS(B107:B112,B107:B112,"&gt;"&amp;C142,C107:C112,"&gt;="&amp;C143)</v>
      </c>
      <c r="E149" s="139"/>
      <c r="F149" s="139"/>
      <c r="G149" s="139"/>
      <c r="H149" s="139"/>
      <c r="I149" s="139"/>
      <c r="J149" s="139"/>
      <c r="K149" s="139"/>
    </row>
    <row r="150" spans="2:11" x14ac:dyDescent="0.3">
      <c r="B150" s="50" t="s">
        <v>82</v>
      </c>
      <c r="C150" s="29" cm="1">
        <f t="array" ref="C150">SUM(_xlfn._xlws.FILTER(B107:B112,(B107:B112&gt;C142)+(C107:C112&gt;=C143)))</f>
        <v>6725500</v>
      </c>
      <c r="D150" s="80" t="str">
        <f t="shared" ca="1" si="1"/>
        <v>=SUM(FILTER(B107:B112,(B107:B112&gt;C142)+(C107:C112&gt;=C143)))</v>
      </c>
      <c r="E150" s="80"/>
      <c r="F150" s="80"/>
      <c r="G150" s="80"/>
      <c r="H150" s="80"/>
      <c r="I150" s="80"/>
      <c r="J150" s="80"/>
      <c r="K150" s="80"/>
    </row>
    <row r="151" spans="2:11" x14ac:dyDescent="0.3">
      <c r="B151" s="50" t="s">
        <v>82</v>
      </c>
      <c r="C151" s="29">
        <f>DSUM(B106:D112,B106,B153:C155)</f>
        <v>6725500</v>
      </c>
      <c r="D151" s="80" t="str">
        <f t="shared" ca="1" si="1"/>
        <v>=DSUM(B106:D112,B106,B153:C155)</v>
      </c>
      <c r="E151" s="80"/>
      <c r="F151" s="80"/>
      <c r="G151" s="80"/>
      <c r="H151" s="80"/>
      <c r="I151" s="80"/>
      <c r="J151" s="80"/>
      <c r="K151" s="80"/>
    </row>
    <row r="152" spans="2:11" x14ac:dyDescent="0.3">
      <c r="B152" s="80"/>
    </row>
    <row r="153" spans="2:11" x14ac:dyDescent="0.3">
      <c r="B153" s="50" t="s">
        <v>85</v>
      </c>
      <c r="C153" s="50" t="s">
        <v>86</v>
      </c>
    </row>
    <row r="154" spans="2:11" x14ac:dyDescent="0.3">
      <c r="B154" s="51" t="str">
        <f>"&gt;"&amp;C142</f>
        <v>&gt;1000000</v>
      </c>
      <c r="C154" s="12"/>
    </row>
    <row r="155" spans="2:11" x14ac:dyDescent="0.3">
      <c r="B155" s="51"/>
      <c r="C155" s="12" t="str">
        <f>"&gt;="&amp;C143</f>
        <v>&gt;=4</v>
      </c>
    </row>
    <row r="156" spans="2:11" x14ac:dyDescent="0.3">
      <c r="G156" s="80"/>
    </row>
    <row r="157" spans="2:11" x14ac:dyDescent="0.3">
      <c r="B157" s="20" t="s">
        <v>225</v>
      </c>
      <c r="G157" s="80"/>
      <c r="H157" s="80"/>
      <c r="I157" s="80"/>
      <c r="J157" s="80"/>
      <c r="K157" s="80"/>
    </row>
    <row r="158" spans="2:11" x14ac:dyDescent="0.3">
      <c r="G158" s="80"/>
      <c r="H158" s="80"/>
      <c r="I158" s="80"/>
      <c r="J158" s="80"/>
      <c r="K158" s="80"/>
    </row>
    <row r="159" spans="2:11" x14ac:dyDescent="0.3">
      <c r="B159" s="50" t="s">
        <v>222</v>
      </c>
      <c r="C159" s="29" cm="1">
        <f t="array" ref="C159">MAX(IF((B107:B112&gt;C142)+(C107:C112&gt;=C143),B107:B112))</f>
        <v>2500000</v>
      </c>
      <c r="D159" s="80" t="str">
        <f ca="1">_xlfn.IFNA(_xlfn.FORMULATEXT(C159),"")</f>
        <v>=MAX(IF((B107:B112&gt;C142)+(C107:C112&gt;=C143),B107:B112))</v>
      </c>
      <c r="E159" s="80"/>
      <c r="F159" s="80"/>
      <c r="G159" s="80"/>
      <c r="H159" s="80"/>
      <c r="I159" s="80"/>
      <c r="J159" s="80"/>
      <c r="K159" s="80"/>
    </row>
    <row r="160" spans="2:11" x14ac:dyDescent="0.3">
      <c r="B160" s="50" t="s">
        <v>223</v>
      </c>
      <c r="C160" s="29" cm="1">
        <f t="array" ref="C160">MIN(IF((B107:B112&gt;C142)+(C107:C112&gt;=C143),B107:B112))</f>
        <v>875000</v>
      </c>
      <c r="D160" s="80" t="str">
        <f ca="1">_xlfn.IFNA(_xlfn.FORMULATEXT(C160),"")</f>
        <v>=MIN(IF((B107:B112&gt;C142)+(C107:C112&gt;=C143),B107:B112))</v>
      </c>
      <c r="E160" s="80"/>
      <c r="F160" s="80"/>
    </row>
    <row r="161" spans="2:6" x14ac:dyDescent="0.3">
      <c r="B161" s="50" t="s">
        <v>224</v>
      </c>
      <c r="C161" s="29" cm="1">
        <f t="array" ref="C161">AVERAGE(IF((B107:B112&gt;C142)+(C107:C112&gt;=C143),B107:B112))</f>
        <v>1681375</v>
      </c>
      <c r="D161" s="80" t="str">
        <f ca="1">_xlfn.IFNA(_xlfn.FORMULATEXT(C161),"")</f>
        <v>=AVERAGE(IF((B107:B112&gt;C142)+(C107:C112&gt;=C143),B107:B112))</v>
      </c>
      <c r="E161" s="80"/>
      <c r="F161" s="80"/>
    </row>
    <row r="170" spans="2:6" x14ac:dyDescent="0.3">
      <c r="B170" s="20" t="s">
        <v>176</v>
      </c>
      <c r="C170" s="80"/>
    </row>
    <row r="171" spans="2:6" x14ac:dyDescent="0.3">
      <c r="B171" s="80" t="s">
        <v>190</v>
      </c>
      <c r="C171" s="80"/>
    </row>
    <row r="172" spans="2:6" x14ac:dyDescent="0.3">
      <c r="B172" s="80" t="s">
        <v>191</v>
      </c>
    </row>
    <row r="173" spans="2:6" x14ac:dyDescent="0.3">
      <c r="B173" s="80" t="s">
        <v>192</v>
      </c>
    </row>
    <row r="174" spans="2:6" x14ac:dyDescent="0.3">
      <c r="B174" s="80" t="s">
        <v>193</v>
      </c>
    </row>
    <row r="175" spans="2:6" x14ac:dyDescent="0.3">
      <c r="B175" s="20" t="s">
        <v>177</v>
      </c>
    </row>
    <row r="176" spans="2:6" x14ac:dyDescent="0.3">
      <c r="B176" s="80" t="s">
        <v>194</v>
      </c>
    </row>
    <row r="177" spans="2:2" x14ac:dyDescent="0.3">
      <c r="B177" s="80" t="s">
        <v>195</v>
      </c>
    </row>
    <row r="178" spans="2:2" x14ac:dyDescent="0.3">
      <c r="B178" s="80" t="s">
        <v>196</v>
      </c>
    </row>
    <row r="179" spans="2:2" x14ac:dyDescent="0.3">
      <c r="B179" s="80" t="s">
        <v>197</v>
      </c>
    </row>
    <row r="180" spans="2:2" x14ac:dyDescent="0.3">
      <c r="B180" s="80"/>
    </row>
    <row r="181" spans="2:2" x14ac:dyDescent="0.3">
      <c r="B181" s="80"/>
    </row>
    <row r="182" spans="2:2" x14ac:dyDescent="0.3">
      <c r="B182" s="80"/>
    </row>
    <row r="183" spans="2:2" x14ac:dyDescent="0.3">
      <c r="B183" s="80"/>
    </row>
    <row r="184" spans="2:2" x14ac:dyDescent="0.3">
      <c r="B184" s="80"/>
    </row>
  </sheetData>
  <mergeCells count="2">
    <mergeCell ref="D149:K149"/>
    <mergeCell ref="D145:K145"/>
  </mergeCells>
  <printOptions headings="1"/>
  <pageMargins left="0.3" right="0.3" top="0.5" bottom="0.6" header="0.3" footer="0.3"/>
  <pageSetup scale="98" orientation="landscape" r:id="rId1"/>
  <headerFooter>
    <oddFooter>&amp;L&amp;A&amp;CPage &amp;P of &amp;N&amp;R&amp;D - &amp;T</oddFooter>
  </headerFooter>
  <rowBreaks count="3" manualBreakCount="3">
    <brk id="68" max="10" man="1"/>
    <brk id="104" max="10" man="1"/>
    <brk id="138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80D78-3183-496A-B43E-50612A3CD8CC}">
  <sheetPr>
    <tabColor rgb="FFFFFF00"/>
  </sheetPr>
  <dimension ref="B2:N44"/>
  <sheetViews>
    <sheetView showGridLines="0" zoomScale="85" zoomScaleNormal="85" workbookViewId="0"/>
  </sheetViews>
  <sheetFormatPr defaultRowHeight="14.4" x14ac:dyDescent="0.3"/>
  <cols>
    <col min="1" max="1" width="1.88671875" customWidth="1"/>
    <col min="2" max="2" width="8.88671875" customWidth="1"/>
    <col min="3" max="3" width="9.77734375" customWidth="1"/>
    <col min="4" max="4" width="12" customWidth="1"/>
    <col min="5" max="5" width="3.109375" customWidth="1"/>
    <col min="6" max="6" width="26.44140625" customWidth="1"/>
    <col min="7" max="7" width="16.33203125" customWidth="1"/>
    <col min="8" max="8" width="12.33203125" customWidth="1"/>
    <col min="9" max="9" width="5.77734375" customWidth="1"/>
    <col min="10" max="10" width="17.44140625" customWidth="1"/>
    <col min="11" max="11" width="11.6640625" customWidth="1"/>
  </cols>
  <sheetData>
    <row r="2" spans="2:14" x14ac:dyDescent="0.3">
      <c r="B2" s="113" t="s">
        <v>226</v>
      </c>
      <c r="C2" s="114"/>
      <c r="D2" s="114"/>
      <c r="E2" s="114"/>
      <c r="F2" s="114"/>
      <c r="G2" s="114"/>
      <c r="H2" s="114"/>
      <c r="I2" s="114"/>
      <c r="J2" s="114"/>
      <c r="K2" s="115"/>
    </row>
    <row r="3" spans="2:14" x14ac:dyDescent="0.3">
      <c r="B3" s="116" t="s">
        <v>45</v>
      </c>
      <c r="C3" s="114" t="s">
        <v>46</v>
      </c>
      <c r="D3" s="114"/>
      <c r="E3" s="114"/>
      <c r="F3" s="114"/>
      <c r="G3" s="114"/>
      <c r="H3" s="114"/>
      <c r="I3" s="114"/>
      <c r="J3" s="114"/>
      <c r="K3" s="115"/>
    </row>
    <row r="4" spans="2:14" x14ac:dyDescent="0.3">
      <c r="B4" s="116" t="s">
        <v>47</v>
      </c>
      <c r="C4" s="114" t="s">
        <v>227</v>
      </c>
      <c r="D4" s="114"/>
      <c r="E4" s="114"/>
      <c r="F4" s="114"/>
      <c r="G4" s="114"/>
      <c r="H4" s="114"/>
      <c r="I4" s="114"/>
      <c r="J4" s="114"/>
      <c r="K4" s="115"/>
    </row>
    <row r="5" spans="2:14" x14ac:dyDescent="0.3">
      <c r="B5" s="116" t="s">
        <v>49</v>
      </c>
      <c r="C5" s="114" t="s">
        <v>50</v>
      </c>
      <c r="D5" s="114"/>
      <c r="E5" s="114"/>
      <c r="F5" s="114"/>
      <c r="G5" s="114"/>
      <c r="H5" s="114"/>
      <c r="I5" s="114"/>
      <c r="J5" s="114"/>
      <c r="K5" s="115"/>
    </row>
    <row r="6" spans="2:14" x14ac:dyDescent="0.3">
      <c r="B6" s="116" t="s">
        <v>51</v>
      </c>
      <c r="C6" s="114" t="s">
        <v>52</v>
      </c>
      <c r="D6" s="114"/>
      <c r="E6" s="114"/>
      <c r="F6" s="114"/>
      <c r="G6" s="114"/>
      <c r="H6" s="114"/>
      <c r="I6" s="114"/>
      <c r="J6" s="114"/>
      <c r="K6" s="115"/>
    </row>
    <row r="7" spans="2:14" x14ac:dyDescent="0.3">
      <c r="B7" s="116" t="s">
        <v>53</v>
      </c>
      <c r="C7" s="114" t="s">
        <v>54</v>
      </c>
      <c r="D7" s="114"/>
      <c r="E7" s="114"/>
      <c r="F7" s="114"/>
      <c r="G7" s="114"/>
      <c r="H7" s="114"/>
      <c r="I7" s="114"/>
      <c r="J7" s="114"/>
      <c r="K7" s="115"/>
    </row>
    <row r="8" spans="2:14" x14ac:dyDescent="0.3">
      <c r="B8" s="116" t="s">
        <v>55</v>
      </c>
      <c r="C8" s="114" t="s">
        <v>56</v>
      </c>
      <c r="D8" s="114"/>
      <c r="E8" s="114"/>
      <c r="F8" s="114"/>
      <c r="G8" s="114"/>
      <c r="H8" s="114"/>
      <c r="I8" s="114"/>
      <c r="J8" s="114"/>
      <c r="K8" s="115"/>
    </row>
    <row r="9" spans="2:14" ht="4.95" customHeight="1" x14ac:dyDescent="0.3"/>
    <row r="10" spans="2:14" ht="21" x14ac:dyDescent="0.4">
      <c r="B10" s="132" t="s">
        <v>235</v>
      </c>
    </row>
    <row r="11" spans="2:14" ht="4.95" customHeight="1" thickBot="1" x14ac:dyDescent="0.35"/>
    <row r="12" spans="2:14" ht="15.6" x14ac:dyDescent="0.3">
      <c r="B12" s="16" t="s">
        <v>10</v>
      </c>
      <c r="C12" s="16" t="s">
        <v>11</v>
      </c>
      <c r="D12" s="16" t="s">
        <v>42</v>
      </c>
      <c r="F12" s="118" t="s">
        <v>236</v>
      </c>
      <c r="G12" s="119"/>
      <c r="H12" s="119"/>
      <c r="I12" s="119"/>
      <c r="J12" s="119"/>
      <c r="K12" s="119"/>
      <c r="L12" s="119"/>
      <c r="M12" s="119"/>
      <c r="N12" s="120"/>
    </row>
    <row r="13" spans="2:14" x14ac:dyDescent="0.3">
      <c r="B13" s="117">
        <v>45953</v>
      </c>
      <c r="C13" s="12" t="s">
        <v>26</v>
      </c>
      <c r="D13" s="12">
        <v>100</v>
      </c>
      <c r="F13" s="121" t="s">
        <v>229</v>
      </c>
      <c r="N13" s="122"/>
    </row>
    <row r="14" spans="2:14" x14ac:dyDescent="0.3">
      <c r="B14" s="117">
        <v>45953</v>
      </c>
      <c r="C14" s="12" t="s">
        <v>25</v>
      </c>
      <c r="D14" s="12">
        <v>200</v>
      </c>
      <c r="F14" s="123" t="s">
        <v>230</v>
      </c>
      <c r="N14" s="122"/>
    </row>
    <row r="15" spans="2:14" x14ac:dyDescent="0.3">
      <c r="B15" s="117">
        <v>45956</v>
      </c>
      <c r="C15" s="12" t="s">
        <v>77</v>
      </c>
      <c r="D15" s="12">
        <v>900</v>
      </c>
      <c r="F15" s="123" t="s">
        <v>231</v>
      </c>
      <c r="N15" s="122"/>
    </row>
    <row r="16" spans="2:14" x14ac:dyDescent="0.3">
      <c r="B16" s="117">
        <v>45954</v>
      </c>
      <c r="C16" s="12" t="s">
        <v>24</v>
      </c>
      <c r="D16" s="12">
        <v>100</v>
      </c>
      <c r="F16" s="123" t="s">
        <v>228</v>
      </c>
      <c r="N16" s="122"/>
    </row>
    <row r="17" spans="2:14" x14ac:dyDescent="0.3">
      <c r="B17" s="117">
        <v>45954</v>
      </c>
      <c r="C17" s="12" t="s">
        <v>26</v>
      </c>
      <c r="D17" s="12">
        <v>300</v>
      </c>
      <c r="F17" s="124"/>
      <c r="N17" s="122"/>
    </row>
    <row r="18" spans="2:14" x14ac:dyDescent="0.3">
      <c r="B18" s="117">
        <v>45954</v>
      </c>
      <c r="C18" s="12" t="s">
        <v>26</v>
      </c>
      <c r="D18" s="12"/>
      <c r="F18" s="137" t="s">
        <v>33</v>
      </c>
      <c r="G18" t="str">
        <f>"Count Sales on "&amp;TEXT(G21,"m/d/yyyy")&amp;" that were greater than or equal to "&amp;RIGHT(G22,3)</f>
        <v>Count Sales on 10/24/2025 that were greater than or equal to 500</v>
      </c>
      <c r="N18" s="122"/>
    </row>
    <row r="19" spans="2:14" x14ac:dyDescent="0.3">
      <c r="B19" s="117">
        <v>45953</v>
      </c>
      <c r="C19" s="12" t="s">
        <v>24</v>
      </c>
      <c r="D19" s="12">
        <v>100</v>
      </c>
      <c r="F19" s="137" t="s">
        <v>39</v>
      </c>
      <c r="G19" s="20" t="str">
        <f>F21&amp;" = "&amp;TEXT(G21,"m/d/yyyy")&amp;"  AND  Sales "&amp;G22</f>
        <v>Date = 10/24/2025  AND  Sales &gt;=500</v>
      </c>
      <c r="N19" s="122"/>
    </row>
    <row r="20" spans="2:14" x14ac:dyDescent="0.3">
      <c r="B20" s="117">
        <v>45956</v>
      </c>
      <c r="C20" s="12" t="s">
        <v>77</v>
      </c>
      <c r="D20" s="12">
        <v>800</v>
      </c>
      <c r="F20" s="124"/>
      <c r="N20" s="122"/>
    </row>
    <row r="21" spans="2:14" x14ac:dyDescent="0.3">
      <c r="B21" s="117">
        <v>45954</v>
      </c>
      <c r="C21" s="12" t="s">
        <v>25</v>
      </c>
      <c r="D21" s="12">
        <v>200</v>
      </c>
      <c r="F21" s="125" t="s">
        <v>10</v>
      </c>
      <c r="G21" s="14">
        <v>45954</v>
      </c>
      <c r="N21" s="122"/>
    </row>
    <row r="22" spans="2:14" x14ac:dyDescent="0.3">
      <c r="B22" s="117">
        <v>45954</v>
      </c>
      <c r="C22" s="12" t="s">
        <v>25</v>
      </c>
      <c r="D22" s="12">
        <v>500</v>
      </c>
      <c r="F22" s="125" t="s">
        <v>159</v>
      </c>
      <c r="G22" s="12" t="s">
        <v>43</v>
      </c>
      <c r="N22" s="122"/>
    </row>
    <row r="23" spans="2:14" ht="15" thickBot="1" x14ac:dyDescent="0.35">
      <c r="B23" s="117">
        <v>45953</v>
      </c>
      <c r="C23" s="12" t="s">
        <v>25</v>
      </c>
      <c r="D23" s="12">
        <v>200</v>
      </c>
      <c r="F23" s="126" t="s">
        <v>40</v>
      </c>
      <c r="G23" s="127">
        <f>COUNTIFS(D13:D33,G22,B13:B33,G21)</f>
        <v>5</v>
      </c>
      <c r="H23" s="128" t="str">
        <f ca="1">_xlfn.IFNA(_xlfn.FORMULATEXT(G23),"")</f>
        <v>=COUNTIFS(D13:D33,G22,B13:B33,G21)</v>
      </c>
      <c r="I23" s="129"/>
      <c r="J23" s="129"/>
      <c r="K23" s="129"/>
      <c r="L23" s="129"/>
      <c r="M23" s="129"/>
      <c r="N23" s="130"/>
    </row>
    <row r="24" spans="2:14" ht="15" thickBot="1" x14ac:dyDescent="0.35">
      <c r="B24" s="117">
        <v>45953</v>
      </c>
      <c r="C24" s="12" t="s">
        <v>26</v>
      </c>
      <c r="D24" s="12">
        <v>500</v>
      </c>
    </row>
    <row r="25" spans="2:14" ht="15.6" x14ac:dyDescent="0.3">
      <c r="B25" s="117">
        <v>45953</v>
      </c>
      <c r="C25" s="12" t="s">
        <v>25</v>
      </c>
      <c r="D25" s="12">
        <v>300</v>
      </c>
      <c r="F25" s="118" t="s">
        <v>237</v>
      </c>
      <c r="G25" s="119"/>
      <c r="H25" s="119"/>
      <c r="I25" s="119"/>
      <c r="J25" s="119"/>
      <c r="K25" s="119"/>
      <c r="L25" s="119"/>
      <c r="M25" s="119"/>
      <c r="N25" s="120"/>
    </row>
    <row r="26" spans="2:14" x14ac:dyDescent="0.3">
      <c r="B26" s="117">
        <v>45954</v>
      </c>
      <c r="C26" s="12" t="s">
        <v>24</v>
      </c>
      <c r="D26" s="12">
        <v>500</v>
      </c>
      <c r="F26" s="121" t="s">
        <v>244</v>
      </c>
      <c r="N26" s="122"/>
    </row>
    <row r="27" spans="2:14" x14ac:dyDescent="0.3">
      <c r="B27" s="117">
        <v>45954</v>
      </c>
      <c r="C27" s="12" t="s">
        <v>24</v>
      </c>
      <c r="D27" s="12">
        <v>700</v>
      </c>
      <c r="F27" s="135" t="s">
        <v>245</v>
      </c>
      <c r="N27" s="122"/>
    </row>
    <row r="28" spans="2:14" x14ac:dyDescent="0.3">
      <c r="B28" s="117">
        <v>45954</v>
      </c>
      <c r="C28" s="12" t="s">
        <v>26</v>
      </c>
      <c r="D28" s="12">
        <v>800</v>
      </c>
      <c r="F28" s="123" t="s">
        <v>242</v>
      </c>
      <c r="N28" s="122"/>
    </row>
    <row r="29" spans="2:14" x14ac:dyDescent="0.3">
      <c r="B29" s="117">
        <v>45953</v>
      </c>
      <c r="C29" s="12" t="s">
        <v>24</v>
      </c>
      <c r="D29" s="12">
        <v>400</v>
      </c>
      <c r="F29" s="136" t="s">
        <v>243</v>
      </c>
      <c r="N29" s="122"/>
    </row>
    <row r="30" spans="2:14" x14ac:dyDescent="0.3">
      <c r="B30" s="117">
        <v>45954</v>
      </c>
      <c r="C30" s="12" t="s">
        <v>25</v>
      </c>
      <c r="D30" s="12">
        <v>400</v>
      </c>
      <c r="F30" s="137" t="s">
        <v>33</v>
      </c>
      <c r="G30" t="str">
        <f>"Count Sales on "&amp;TEXT(G32,"m/d/yyyy")&amp;" that were greater than "&amp;RIGHT(G33,3)</f>
        <v>Count Sales on 10/24/2025 that were greater than 500</v>
      </c>
      <c r="N30" s="122"/>
    </row>
    <row r="31" spans="2:14" x14ac:dyDescent="0.3">
      <c r="B31" s="117">
        <v>45956</v>
      </c>
      <c r="C31" s="12" t="s">
        <v>77</v>
      </c>
      <c r="D31" s="12">
        <v>700</v>
      </c>
      <c r="F31" s="137" t="s">
        <v>39</v>
      </c>
      <c r="G31" s="20" t="str">
        <f>F32&amp;" = "&amp;TEXT(G32,"m/d/yyyy")&amp;"  AND  Sales "&amp;G33</f>
        <v>Date = 10/24/2025  AND  Sales 500</v>
      </c>
      <c r="N31" s="122"/>
    </row>
    <row r="32" spans="2:14" x14ac:dyDescent="0.3">
      <c r="B32" s="117">
        <v>45954</v>
      </c>
      <c r="C32" s="12" t="s">
        <v>24</v>
      </c>
      <c r="D32" s="12">
        <v>500</v>
      </c>
      <c r="F32" s="125" t="s">
        <v>10</v>
      </c>
      <c r="G32" s="14">
        <v>45954</v>
      </c>
      <c r="N32" s="122"/>
    </row>
    <row r="33" spans="2:14" x14ac:dyDescent="0.3">
      <c r="B33" s="117">
        <v>45953</v>
      </c>
      <c r="C33" s="12" t="s">
        <v>26</v>
      </c>
      <c r="D33" s="12">
        <v>400</v>
      </c>
      <c r="F33" s="125" t="str">
        <f>"Count Sales Above "&amp;G33</f>
        <v>Count Sales Above 500</v>
      </c>
      <c r="G33" s="12">
        <v>500</v>
      </c>
      <c r="H33" s="80" t="str">
        <f ca="1">_xlfn.IFNA(ADDRESS(ROW(F33),COLUMN(F33),4)&amp;": "&amp;_xlfn.FORMULATEXT(F33),"")</f>
        <v>F33: ="Count Sales Above "&amp;G33</v>
      </c>
      <c r="N33" s="122"/>
    </row>
    <row r="34" spans="2:14" ht="15" thickBot="1" x14ac:dyDescent="0.35">
      <c r="F34" s="126" t="s">
        <v>40</v>
      </c>
      <c r="G34" s="127">
        <f>COUNTIFS(D13:D33,"&gt;"&amp;G33,B13:B33,G32)</f>
        <v>2</v>
      </c>
      <c r="H34" s="128" t="str">
        <f ca="1">_xlfn.IFNA(ADDRESS(ROW(G34),COLUMN(G34),4)&amp;": "&amp;_xlfn.FORMULATEXT(G34),"")</f>
        <v>G34: =COUNTIFS(D13:D33,"&gt;"&amp;G33,B13:B33,G32)</v>
      </c>
      <c r="I34" s="129"/>
      <c r="J34" s="129"/>
      <c r="K34" s="129"/>
      <c r="L34" s="129"/>
      <c r="M34" s="129"/>
      <c r="N34" s="130"/>
    </row>
    <row r="35" spans="2:14" ht="4.95" customHeight="1" thickBot="1" x14ac:dyDescent="0.35"/>
    <row r="36" spans="2:14" ht="30" customHeight="1" x14ac:dyDescent="0.3">
      <c r="B36" s="50" t="s">
        <v>86</v>
      </c>
      <c r="C36" s="50" t="s">
        <v>238</v>
      </c>
      <c r="D36" s="50" t="s">
        <v>239</v>
      </c>
      <c r="F36" s="131" t="s">
        <v>240</v>
      </c>
      <c r="G36" s="119"/>
      <c r="H36" s="119"/>
      <c r="I36" s="119"/>
      <c r="J36" s="119"/>
      <c r="K36" s="119"/>
      <c r="L36" s="119"/>
      <c r="M36" s="119"/>
      <c r="N36" s="120"/>
    </row>
    <row r="37" spans="2:14" x14ac:dyDescent="0.3">
      <c r="B37" s="12">
        <v>4.5999999999999996</v>
      </c>
      <c r="C37" s="17" t="b" cm="1">
        <f t="array" ref="C37:C42">B37:B42&gt;=G44</f>
        <v>1</v>
      </c>
      <c r="D37" s="17" t="b">
        <f t="shared" ref="D37:D42" si="0">B37&gt;$G$44</f>
        <v>1</v>
      </c>
      <c r="F37" s="124" t="s">
        <v>232</v>
      </c>
      <c r="N37" s="122"/>
    </row>
    <row r="38" spans="2:14" x14ac:dyDescent="0.3">
      <c r="B38" s="12">
        <v>3.7</v>
      </c>
      <c r="C38" s="17" t="b">
        <v>0</v>
      </c>
      <c r="D38" s="17" t="b">
        <f t="shared" si="0"/>
        <v>0</v>
      </c>
      <c r="F38" s="121" t="s">
        <v>234</v>
      </c>
      <c r="N38" s="122"/>
    </row>
    <row r="39" spans="2:14" x14ac:dyDescent="0.3">
      <c r="B39" s="12">
        <v>4</v>
      </c>
      <c r="C39" s="17" t="b">
        <v>1</v>
      </c>
      <c r="D39" s="17" t="b">
        <f t="shared" si="0"/>
        <v>0</v>
      </c>
      <c r="F39" s="121" t="s">
        <v>233</v>
      </c>
      <c r="N39" s="122"/>
    </row>
    <row r="40" spans="2:14" x14ac:dyDescent="0.3">
      <c r="B40" s="12">
        <v>2</v>
      </c>
      <c r="C40" s="17" t="b">
        <v>0</v>
      </c>
      <c r="D40" s="17" t="b">
        <f t="shared" si="0"/>
        <v>0</v>
      </c>
      <c r="F40" s="124"/>
      <c r="N40" s="122"/>
    </row>
    <row r="41" spans="2:14" x14ac:dyDescent="0.3">
      <c r="B41" s="12">
        <v>1.6</v>
      </c>
      <c r="C41" s="17" t="b">
        <v>0</v>
      </c>
      <c r="D41" s="17" t="b">
        <f t="shared" si="0"/>
        <v>0</v>
      </c>
      <c r="F41" s="137" t="s">
        <v>33</v>
      </c>
      <c r="G41" t="str">
        <f>"Is the Credit Rating greater then or equal to "&amp;G44&amp;"?"</f>
        <v>Is the Credit Rating greater then or equal to 4?</v>
      </c>
      <c r="N41" s="122"/>
    </row>
    <row r="42" spans="2:14" x14ac:dyDescent="0.3">
      <c r="B42" s="12">
        <v>2.9</v>
      </c>
      <c r="C42" s="17" t="b">
        <v>0</v>
      </c>
      <c r="D42" s="17" t="b">
        <f t="shared" si="0"/>
        <v>0</v>
      </c>
      <c r="F42" s="137" t="s">
        <v>241</v>
      </c>
      <c r="G42" s="20" t="str">
        <f>B36&amp;" &gt;= "&amp;G44</f>
        <v>Credit Rating &gt;= 4</v>
      </c>
      <c r="N42" s="122"/>
    </row>
    <row r="43" spans="2:14" x14ac:dyDescent="0.3">
      <c r="B43" s="80" t="str">
        <f ca="1">_xlfn.IFNA(ADDRESS(ROW(C37),COLUMN(C37),4)&amp;": "&amp;_xlfn.FORMULATEXT(C37),"")</f>
        <v>C37: =B37:B42&gt;=G44</v>
      </c>
      <c r="F43" s="124"/>
      <c r="N43" s="122"/>
    </row>
    <row r="44" spans="2:14" ht="15" thickBot="1" x14ac:dyDescent="0.35">
      <c r="B44" s="80" t="str">
        <f ca="1">_xlfn.IFNA(ADDRESS(ROW(D37),COLUMN(D37),4)&amp;": "&amp;_xlfn.FORMULATEXT(D37),"")</f>
        <v>D37: =B37&gt;$G$44</v>
      </c>
      <c r="F44" s="133" t="s">
        <v>96</v>
      </c>
      <c r="G44" s="134">
        <v>4</v>
      </c>
      <c r="H44" s="129"/>
      <c r="I44" s="129"/>
      <c r="J44" s="129"/>
      <c r="K44" s="129"/>
      <c r="L44" s="129"/>
      <c r="M44" s="129"/>
      <c r="N44" s="130"/>
    </row>
  </sheetData>
  <printOptions horizontalCentered="1" headings="1"/>
  <pageMargins left="0.3" right="0.3" top="0.4" bottom="0.6" header="0.3" footer="0.3"/>
  <pageSetup scale="78" fitToHeight="0" orientation="landscape" r:id="rId1"/>
  <headerFooter>
    <oddFooter>&amp;L&amp;A&amp;CPage &amp;P of &amp;N&amp;R&amp;D- &amp;T</oddFooter>
  </headerFooter>
  <colBreaks count="1" manualBreakCount="1">
    <brk id="1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E843-C464-412C-90C2-16EF23DE5B47}">
  <sheetPr>
    <tabColor rgb="FF0000FF"/>
  </sheetPr>
  <dimension ref="A1:AN589"/>
  <sheetViews>
    <sheetView zoomScale="85" zoomScaleNormal="85" workbookViewId="0"/>
  </sheetViews>
  <sheetFormatPr defaultRowHeight="14.4" x14ac:dyDescent="0.3"/>
  <cols>
    <col min="1" max="1" width="11.5546875" customWidth="1"/>
    <col min="2" max="2" width="24.5546875" customWidth="1"/>
    <col min="3" max="3" width="2.33203125" customWidth="1"/>
    <col min="4" max="4" width="18.109375" customWidth="1"/>
    <col min="6" max="6" width="2.88671875" customWidth="1"/>
    <col min="7" max="10" width="10.44140625" customWidth="1"/>
    <col min="11" max="11" width="5.5546875" customWidth="1"/>
    <col min="40" max="40" width="71.5546875" customWidth="1"/>
  </cols>
  <sheetData>
    <row r="1" spans="1:40" ht="28.8" x14ac:dyDescent="0.3">
      <c r="A1" s="16" t="s">
        <v>97</v>
      </c>
      <c r="B1" s="50" t="s">
        <v>98</v>
      </c>
      <c r="D1" s="20" t="str">
        <f>"Goal: Count how many times a Post fell below required "&amp;E5&amp;" second assembly time."</f>
        <v>Goal: Count how many times a Post fell below required &lt;10 second assembly time.</v>
      </c>
      <c r="L1" s="53" t="s">
        <v>99</v>
      </c>
      <c r="M1" s="54"/>
      <c r="N1" s="54"/>
      <c r="O1" s="54"/>
      <c r="P1" s="54"/>
      <c r="AM1" s="16" t="s">
        <v>97</v>
      </c>
      <c r="AN1" s="50" t="s">
        <v>98</v>
      </c>
    </row>
    <row r="2" spans="1:40" x14ac:dyDescent="0.3">
      <c r="A2" s="12">
        <v>1</v>
      </c>
      <c r="B2" s="12">
        <v>9</v>
      </c>
      <c r="L2" s="54"/>
      <c r="M2" s="54"/>
      <c r="N2" s="54"/>
      <c r="O2" s="54"/>
      <c r="P2" s="54"/>
      <c r="AM2" s="12">
        <v>1</v>
      </c>
      <c r="AN2" s="12">
        <f ca="1">IF(AM2&lt;3,RANDBETWEEN(78,105)/10,IF(OR(AM2={7,11}),RANDBETWEEN(90,115)/10,ROUND(CHOOSE(RANDBETWEEN(1,3),RANDBETWEEN(80,110),RANDBETWEEN(75,95),ABS(_xlfn.NORM.INV(RAND(),85,15/3)))/10,1)))</f>
        <v>9.8000000000000007</v>
      </c>
    </row>
    <row r="3" spans="1:40" x14ac:dyDescent="0.3">
      <c r="A3" s="12">
        <v>2</v>
      </c>
      <c r="B3" s="12">
        <v>9.1999999999999993</v>
      </c>
      <c r="D3" s="55" t="str">
        <f>"AND Logical Test: Post has to equal given post AND Seconds "&amp;E5</f>
        <v>AND Logical Test: Post has to equal given post AND Seconds &lt;10</v>
      </c>
      <c r="E3" s="56"/>
      <c r="F3" s="56"/>
      <c r="G3" s="56"/>
      <c r="H3" s="56"/>
      <c r="I3" s="56"/>
      <c r="J3" s="57"/>
      <c r="L3" s="54"/>
      <c r="M3" s="54"/>
      <c r="N3" s="54"/>
      <c r="O3" s="54"/>
      <c r="P3" s="54"/>
    </row>
    <row r="4" spans="1:40" x14ac:dyDescent="0.3">
      <c r="A4" s="12">
        <v>3</v>
      </c>
      <c r="B4" s="12">
        <v>8.3000000000000007</v>
      </c>
      <c r="L4" s="54"/>
      <c r="M4" s="54"/>
      <c r="N4" s="54"/>
      <c r="O4" s="54"/>
      <c r="P4" s="54"/>
    </row>
    <row r="5" spans="1:40" x14ac:dyDescent="0.3">
      <c r="A5" s="12">
        <v>4</v>
      </c>
      <c r="B5" s="12">
        <v>8.3000000000000007</v>
      </c>
      <c r="D5" s="22" t="s">
        <v>100</v>
      </c>
      <c r="E5" s="12" t="s">
        <v>101</v>
      </c>
      <c r="L5" s="54"/>
      <c r="M5" s="54"/>
      <c r="N5" s="54"/>
      <c r="O5" s="54"/>
      <c r="P5" s="54"/>
    </row>
    <row r="6" spans="1:40" x14ac:dyDescent="0.3">
      <c r="A6" s="12">
        <v>5</v>
      </c>
      <c r="B6" s="12">
        <v>8.8000000000000007</v>
      </c>
      <c r="L6" s="54"/>
      <c r="M6" s="54"/>
      <c r="N6" s="54"/>
      <c r="O6" s="54"/>
      <c r="P6" s="54"/>
    </row>
    <row r="7" spans="1:40" x14ac:dyDescent="0.3">
      <c r="A7" s="12">
        <v>6</v>
      </c>
      <c r="B7" s="12">
        <v>10</v>
      </c>
      <c r="D7" s="16" t="s">
        <v>97</v>
      </c>
      <c r="E7" s="16" t="s">
        <v>20</v>
      </c>
      <c r="L7" s="54"/>
      <c r="M7" s="54"/>
      <c r="N7" s="54"/>
      <c r="O7" s="54"/>
      <c r="P7" s="54"/>
    </row>
    <row r="8" spans="1:40" x14ac:dyDescent="0.3">
      <c r="A8" s="12">
        <v>7</v>
      </c>
      <c r="B8" s="12">
        <v>10.7</v>
      </c>
      <c r="D8" s="12"/>
      <c r="E8" s="17"/>
      <c r="G8" t="str">
        <f ca="1">IF(_xlfn.ISFORMULA(E8),_xlfn.FORMULATEXT(E8),"")</f>
        <v/>
      </c>
      <c r="L8" s="54"/>
      <c r="M8" s="54"/>
      <c r="N8" s="54"/>
      <c r="O8" s="54"/>
      <c r="P8" s="54"/>
    </row>
    <row r="9" spans="1:40" x14ac:dyDescent="0.3">
      <c r="A9" s="12">
        <v>8</v>
      </c>
      <c r="B9" s="12">
        <v>8</v>
      </c>
      <c r="D9" s="12"/>
      <c r="E9" s="17"/>
      <c r="G9" s="54" t="s">
        <v>102</v>
      </c>
      <c r="H9" s="54"/>
      <c r="I9" s="54"/>
      <c r="J9" s="54"/>
      <c r="L9" s="54"/>
      <c r="M9" s="54"/>
      <c r="N9" s="54"/>
      <c r="O9" s="54"/>
      <c r="P9" s="54"/>
    </row>
    <row r="10" spans="1:40" x14ac:dyDescent="0.3">
      <c r="A10" s="12">
        <v>9</v>
      </c>
      <c r="B10" s="12">
        <v>9.1</v>
      </c>
      <c r="D10" s="12"/>
      <c r="E10" s="17"/>
      <c r="L10" s="54"/>
      <c r="M10" s="54"/>
      <c r="N10" s="54"/>
      <c r="O10" s="54"/>
      <c r="P10" s="54"/>
    </row>
    <row r="11" spans="1:40" x14ac:dyDescent="0.3">
      <c r="A11" s="12">
        <v>10</v>
      </c>
      <c r="B11" s="12">
        <v>10.7</v>
      </c>
      <c r="D11" s="12"/>
      <c r="E11" s="17"/>
      <c r="L11" s="54"/>
      <c r="M11" s="54"/>
      <c r="N11" s="54"/>
      <c r="O11" s="54"/>
      <c r="P11" s="54"/>
    </row>
    <row r="12" spans="1:40" x14ac:dyDescent="0.3">
      <c r="A12" s="12">
        <v>11</v>
      </c>
      <c r="B12" s="12">
        <v>9.9</v>
      </c>
      <c r="D12" s="12"/>
      <c r="E12" s="17"/>
      <c r="L12" s="54"/>
      <c r="M12" s="54"/>
      <c r="N12" s="54"/>
      <c r="O12" s="54"/>
      <c r="P12" s="54"/>
    </row>
    <row r="13" spans="1:40" x14ac:dyDescent="0.3">
      <c r="A13" s="12">
        <v>12</v>
      </c>
      <c r="B13" s="12">
        <v>8.5</v>
      </c>
      <c r="D13" s="12"/>
      <c r="E13" s="17"/>
      <c r="L13" s="54"/>
      <c r="M13" s="54"/>
      <c r="N13" s="54"/>
      <c r="O13" s="54"/>
      <c r="P13" s="54"/>
    </row>
    <row r="14" spans="1:40" x14ac:dyDescent="0.3">
      <c r="A14" s="12">
        <v>1</v>
      </c>
      <c r="B14" s="12">
        <v>10</v>
      </c>
      <c r="D14" s="12"/>
      <c r="E14" s="17"/>
    </row>
    <row r="15" spans="1:40" x14ac:dyDescent="0.3">
      <c r="A15" s="12">
        <v>2</v>
      </c>
      <c r="B15" s="12">
        <v>8.6</v>
      </c>
      <c r="D15" s="12"/>
      <c r="E15" s="17"/>
    </row>
    <row r="16" spans="1:40" x14ac:dyDescent="0.3">
      <c r="A16" s="12">
        <v>3</v>
      </c>
      <c r="B16" s="12">
        <v>9.1</v>
      </c>
      <c r="D16" s="12"/>
      <c r="E16" s="17"/>
    </row>
    <row r="17" spans="1:5" x14ac:dyDescent="0.3">
      <c r="A17" s="12">
        <v>4</v>
      </c>
      <c r="B17" s="12">
        <v>8.3000000000000007</v>
      </c>
      <c r="D17" s="12"/>
      <c r="E17" s="17"/>
    </row>
    <row r="18" spans="1:5" x14ac:dyDescent="0.3">
      <c r="A18" s="12">
        <v>5</v>
      </c>
      <c r="B18" s="12">
        <v>8.1</v>
      </c>
      <c r="D18" s="12"/>
      <c r="E18" s="17"/>
    </row>
    <row r="19" spans="1:5" x14ac:dyDescent="0.3">
      <c r="A19" s="12">
        <v>6</v>
      </c>
      <c r="B19" s="12">
        <v>10.4</v>
      </c>
      <c r="D19" s="12"/>
      <c r="E19" s="17"/>
    </row>
    <row r="20" spans="1:5" x14ac:dyDescent="0.3">
      <c r="A20" s="12">
        <v>7</v>
      </c>
      <c r="B20" s="12">
        <v>9.1</v>
      </c>
    </row>
    <row r="21" spans="1:5" x14ac:dyDescent="0.3">
      <c r="A21" s="12">
        <v>8</v>
      </c>
      <c r="B21" s="12">
        <v>8.4</v>
      </c>
      <c r="D21" t="s">
        <v>103</v>
      </c>
    </row>
    <row r="22" spans="1:5" x14ac:dyDescent="0.3">
      <c r="A22" s="12">
        <v>9</v>
      </c>
      <c r="B22" s="12">
        <v>8.3000000000000007</v>
      </c>
      <c r="D22" s="52" t="s">
        <v>104</v>
      </c>
    </row>
    <row r="23" spans="1:5" x14ac:dyDescent="0.3">
      <c r="A23" s="12">
        <v>10</v>
      </c>
      <c r="B23" s="12">
        <v>11</v>
      </c>
    </row>
    <row r="24" spans="1:5" x14ac:dyDescent="0.3">
      <c r="A24" s="12">
        <v>11</v>
      </c>
      <c r="B24" s="12">
        <v>9.6999999999999993</v>
      </c>
    </row>
    <row r="25" spans="1:5" x14ac:dyDescent="0.3">
      <c r="A25" s="12">
        <v>12</v>
      </c>
      <c r="B25" s="12">
        <v>9.5</v>
      </c>
    </row>
    <row r="26" spans="1:5" x14ac:dyDescent="0.3">
      <c r="A26" s="12">
        <v>1</v>
      </c>
      <c r="B26" s="12">
        <v>8.3000000000000007</v>
      </c>
    </row>
    <row r="27" spans="1:5" x14ac:dyDescent="0.3">
      <c r="A27" s="12">
        <v>2</v>
      </c>
      <c r="B27" s="12">
        <v>9.1</v>
      </c>
    </row>
    <row r="28" spans="1:5" x14ac:dyDescent="0.3">
      <c r="A28" s="12">
        <v>3</v>
      </c>
      <c r="B28" s="12">
        <v>8.5</v>
      </c>
    </row>
    <row r="29" spans="1:5" x14ac:dyDescent="0.3">
      <c r="A29" s="12">
        <v>4</v>
      </c>
      <c r="B29" s="12">
        <v>8</v>
      </c>
    </row>
    <row r="30" spans="1:5" x14ac:dyDescent="0.3">
      <c r="A30" s="12">
        <v>5</v>
      </c>
      <c r="B30" s="12">
        <v>8.1999999999999993</v>
      </c>
    </row>
    <row r="31" spans="1:5" x14ac:dyDescent="0.3">
      <c r="A31" s="12">
        <v>6</v>
      </c>
      <c r="B31" s="12">
        <v>8.9</v>
      </c>
    </row>
    <row r="32" spans="1:5" x14ac:dyDescent="0.3">
      <c r="A32" s="12">
        <v>7</v>
      </c>
      <c r="B32" s="12">
        <v>11.5</v>
      </c>
    </row>
    <row r="33" spans="1:2" x14ac:dyDescent="0.3">
      <c r="A33" s="12">
        <v>8</v>
      </c>
      <c r="B33" s="12">
        <v>8.3000000000000007</v>
      </c>
    </row>
    <row r="34" spans="1:2" x14ac:dyDescent="0.3">
      <c r="A34" s="12">
        <v>9</v>
      </c>
      <c r="B34" s="12">
        <v>8.6</v>
      </c>
    </row>
    <row r="35" spans="1:2" x14ac:dyDescent="0.3">
      <c r="A35" s="12">
        <v>10</v>
      </c>
      <c r="B35" s="12">
        <v>9.1</v>
      </c>
    </row>
    <row r="36" spans="1:2" x14ac:dyDescent="0.3">
      <c r="A36" s="12">
        <v>11</v>
      </c>
      <c r="B36" s="12">
        <v>9.1999999999999993</v>
      </c>
    </row>
    <row r="37" spans="1:2" x14ac:dyDescent="0.3">
      <c r="A37" s="12">
        <v>12</v>
      </c>
      <c r="B37" s="12">
        <v>10.3</v>
      </c>
    </row>
    <row r="38" spans="1:2" x14ac:dyDescent="0.3">
      <c r="A38" s="12">
        <v>1</v>
      </c>
      <c r="B38" s="12">
        <v>10.5</v>
      </c>
    </row>
    <row r="39" spans="1:2" x14ac:dyDescent="0.3">
      <c r="A39" s="12">
        <v>2</v>
      </c>
      <c r="B39" s="12">
        <v>8</v>
      </c>
    </row>
    <row r="40" spans="1:2" x14ac:dyDescent="0.3">
      <c r="A40" s="12">
        <v>3</v>
      </c>
      <c r="B40" s="12">
        <v>8.1999999999999993</v>
      </c>
    </row>
    <row r="41" spans="1:2" x14ac:dyDescent="0.3">
      <c r="A41" s="12">
        <v>4</v>
      </c>
      <c r="B41" s="12">
        <v>8.4</v>
      </c>
    </row>
    <row r="42" spans="1:2" x14ac:dyDescent="0.3">
      <c r="A42" s="12">
        <v>5</v>
      </c>
      <c r="B42" s="12">
        <v>9.1</v>
      </c>
    </row>
    <row r="43" spans="1:2" x14ac:dyDescent="0.3">
      <c r="A43" s="12">
        <v>6</v>
      </c>
      <c r="B43" s="12">
        <v>10.7</v>
      </c>
    </row>
    <row r="44" spans="1:2" x14ac:dyDescent="0.3">
      <c r="A44" s="12">
        <v>7</v>
      </c>
      <c r="B44" s="12">
        <v>11.5</v>
      </c>
    </row>
    <row r="45" spans="1:2" x14ac:dyDescent="0.3">
      <c r="A45" s="12">
        <v>8</v>
      </c>
      <c r="B45" s="12">
        <v>9.1</v>
      </c>
    </row>
    <row r="46" spans="1:2" x14ac:dyDescent="0.3">
      <c r="A46" s="12">
        <v>9</v>
      </c>
      <c r="B46" s="12">
        <v>8.8000000000000007</v>
      </c>
    </row>
    <row r="47" spans="1:2" x14ac:dyDescent="0.3">
      <c r="A47" s="12">
        <v>10</v>
      </c>
      <c r="B47" s="12">
        <v>8.3000000000000007</v>
      </c>
    </row>
    <row r="48" spans="1:2" x14ac:dyDescent="0.3">
      <c r="A48" s="12">
        <v>11</v>
      </c>
      <c r="B48" s="12">
        <v>10.3</v>
      </c>
    </row>
    <row r="49" spans="1:2" x14ac:dyDescent="0.3">
      <c r="A49" s="12">
        <v>12</v>
      </c>
      <c r="B49" s="12">
        <v>10.7</v>
      </c>
    </row>
    <row r="50" spans="1:2" x14ac:dyDescent="0.3">
      <c r="A50" s="12">
        <v>1</v>
      </c>
      <c r="B50" s="12">
        <v>8.1</v>
      </c>
    </row>
    <row r="51" spans="1:2" x14ac:dyDescent="0.3">
      <c r="A51" s="12">
        <v>2</v>
      </c>
      <c r="B51" s="12">
        <v>10.1</v>
      </c>
    </row>
    <row r="52" spans="1:2" x14ac:dyDescent="0.3">
      <c r="A52" s="12">
        <v>3</v>
      </c>
      <c r="B52" s="12">
        <v>9.1999999999999993</v>
      </c>
    </row>
    <row r="53" spans="1:2" x14ac:dyDescent="0.3">
      <c r="A53" s="12">
        <v>4</v>
      </c>
      <c r="B53" s="12">
        <v>7.9</v>
      </c>
    </row>
    <row r="54" spans="1:2" x14ac:dyDescent="0.3">
      <c r="A54" s="12">
        <v>5</v>
      </c>
      <c r="B54" s="12">
        <v>8</v>
      </c>
    </row>
    <row r="55" spans="1:2" x14ac:dyDescent="0.3">
      <c r="A55" s="12">
        <v>6</v>
      </c>
      <c r="B55" s="12">
        <v>9.1</v>
      </c>
    </row>
    <row r="56" spans="1:2" x14ac:dyDescent="0.3">
      <c r="A56" s="12">
        <v>7</v>
      </c>
      <c r="B56" s="12">
        <v>9.6999999999999993</v>
      </c>
    </row>
    <row r="57" spans="1:2" x14ac:dyDescent="0.3">
      <c r="A57" s="12">
        <v>8</v>
      </c>
      <c r="B57" s="12">
        <v>8.1</v>
      </c>
    </row>
    <row r="58" spans="1:2" x14ac:dyDescent="0.3">
      <c r="A58" s="12">
        <v>9</v>
      </c>
      <c r="B58" s="12">
        <v>7.5</v>
      </c>
    </row>
    <row r="59" spans="1:2" x14ac:dyDescent="0.3">
      <c r="A59" s="12">
        <v>10</v>
      </c>
      <c r="B59" s="12">
        <v>8.4</v>
      </c>
    </row>
    <row r="60" spans="1:2" x14ac:dyDescent="0.3">
      <c r="A60" s="12">
        <v>11</v>
      </c>
      <c r="B60" s="12">
        <v>9.5</v>
      </c>
    </row>
    <row r="61" spans="1:2" x14ac:dyDescent="0.3">
      <c r="A61" s="12">
        <v>12</v>
      </c>
      <c r="B61" s="12">
        <v>8.3000000000000007</v>
      </c>
    </row>
    <row r="62" spans="1:2" x14ac:dyDescent="0.3">
      <c r="A62" s="12">
        <v>1</v>
      </c>
      <c r="B62" s="12">
        <v>10.4</v>
      </c>
    </row>
    <row r="63" spans="1:2" x14ac:dyDescent="0.3">
      <c r="A63" s="12">
        <v>2</v>
      </c>
      <c r="B63" s="12">
        <v>8.4</v>
      </c>
    </row>
    <row r="64" spans="1:2" x14ac:dyDescent="0.3">
      <c r="A64" s="12">
        <v>3</v>
      </c>
      <c r="B64" s="12">
        <v>8.9</v>
      </c>
    </row>
    <row r="65" spans="1:2" x14ac:dyDescent="0.3">
      <c r="A65" s="12">
        <v>4</v>
      </c>
      <c r="B65" s="12">
        <v>9</v>
      </c>
    </row>
    <row r="66" spans="1:2" x14ac:dyDescent="0.3">
      <c r="A66" s="12">
        <v>5</v>
      </c>
      <c r="B66" s="12">
        <v>8.1999999999999993</v>
      </c>
    </row>
    <row r="67" spans="1:2" x14ac:dyDescent="0.3">
      <c r="A67" s="12">
        <v>6</v>
      </c>
      <c r="B67" s="12">
        <v>9.1</v>
      </c>
    </row>
    <row r="68" spans="1:2" x14ac:dyDescent="0.3">
      <c r="A68" s="12">
        <v>7</v>
      </c>
      <c r="B68" s="12">
        <v>9.1</v>
      </c>
    </row>
    <row r="69" spans="1:2" x14ac:dyDescent="0.3">
      <c r="A69" s="12">
        <v>8</v>
      </c>
      <c r="B69" s="12">
        <v>8.3000000000000007</v>
      </c>
    </row>
    <row r="70" spans="1:2" x14ac:dyDescent="0.3">
      <c r="A70" s="12">
        <v>9</v>
      </c>
      <c r="B70" s="12">
        <v>9.1999999999999993</v>
      </c>
    </row>
    <row r="71" spans="1:2" x14ac:dyDescent="0.3">
      <c r="A71" s="12">
        <v>10</v>
      </c>
      <c r="B71" s="12">
        <v>9.5</v>
      </c>
    </row>
    <row r="72" spans="1:2" x14ac:dyDescent="0.3">
      <c r="A72" s="12">
        <v>11</v>
      </c>
      <c r="B72" s="12">
        <v>10.199999999999999</v>
      </c>
    </row>
    <row r="73" spans="1:2" x14ac:dyDescent="0.3">
      <c r="A73" s="12">
        <v>12</v>
      </c>
      <c r="B73" s="12">
        <v>9</v>
      </c>
    </row>
    <row r="74" spans="1:2" x14ac:dyDescent="0.3">
      <c r="A74" s="12">
        <v>1</v>
      </c>
      <c r="B74" s="12">
        <v>8.6</v>
      </c>
    </row>
    <row r="75" spans="1:2" x14ac:dyDescent="0.3">
      <c r="A75" s="12">
        <v>2</v>
      </c>
      <c r="B75" s="12">
        <v>10.199999999999999</v>
      </c>
    </row>
    <row r="76" spans="1:2" x14ac:dyDescent="0.3">
      <c r="A76" s="12">
        <v>3</v>
      </c>
      <c r="B76" s="12">
        <v>7.9</v>
      </c>
    </row>
    <row r="77" spans="1:2" x14ac:dyDescent="0.3">
      <c r="A77" s="12">
        <v>4</v>
      </c>
      <c r="B77" s="12">
        <v>8.6</v>
      </c>
    </row>
    <row r="78" spans="1:2" x14ac:dyDescent="0.3">
      <c r="A78" s="12">
        <v>5</v>
      </c>
      <c r="B78" s="12">
        <v>9.4</v>
      </c>
    </row>
    <row r="79" spans="1:2" x14ac:dyDescent="0.3">
      <c r="A79" s="12">
        <v>6</v>
      </c>
      <c r="B79" s="12">
        <v>8.3000000000000007</v>
      </c>
    </row>
    <row r="80" spans="1:2" x14ac:dyDescent="0.3">
      <c r="A80" s="12">
        <v>7</v>
      </c>
      <c r="B80" s="12">
        <v>10.5</v>
      </c>
    </row>
    <row r="81" spans="1:2" x14ac:dyDescent="0.3">
      <c r="A81" s="12">
        <v>8</v>
      </c>
      <c r="B81" s="12">
        <v>8.5</v>
      </c>
    </row>
    <row r="82" spans="1:2" x14ac:dyDescent="0.3">
      <c r="A82" s="12">
        <v>9</v>
      </c>
      <c r="B82" s="12">
        <v>10.5</v>
      </c>
    </row>
    <row r="83" spans="1:2" x14ac:dyDescent="0.3">
      <c r="A83" s="12">
        <v>10</v>
      </c>
      <c r="B83" s="12">
        <v>10.7</v>
      </c>
    </row>
    <row r="84" spans="1:2" x14ac:dyDescent="0.3">
      <c r="A84" s="12">
        <v>11</v>
      </c>
      <c r="B84" s="12">
        <v>11.2</v>
      </c>
    </row>
    <row r="85" spans="1:2" x14ac:dyDescent="0.3">
      <c r="A85" s="12">
        <v>12</v>
      </c>
      <c r="B85" s="12">
        <v>9.6999999999999993</v>
      </c>
    </row>
    <row r="86" spans="1:2" x14ac:dyDescent="0.3">
      <c r="A86" s="12">
        <v>1</v>
      </c>
      <c r="B86" s="12">
        <v>9.6999999999999993</v>
      </c>
    </row>
    <row r="87" spans="1:2" x14ac:dyDescent="0.3">
      <c r="A87" s="12">
        <v>2</v>
      </c>
      <c r="B87" s="12">
        <v>8.6999999999999993</v>
      </c>
    </row>
    <row r="88" spans="1:2" x14ac:dyDescent="0.3">
      <c r="A88" s="12">
        <v>3</v>
      </c>
      <c r="B88" s="12">
        <v>8.4</v>
      </c>
    </row>
    <row r="89" spans="1:2" x14ac:dyDescent="0.3">
      <c r="A89" s="12">
        <v>4</v>
      </c>
      <c r="B89" s="12">
        <v>9</v>
      </c>
    </row>
    <row r="90" spans="1:2" x14ac:dyDescent="0.3">
      <c r="A90" s="12">
        <v>5</v>
      </c>
      <c r="B90" s="12">
        <v>8.8000000000000007</v>
      </c>
    </row>
    <row r="91" spans="1:2" x14ac:dyDescent="0.3">
      <c r="A91" s="12">
        <v>6</v>
      </c>
      <c r="B91" s="12">
        <v>7.8</v>
      </c>
    </row>
    <row r="92" spans="1:2" x14ac:dyDescent="0.3">
      <c r="A92" s="12">
        <v>7</v>
      </c>
      <c r="B92" s="12">
        <v>9</v>
      </c>
    </row>
    <row r="93" spans="1:2" x14ac:dyDescent="0.3">
      <c r="A93" s="12">
        <v>8</v>
      </c>
      <c r="B93" s="12">
        <v>8</v>
      </c>
    </row>
    <row r="94" spans="1:2" x14ac:dyDescent="0.3">
      <c r="A94" s="12">
        <v>9</v>
      </c>
      <c r="B94" s="12">
        <v>7.6</v>
      </c>
    </row>
    <row r="95" spans="1:2" x14ac:dyDescent="0.3">
      <c r="A95" s="12">
        <v>10</v>
      </c>
      <c r="B95" s="12">
        <v>9.1</v>
      </c>
    </row>
    <row r="96" spans="1:2" x14ac:dyDescent="0.3">
      <c r="A96" s="12">
        <v>11</v>
      </c>
      <c r="B96" s="12">
        <v>9.4</v>
      </c>
    </row>
    <row r="97" spans="1:2" x14ac:dyDescent="0.3">
      <c r="A97" s="12">
        <v>12</v>
      </c>
      <c r="B97" s="12">
        <v>8.6999999999999993</v>
      </c>
    </row>
    <row r="98" spans="1:2" x14ac:dyDescent="0.3">
      <c r="A98" s="12">
        <v>1</v>
      </c>
      <c r="B98" s="12">
        <v>10.1</v>
      </c>
    </row>
    <row r="99" spans="1:2" x14ac:dyDescent="0.3">
      <c r="A99" s="12">
        <v>2</v>
      </c>
      <c r="B99" s="12">
        <v>8.1999999999999993</v>
      </c>
    </row>
    <row r="100" spans="1:2" x14ac:dyDescent="0.3">
      <c r="A100" s="12">
        <v>3</v>
      </c>
      <c r="B100" s="12">
        <v>9.4</v>
      </c>
    </row>
    <row r="101" spans="1:2" x14ac:dyDescent="0.3">
      <c r="A101" s="12">
        <v>4</v>
      </c>
      <c r="B101" s="12">
        <v>8.3000000000000007</v>
      </c>
    </row>
    <row r="102" spans="1:2" x14ac:dyDescent="0.3">
      <c r="A102" s="12">
        <v>5</v>
      </c>
      <c r="B102" s="12">
        <v>7.7</v>
      </c>
    </row>
    <row r="103" spans="1:2" x14ac:dyDescent="0.3">
      <c r="A103" s="12">
        <v>6</v>
      </c>
      <c r="B103" s="12">
        <v>9</v>
      </c>
    </row>
    <row r="104" spans="1:2" x14ac:dyDescent="0.3">
      <c r="A104" s="12">
        <v>7</v>
      </c>
      <c r="B104" s="12">
        <v>10.6</v>
      </c>
    </row>
    <row r="105" spans="1:2" x14ac:dyDescent="0.3">
      <c r="A105" s="12">
        <v>8</v>
      </c>
      <c r="B105" s="12">
        <v>7.8</v>
      </c>
    </row>
    <row r="106" spans="1:2" x14ac:dyDescent="0.3">
      <c r="A106" s="12">
        <v>9</v>
      </c>
      <c r="B106" s="12">
        <v>8</v>
      </c>
    </row>
    <row r="107" spans="1:2" x14ac:dyDescent="0.3">
      <c r="A107" s="12">
        <v>10</v>
      </c>
      <c r="B107" s="12">
        <v>8.8000000000000007</v>
      </c>
    </row>
    <row r="108" spans="1:2" x14ac:dyDescent="0.3">
      <c r="A108" s="12">
        <v>11</v>
      </c>
      <c r="B108" s="12">
        <v>11.5</v>
      </c>
    </row>
    <row r="109" spans="1:2" x14ac:dyDescent="0.3">
      <c r="A109" s="12">
        <v>12</v>
      </c>
      <c r="B109" s="12">
        <v>7.9</v>
      </c>
    </row>
    <row r="110" spans="1:2" x14ac:dyDescent="0.3">
      <c r="A110" s="12">
        <v>1</v>
      </c>
      <c r="B110" s="12">
        <v>9.9</v>
      </c>
    </row>
    <row r="111" spans="1:2" x14ac:dyDescent="0.3">
      <c r="A111" s="12">
        <v>2</v>
      </c>
      <c r="B111" s="12">
        <v>9.3000000000000007</v>
      </c>
    </row>
    <row r="112" spans="1:2" x14ac:dyDescent="0.3">
      <c r="A112" s="12">
        <v>3</v>
      </c>
      <c r="B112" s="12">
        <v>9.5</v>
      </c>
    </row>
    <row r="113" spans="1:2" x14ac:dyDescent="0.3">
      <c r="A113" s="12">
        <v>4</v>
      </c>
      <c r="B113" s="12">
        <v>9.5</v>
      </c>
    </row>
    <row r="114" spans="1:2" x14ac:dyDescent="0.3">
      <c r="A114" s="12">
        <v>5</v>
      </c>
      <c r="B114" s="12">
        <v>8.6999999999999993</v>
      </c>
    </row>
    <row r="115" spans="1:2" x14ac:dyDescent="0.3">
      <c r="A115" s="12">
        <v>6</v>
      </c>
      <c r="B115" s="12">
        <v>8.3000000000000007</v>
      </c>
    </row>
    <row r="116" spans="1:2" x14ac:dyDescent="0.3">
      <c r="A116" s="12">
        <v>7</v>
      </c>
      <c r="B116" s="12">
        <v>11</v>
      </c>
    </row>
    <row r="117" spans="1:2" x14ac:dyDescent="0.3">
      <c r="A117" s="12">
        <v>8</v>
      </c>
      <c r="B117" s="12">
        <v>10.4</v>
      </c>
    </row>
    <row r="118" spans="1:2" x14ac:dyDescent="0.3">
      <c r="A118" s="12">
        <v>9</v>
      </c>
      <c r="B118" s="12">
        <v>8</v>
      </c>
    </row>
    <row r="119" spans="1:2" x14ac:dyDescent="0.3">
      <c r="A119" s="12">
        <v>10</v>
      </c>
      <c r="B119" s="12">
        <v>7.9</v>
      </c>
    </row>
    <row r="120" spans="1:2" x14ac:dyDescent="0.3">
      <c r="A120" s="12">
        <v>11</v>
      </c>
      <c r="B120" s="12">
        <v>10.7</v>
      </c>
    </row>
    <row r="121" spans="1:2" x14ac:dyDescent="0.3">
      <c r="A121" s="12">
        <v>12</v>
      </c>
      <c r="B121" s="12">
        <v>10.3</v>
      </c>
    </row>
    <row r="122" spans="1:2" x14ac:dyDescent="0.3">
      <c r="A122" s="12">
        <v>1</v>
      </c>
      <c r="B122" s="12">
        <v>10.4</v>
      </c>
    </row>
    <row r="123" spans="1:2" x14ac:dyDescent="0.3">
      <c r="A123" s="12">
        <v>2</v>
      </c>
      <c r="B123" s="12">
        <v>9.6999999999999993</v>
      </c>
    </row>
    <row r="124" spans="1:2" x14ac:dyDescent="0.3">
      <c r="A124" s="12">
        <v>3</v>
      </c>
      <c r="B124" s="12">
        <v>8.5</v>
      </c>
    </row>
    <row r="125" spans="1:2" x14ac:dyDescent="0.3">
      <c r="A125" s="12">
        <v>4</v>
      </c>
      <c r="B125" s="12">
        <v>9.3000000000000007</v>
      </c>
    </row>
    <row r="126" spans="1:2" x14ac:dyDescent="0.3">
      <c r="A126" s="12">
        <v>5</v>
      </c>
      <c r="B126" s="12">
        <v>8.3000000000000007</v>
      </c>
    </row>
    <row r="127" spans="1:2" x14ac:dyDescent="0.3">
      <c r="A127" s="12">
        <v>6</v>
      </c>
      <c r="B127" s="12">
        <v>9.5</v>
      </c>
    </row>
    <row r="128" spans="1:2" x14ac:dyDescent="0.3">
      <c r="A128" s="12">
        <v>7</v>
      </c>
      <c r="B128" s="12">
        <v>11.3</v>
      </c>
    </row>
    <row r="129" spans="1:2" x14ac:dyDescent="0.3">
      <c r="A129" s="12">
        <v>8</v>
      </c>
      <c r="B129" s="12">
        <v>8.4</v>
      </c>
    </row>
    <row r="130" spans="1:2" x14ac:dyDescent="0.3">
      <c r="A130" s="12">
        <v>9</v>
      </c>
      <c r="B130" s="12">
        <v>7.6</v>
      </c>
    </row>
    <row r="131" spans="1:2" x14ac:dyDescent="0.3">
      <c r="A131" s="12">
        <v>10</v>
      </c>
      <c r="B131" s="12">
        <v>8.1999999999999993</v>
      </c>
    </row>
    <row r="132" spans="1:2" x14ac:dyDescent="0.3">
      <c r="A132" s="12">
        <v>11</v>
      </c>
      <c r="B132" s="12">
        <v>11.4</v>
      </c>
    </row>
    <row r="133" spans="1:2" x14ac:dyDescent="0.3">
      <c r="A133" s="12">
        <v>12</v>
      </c>
      <c r="B133" s="12">
        <v>10.6</v>
      </c>
    </row>
    <row r="134" spans="1:2" x14ac:dyDescent="0.3">
      <c r="A134" s="12">
        <v>1</v>
      </c>
      <c r="B134" s="12">
        <v>8.4</v>
      </c>
    </row>
    <row r="135" spans="1:2" x14ac:dyDescent="0.3">
      <c r="A135" s="12">
        <v>2</v>
      </c>
      <c r="B135" s="12">
        <v>10</v>
      </c>
    </row>
    <row r="136" spans="1:2" x14ac:dyDescent="0.3">
      <c r="A136" s="12">
        <v>3</v>
      </c>
      <c r="B136" s="12">
        <v>8.9</v>
      </c>
    </row>
    <row r="137" spans="1:2" x14ac:dyDescent="0.3">
      <c r="A137" s="12">
        <v>4</v>
      </c>
      <c r="B137" s="12">
        <v>8.1999999999999993</v>
      </c>
    </row>
    <row r="138" spans="1:2" x14ac:dyDescent="0.3">
      <c r="A138" s="12">
        <v>5</v>
      </c>
      <c r="B138" s="12">
        <v>7.3</v>
      </c>
    </row>
    <row r="139" spans="1:2" x14ac:dyDescent="0.3">
      <c r="A139" s="12">
        <v>6</v>
      </c>
      <c r="B139" s="12">
        <v>7.9</v>
      </c>
    </row>
    <row r="140" spans="1:2" x14ac:dyDescent="0.3">
      <c r="A140" s="12">
        <v>7</v>
      </c>
      <c r="B140" s="12">
        <v>9.5</v>
      </c>
    </row>
    <row r="141" spans="1:2" x14ac:dyDescent="0.3">
      <c r="A141" s="12">
        <v>8</v>
      </c>
      <c r="B141" s="12">
        <v>9</v>
      </c>
    </row>
    <row r="142" spans="1:2" x14ac:dyDescent="0.3">
      <c r="A142" s="12">
        <v>9</v>
      </c>
      <c r="B142" s="12">
        <v>7.9</v>
      </c>
    </row>
    <row r="143" spans="1:2" x14ac:dyDescent="0.3">
      <c r="A143" s="12">
        <v>10</v>
      </c>
      <c r="B143" s="12">
        <v>8.5</v>
      </c>
    </row>
    <row r="144" spans="1:2" x14ac:dyDescent="0.3">
      <c r="A144" s="12">
        <v>11</v>
      </c>
      <c r="B144" s="12">
        <v>10.3</v>
      </c>
    </row>
    <row r="145" spans="1:2" x14ac:dyDescent="0.3">
      <c r="A145" s="12">
        <v>12</v>
      </c>
      <c r="B145" s="12">
        <v>8.6</v>
      </c>
    </row>
    <row r="146" spans="1:2" x14ac:dyDescent="0.3">
      <c r="A146" s="12">
        <v>1</v>
      </c>
      <c r="B146" s="12">
        <v>10</v>
      </c>
    </row>
    <row r="147" spans="1:2" x14ac:dyDescent="0.3">
      <c r="A147" s="12">
        <v>2</v>
      </c>
      <c r="B147" s="12">
        <v>9.6999999999999993</v>
      </c>
    </row>
    <row r="148" spans="1:2" x14ac:dyDescent="0.3">
      <c r="A148" s="12">
        <v>3</v>
      </c>
      <c r="B148" s="12">
        <v>7.5</v>
      </c>
    </row>
    <row r="149" spans="1:2" x14ac:dyDescent="0.3">
      <c r="A149" s="12">
        <v>4</v>
      </c>
      <c r="B149" s="12">
        <v>8.6999999999999993</v>
      </c>
    </row>
    <row r="150" spans="1:2" x14ac:dyDescent="0.3">
      <c r="A150" s="12">
        <v>5</v>
      </c>
      <c r="B150" s="12">
        <v>8.8000000000000007</v>
      </c>
    </row>
    <row r="151" spans="1:2" x14ac:dyDescent="0.3">
      <c r="A151" s="12">
        <v>6</v>
      </c>
      <c r="B151" s="12">
        <v>10.3</v>
      </c>
    </row>
    <row r="152" spans="1:2" x14ac:dyDescent="0.3">
      <c r="A152" s="12">
        <v>7</v>
      </c>
      <c r="B152" s="12">
        <v>9.5</v>
      </c>
    </row>
    <row r="153" spans="1:2" x14ac:dyDescent="0.3">
      <c r="A153" s="12">
        <v>8</v>
      </c>
      <c r="B153" s="12">
        <v>7.7</v>
      </c>
    </row>
    <row r="154" spans="1:2" x14ac:dyDescent="0.3">
      <c r="A154" s="12">
        <v>9</v>
      </c>
      <c r="B154" s="12">
        <v>7.8</v>
      </c>
    </row>
    <row r="155" spans="1:2" x14ac:dyDescent="0.3">
      <c r="A155" s="12">
        <v>10</v>
      </c>
      <c r="B155" s="12">
        <v>8.6</v>
      </c>
    </row>
    <row r="156" spans="1:2" x14ac:dyDescent="0.3">
      <c r="A156" s="12">
        <v>11</v>
      </c>
      <c r="B156" s="12">
        <v>10.7</v>
      </c>
    </row>
    <row r="157" spans="1:2" x14ac:dyDescent="0.3">
      <c r="A157" s="12">
        <v>12</v>
      </c>
      <c r="B157" s="12">
        <v>9.8000000000000007</v>
      </c>
    </row>
    <row r="158" spans="1:2" x14ac:dyDescent="0.3">
      <c r="A158" s="12">
        <v>1</v>
      </c>
      <c r="B158" s="12">
        <v>8.6</v>
      </c>
    </row>
    <row r="159" spans="1:2" x14ac:dyDescent="0.3">
      <c r="A159" s="12">
        <v>2</v>
      </c>
      <c r="B159" s="12">
        <v>8.1</v>
      </c>
    </row>
    <row r="160" spans="1:2" x14ac:dyDescent="0.3">
      <c r="A160" s="12">
        <v>3</v>
      </c>
      <c r="B160" s="12">
        <v>8.1</v>
      </c>
    </row>
    <row r="161" spans="1:2" x14ac:dyDescent="0.3">
      <c r="A161" s="12">
        <v>4</v>
      </c>
      <c r="B161" s="12">
        <v>9.1999999999999993</v>
      </c>
    </row>
    <row r="162" spans="1:2" x14ac:dyDescent="0.3">
      <c r="A162" s="12">
        <v>5</v>
      </c>
      <c r="B162" s="12">
        <v>8.8000000000000007</v>
      </c>
    </row>
    <row r="163" spans="1:2" x14ac:dyDescent="0.3">
      <c r="A163" s="12">
        <v>6</v>
      </c>
      <c r="B163" s="12">
        <v>8</v>
      </c>
    </row>
    <row r="164" spans="1:2" x14ac:dyDescent="0.3">
      <c r="A164" s="12">
        <v>7</v>
      </c>
      <c r="B164" s="12">
        <v>11.5</v>
      </c>
    </row>
    <row r="165" spans="1:2" x14ac:dyDescent="0.3">
      <c r="A165" s="12">
        <v>8</v>
      </c>
      <c r="B165" s="12">
        <v>8.8000000000000007</v>
      </c>
    </row>
    <row r="166" spans="1:2" x14ac:dyDescent="0.3">
      <c r="A166" s="12">
        <v>9</v>
      </c>
      <c r="B166" s="12">
        <v>8.6</v>
      </c>
    </row>
    <row r="167" spans="1:2" x14ac:dyDescent="0.3">
      <c r="A167" s="12">
        <v>10</v>
      </c>
      <c r="B167" s="12">
        <v>9.6</v>
      </c>
    </row>
    <row r="168" spans="1:2" x14ac:dyDescent="0.3">
      <c r="A168" s="12">
        <v>11</v>
      </c>
      <c r="B168" s="12">
        <v>11.3</v>
      </c>
    </row>
    <row r="169" spans="1:2" x14ac:dyDescent="0.3">
      <c r="A169" s="12">
        <v>12</v>
      </c>
      <c r="B169" s="12">
        <v>10.5</v>
      </c>
    </row>
    <row r="170" spans="1:2" x14ac:dyDescent="0.3">
      <c r="A170" s="12">
        <v>1</v>
      </c>
      <c r="B170" s="12">
        <v>10.3</v>
      </c>
    </row>
    <row r="171" spans="1:2" x14ac:dyDescent="0.3">
      <c r="A171" s="12">
        <v>2</v>
      </c>
      <c r="B171" s="12">
        <v>8.1999999999999993</v>
      </c>
    </row>
    <row r="172" spans="1:2" x14ac:dyDescent="0.3">
      <c r="A172" s="12">
        <v>3</v>
      </c>
      <c r="B172" s="12">
        <v>7.6</v>
      </c>
    </row>
    <row r="173" spans="1:2" x14ac:dyDescent="0.3">
      <c r="A173" s="12">
        <v>4</v>
      </c>
      <c r="B173" s="12">
        <v>11</v>
      </c>
    </row>
    <row r="174" spans="1:2" x14ac:dyDescent="0.3">
      <c r="A174" s="12">
        <v>5</v>
      </c>
      <c r="B174" s="12">
        <v>8.5</v>
      </c>
    </row>
    <row r="175" spans="1:2" x14ac:dyDescent="0.3">
      <c r="A175" s="12">
        <v>6</v>
      </c>
      <c r="B175" s="12">
        <v>7.6</v>
      </c>
    </row>
    <row r="176" spans="1:2" x14ac:dyDescent="0.3">
      <c r="A176" s="12">
        <v>7</v>
      </c>
      <c r="B176" s="12">
        <v>9.9</v>
      </c>
    </row>
    <row r="177" spans="1:2" x14ac:dyDescent="0.3">
      <c r="A177" s="12">
        <v>8</v>
      </c>
      <c r="B177" s="12">
        <v>8.4</v>
      </c>
    </row>
    <row r="178" spans="1:2" x14ac:dyDescent="0.3">
      <c r="A178" s="12">
        <v>9</v>
      </c>
      <c r="B178" s="12">
        <v>8.4</v>
      </c>
    </row>
    <row r="179" spans="1:2" x14ac:dyDescent="0.3">
      <c r="A179" s="12">
        <v>10</v>
      </c>
      <c r="B179" s="12">
        <v>8.1999999999999993</v>
      </c>
    </row>
    <row r="180" spans="1:2" x14ac:dyDescent="0.3">
      <c r="A180" s="12">
        <v>11</v>
      </c>
      <c r="B180" s="12">
        <v>9.8000000000000007</v>
      </c>
    </row>
    <row r="181" spans="1:2" x14ac:dyDescent="0.3">
      <c r="A181" s="12">
        <v>12</v>
      </c>
      <c r="B181" s="12">
        <v>10.3</v>
      </c>
    </row>
    <row r="182" spans="1:2" x14ac:dyDescent="0.3">
      <c r="A182" s="12">
        <v>1</v>
      </c>
      <c r="B182" s="12">
        <v>8.1</v>
      </c>
    </row>
    <row r="183" spans="1:2" x14ac:dyDescent="0.3">
      <c r="A183" s="12">
        <v>2</v>
      </c>
      <c r="B183" s="12">
        <v>9.9</v>
      </c>
    </row>
    <row r="184" spans="1:2" x14ac:dyDescent="0.3">
      <c r="A184" s="12">
        <v>3</v>
      </c>
      <c r="B184" s="12">
        <v>10.9</v>
      </c>
    </row>
    <row r="185" spans="1:2" x14ac:dyDescent="0.3">
      <c r="A185" s="12">
        <v>4</v>
      </c>
      <c r="B185" s="12">
        <v>8.5</v>
      </c>
    </row>
    <row r="186" spans="1:2" x14ac:dyDescent="0.3">
      <c r="A186" s="12">
        <v>5</v>
      </c>
      <c r="B186" s="12">
        <v>10.199999999999999</v>
      </c>
    </row>
    <row r="187" spans="1:2" x14ac:dyDescent="0.3">
      <c r="A187" s="12">
        <v>6</v>
      </c>
      <c r="B187" s="12">
        <v>8.4</v>
      </c>
    </row>
    <row r="188" spans="1:2" x14ac:dyDescent="0.3">
      <c r="A188" s="12">
        <v>7</v>
      </c>
      <c r="B188" s="12">
        <v>11.2</v>
      </c>
    </row>
    <row r="189" spans="1:2" x14ac:dyDescent="0.3">
      <c r="A189" s="12">
        <v>8</v>
      </c>
      <c r="B189" s="12">
        <v>8.1</v>
      </c>
    </row>
    <row r="190" spans="1:2" x14ac:dyDescent="0.3">
      <c r="A190" s="12">
        <v>9</v>
      </c>
      <c r="B190" s="12">
        <v>7.7</v>
      </c>
    </row>
    <row r="191" spans="1:2" x14ac:dyDescent="0.3">
      <c r="A191" s="12">
        <v>10</v>
      </c>
      <c r="B191" s="12">
        <v>9.1999999999999993</v>
      </c>
    </row>
    <row r="192" spans="1:2" x14ac:dyDescent="0.3">
      <c r="A192" s="12">
        <v>11</v>
      </c>
      <c r="B192" s="12">
        <v>10.199999999999999</v>
      </c>
    </row>
    <row r="193" spans="1:2" x14ac:dyDescent="0.3">
      <c r="A193" s="12">
        <v>12</v>
      </c>
      <c r="B193" s="12">
        <v>8.6</v>
      </c>
    </row>
    <row r="194" spans="1:2" x14ac:dyDescent="0.3">
      <c r="A194" s="12">
        <v>1</v>
      </c>
      <c r="B194" s="12">
        <v>8.4</v>
      </c>
    </row>
    <row r="195" spans="1:2" x14ac:dyDescent="0.3">
      <c r="A195" s="12">
        <v>2</v>
      </c>
      <c r="B195" s="12">
        <v>8.8000000000000007</v>
      </c>
    </row>
    <row r="196" spans="1:2" x14ac:dyDescent="0.3">
      <c r="A196" s="12">
        <v>3</v>
      </c>
      <c r="B196" s="12">
        <v>7.5</v>
      </c>
    </row>
    <row r="197" spans="1:2" x14ac:dyDescent="0.3">
      <c r="A197" s="12">
        <v>4</v>
      </c>
      <c r="B197" s="12">
        <v>9.1999999999999993</v>
      </c>
    </row>
    <row r="198" spans="1:2" x14ac:dyDescent="0.3">
      <c r="A198" s="12">
        <v>5</v>
      </c>
      <c r="B198" s="12">
        <v>7.6</v>
      </c>
    </row>
    <row r="199" spans="1:2" x14ac:dyDescent="0.3">
      <c r="A199" s="12">
        <v>6</v>
      </c>
      <c r="B199" s="12">
        <v>10.1</v>
      </c>
    </row>
    <row r="200" spans="1:2" x14ac:dyDescent="0.3">
      <c r="A200" s="12">
        <v>7</v>
      </c>
      <c r="B200" s="12">
        <v>10.5</v>
      </c>
    </row>
    <row r="201" spans="1:2" x14ac:dyDescent="0.3">
      <c r="A201" s="12">
        <v>8</v>
      </c>
      <c r="B201" s="12">
        <v>8.6999999999999993</v>
      </c>
    </row>
    <row r="202" spans="1:2" x14ac:dyDescent="0.3">
      <c r="A202" s="12">
        <v>9</v>
      </c>
      <c r="B202" s="12">
        <v>9.1</v>
      </c>
    </row>
    <row r="203" spans="1:2" x14ac:dyDescent="0.3">
      <c r="A203" s="12">
        <v>10</v>
      </c>
      <c r="B203" s="12">
        <v>8.5</v>
      </c>
    </row>
    <row r="204" spans="1:2" x14ac:dyDescent="0.3">
      <c r="A204" s="12">
        <v>11</v>
      </c>
      <c r="B204" s="12">
        <v>9.9</v>
      </c>
    </row>
    <row r="205" spans="1:2" x14ac:dyDescent="0.3">
      <c r="A205" s="12">
        <v>12</v>
      </c>
      <c r="B205" s="12">
        <v>8.5</v>
      </c>
    </row>
    <row r="206" spans="1:2" x14ac:dyDescent="0.3">
      <c r="A206" s="12">
        <v>1</v>
      </c>
      <c r="B206" s="12">
        <v>9.4</v>
      </c>
    </row>
    <row r="207" spans="1:2" x14ac:dyDescent="0.3">
      <c r="A207" s="12">
        <v>2</v>
      </c>
      <c r="B207" s="12">
        <v>8.3000000000000007</v>
      </c>
    </row>
    <row r="208" spans="1:2" x14ac:dyDescent="0.3">
      <c r="A208" s="12">
        <v>3</v>
      </c>
      <c r="B208" s="12">
        <v>8.1</v>
      </c>
    </row>
    <row r="209" spans="1:2" x14ac:dyDescent="0.3">
      <c r="A209" s="12">
        <v>4</v>
      </c>
      <c r="B209" s="12">
        <v>8.9</v>
      </c>
    </row>
    <row r="210" spans="1:2" x14ac:dyDescent="0.3">
      <c r="A210" s="12">
        <v>5</v>
      </c>
      <c r="B210" s="12">
        <v>8.1999999999999993</v>
      </c>
    </row>
    <row r="211" spans="1:2" x14ac:dyDescent="0.3">
      <c r="A211" s="12">
        <v>6</v>
      </c>
      <c r="B211" s="12">
        <v>8.4</v>
      </c>
    </row>
    <row r="212" spans="1:2" x14ac:dyDescent="0.3">
      <c r="A212" s="12">
        <v>7</v>
      </c>
      <c r="B212" s="12">
        <v>10.199999999999999</v>
      </c>
    </row>
    <row r="213" spans="1:2" x14ac:dyDescent="0.3">
      <c r="A213" s="12">
        <v>8</v>
      </c>
      <c r="B213" s="12">
        <v>8.9</v>
      </c>
    </row>
    <row r="214" spans="1:2" x14ac:dyDescent="0.3">
      <c r="A214" s="12">
        <v>9</v>
      </c>
      <c r="B214" s="12">
        <v>8.6</v>
      </c>
    </row>
    <row r="215" spans="1:2" x14ac:dyDescent="0.3">
      <c r="A215" s="12">
        <v>10</v>
      </c>
      <c r="B215" s="12">
        <v>7.7</v>
      </c>
    </row>
    <row r="216" spans="1:2" x14ac:dyDescent="0.3">
      <c r="A216" s="12">
        <v>11</v>
      </c>
      <c r="B216" s="12">
        <v>10.3</v>
      </c>
    </row>
    <row r="217" spans="1:2" x14ac:dyDescent="0.3">
      <c r="A217" s="12">
        <v>12</v>
      </c>
      <c r="B217" s="12">
        <v>9.1999999999999993</v>
      </c>
    </row>
    <row r="218" spans="1:2" x14ac:dyDescent="0.3">
      <c r="A218" s="12">
        <v>1</v>
      </c>
      <c r="B218" s="12">
        <v>9.1</v>
      </c>
    </row>
    <row r="219" spans="1:2" x14ac:dyDescent="0.3">
      <c r="A219" s="12">
        <v>2</v>
      </c>
      <c r="B219" s="12">
        <v>9.8000000000000007</v>
      </c>
    </row>
    <row r="220" spans="1:2" x14ac:dyDescent="0.3">
      <c r="A220" s="12">
        <v>3</v>
      </c>
      <c r="B220" s="12">
        <v>8.8000000000000007</v>
      </c>
    </row>
    <row r="221" spans="1:2" x14ac:dyDescent="0.3">
      <c r="A221" s="12">
        <v>4</v>
      </c>
      <c r="B221" s="12">
        <v>9.1999999999999993</v>
      </c>
    </row>
    <row r="222" spans="1:2" x14ac:dyDescent="0.3">
      <c r="A222" s="12">
        <v>5</v>
      </c>
      <c r="B222" s="12">
        <v>10.5</v>
      </c>
    </row>
    <row r="223" spans="1:2" x14ac:dyDescent="0.3">
      <c r="A223" s="12">
        <v>6</v>
      </c>
      <c r="B223" s="12">
        <v>8.5</v>
      </c>
    </row>
    <row r="224" spans="1:2" x14ac:dyDescent="0.3">
      <c r="A224" s="12">
        <v>7</v>
      </c>
      <c r="B224" s="12">
        <v>9.6</v>
      </c>
    </row>
    <row r="225" spans="1:2" x14ac:dyDescent="0.3">
      <c r="A225" s="12">
        <v>8</v>
      </c>
      <c r="B225" s="12">
        <v>8.5</v>
      </c>
    </row>
    <row r="226" spans="1:2" x14ac:dyDescent="0.3">
      <c r="A226" s="12">
        <v>9</v>
      </c>
      <c r="B226" s="12">
        <v>9.5</v>
      </c>
    </row>
    <row r="227" spans="1:2" x14ac:dyDescent="0.3">
      <c r="A227" s="12">
        <v>10</v>
      </c>
      <c r="B227" s="12">
        <v>8.1</v>
      </c>
    </row>
    <row r="228" spans="1:2" x14ac:dyDescent="0.3">
      <c r="A228" s="12">
        <v>11</v>
      </c>
      <c r="B228" s="12">
        <v>9.6999999999999993</v>
      </c>
    </row>
    <row r="229" spans="1:2" x14ac:dyDescent="0.3">
      <c r="A229" s="12">
        <v>12</v>
      </c>
      <c r="B229" s="12">
        <v>7.5</v>
      </c>
    </row>
    <row r="230" spans="1:2" x14ac:dyDescent="0.3">
      <c r="A230" s="12">
        <v>1</v>
      </c>
      <c r="B230" s="12">
        <v>9.1</v>
      </c>
    </row>
    <row r="231" spans="1:2" x14ac:dyDescent="0.3">
      <c r="A231" s="12">
        <v>2</v>
      </c>
      <c r="B231" s="12">
        <v>9</v>
      </c>
    </row>
    <row r="232" spans="1:2" x14ac:dyDescent="0.3">
      <c r="A232" s="12">
        <v>3</v>
      </c>
      <c r="B232" s="12">
        <v>9.3000000000000007</v>
      </c>
    </row>
    <row r="233" spans="1:2" x14ac:dyDescent="0.3">
      <c r="A233" s="12">
        <v>4</v>
      </c>
      <c r="B233" s="12">
        <v>9.5</v>
      </c>
    </row>
    <row r="234" spans="1:2" x14ac:dyDescent="0.3">
      <c r="A234" s="12">
        <v>5</v>
      </c>
      <c r="B234" s="12">
        <v>9.8000000000000007</v>
      </c>
    </row>
    <row r="235" spans="1:2" x14ac:dyDescent="0.3">
      <c r="A235" s="12">
        <v>6</v>
      </c>
      <c r="B235" s="12">
        <v>9.1999999999999993</v>
      </c>
    </row>
    <row r="236" spans="1:2" x14ac:dyDescent="0.3">
      <c r="A236" s="12">
        <v>7</v>
      </c>
      <c r="B236" s="12">
        <v>11.1</v>
      </c>
    </row>
    <row r="237" spans="1:2" x14ac:dyDescent="0.3">
      <c r="A237" s="12">
        <v>8</v>
      </c>
      <c r="B237" s="12">
        <v>8.5</v>
      </c>
    </row>
    <row r="238" spans="1:2" x14ac:dyDescent="0.3">
      <c r="A238" s="12">
        <v>9</v>
      </c>
      <c r="B238" s="12">
        <v>9.9</v>
      </c>
    </row>
    <row r="239" spans="1:2" x14ac:dyDescent="0.3">
      <c r="A239" s="12">
        <v>10</v>
      </c>
      <c r="B239" s="12">
        <v>10.8</v>
      </c>
    </row>
    <row r="240" spans="1:2" x14ac:dyDescent="0.3">
      <c r="A240" s="12">
        <v>11</v>
      </c>
      <c r="B240" s="12">
        <v>10</v>
      </c>
    </row>
    <row r="241" spans="1:2" x14ac:dyDescent="0.3">
      <c r="A241" s="12">
        <v>12</v>
      </c>
      <c r="B241" s="12">
        <v>10.9</v>
      </c>
    </row>
    <row r="242" spans="1:2" x14ac:dyDescent="0.3">
      <c r="A242" s="12">
        <v>1</v>
      </c>
      <c r="B242" s="12">
        <v>10.5</v>
      </c>
    </row>
    <row r="243" spans="1:2" x14ac:dyDescent="0.3">
      <c r="A243" s="12">
        <v>2</v>
      </c>
      <c r="B243" s="12">
        <v>9.6999999999999993</v>
      </c>
    </row>
    <row r="244" spans="1:2" x14ac:dyDescent="0.3">
      <c r="A244" s="12">
        <v>3</v>
      </c>
      <c r="B244" s="12">
        <v>8</v>
      </c>
    </row>
    <row r="245" spans="1:2" x14ac:dyDescent="0.3">
      <c r="A245" s="12">
        <v>4</v>
      </c>
      <c r="B245" s="12">
        <v>10.1</v>
      </c>
    </row>
    <row r="246" spans="1:2" x14ac:dyDescent="0.3">
      <c r="A246" s="12">
        <v>5</v>
      </c>
      <c r="B246" s="12">
        <v>10.5</v>
      </c>
    </row>
    <row r="247" spans="1:2" x14ac:dyDescent="0.3">
      <c r="A247" s="12">
        <v>6</v>
      </c>
      <c r="B247" s="12">
        <v>10.6</v>
      </c>
    </row>
    <row r="248" spans="1:2" x14ac:dyDescent="0.3">
      <c r="A248" s="12">
        <v>7</v>
      </c>
      <c r="B248" s="12">
        <v>10.6</v>
      </c>
    </row>
    <row r="249" spans="1:2" x14ac:dyDescent="0.3">
      <c r="A249" s="12">
        <v>8</v>
      </c>
      <c r="B249" s="12">
        <v>7.7</v>
      </c>
    </row>
    <row r="250" spans="1:2" x14ac:dyDescent="0.3">
      <c r="A250" s="12">
        <v>9</v>
      </c>
      <c r="B250" s="12">
        <v>9.1</v>
      </c>
    </row>
    <row r="251" spans="1:2" x14ac:dyDescent="0.3">
      <c r="A251" s="12">
        <v>10</v>
      </c>
      <c r="B251" s="12">
        <v>8.5</v>
      </c>
    </row>
    <row r="252" spans="1:2" x14ac:dyDescent="0.3">
      <c r="A252" s="12">
        <v>11</v>
      </c>
      <c r="B252" s="12">
        <v>9.5</v>
      </c>
    </row>
    <row r="253" spans="1:2" x14ac:dyDescent="0.3">
      <c r="A253" s="12">
        <v>12</v>
      </c>
      <c r="B253" s="12">
        <v>9.3000000000000007</v>
      </c>
    </row>
    <row r="254" spans="1:2" x14ac:dyDescent="0.3">
      <c r="A254" s="12">
        <v>1</v>
      </c>
      <c r="B254" s="12">
        <v>10</v>
      </c>
    </row>
    <row r="255" spans="1:2" x14ac:dyDescent="0.3">
      <c r="A255" s="12">
        <v>2</v>
      </c>
      <c r="B255" s="12">
        <v>8</v>
      </c>
    </row>
    <row r="256" spans="1:2" x14ac:dyDescent="0.3">
      <c r="A256" s="12">
        <v>3</v>
      </c>
      <c r="B256" s="12">
        <v>9.6</v>
      </c>
    </row>
    <row r="257" spans="1:2" x14ac:dyDescent="0.3">
      <c r="A257" s="12">
        <v>4</v>
      </c>
      <c r="B257" s="12">
        <v>10.7</v>
      </c>
    </row>
    <row r="258" spans="1:2" x14ac:dyDescent="0.3">
      <c r="A258" s="12">
        <v>5</v>
      </c>
      <c r="B258" s="12">
        <v>9.4</v>
      </c>
    </row>
    <row r="259" spans="1:2" x14ac:dyDescent="0.3">
      <c r="A259" s="12">
        <v>6</v>
      </c>
      <c r="B259" s="12">
        <v>8.3000000000000007</v>
      </c>
    </row>
    <row r="260" spans="1:2" x14ac:dyDescent="0.3">
      <c r="A260" s="12">
        <v>7</v>
      </c>
      <c r="B260" s="12">
        <v>10.1</v>
      </c>
    </row>
    <row r="261" spans="1:2" x14ac:dyDescent="0.3">
      <c r="A261" s="12">
        <v>8</v>
      </c>
      <c r="B261" s="12">
        <v>8.6</v>
      </c>
    </row>
    <row r="262" spans="1:2" x14ac:dyDescent="0.3">
      <c r="A262" s="12">
        <v>9</v>
      </c>
      <c r="B262" s="12">
        <v>8.9</v>
      </c>
    </row>
    <row r="263" spans="1:2" x14ac:dyDescent="0.3">
      <c r="A263" s="12">
        <v>10</v>
      </c>
      <c r="B263" s="12">
        <v>9.1999999999999993</v>
      </c>
    </row>
    <row r="264" spans="1:2" x14ac:dyDescent="0.3">
      <c r="A264" s="12">
        <v>11</v>
      </c>
      <c r="B264" s="12">
        <v>10.5</v>
      </c>
    </row>
    <row r="265" spans="1:2" x14ac:dyDescent="0.3">
      <c r="A265" s="12">
        <v>12</v>
      </c>
      <c r="B265" s="12">
        <v>8.3000000000000007</v>
      </c>
    </row>
    <row r="266" spans="1:2" x14ac:dyDescent="0.3">
      <c r="A266" s="12">
        <v>1</v>
      </c>
      <c r="B266" s="12">
        <v>8</v>
      </c>
    </row>
    <row r="267" spans="1:2" x14ac:dyDescent="0.3">
      <c r="A267" s="12">
        <v>2</v>
      </c>
      <c r="B267" s="12">
        <v>8.4</v>
      </c>
    </row>
    <row r="268" spans="1:2" x14ac:dyDescent="0.3">
      <c r="A268" s="12">
        <v>3</v>
      </c>
      <c r="B268" s="12">
        <v>7.9</v>
      </c>
    </row>
    <row r="269" spans="1:2" x14ac:dyDescent="0.3">
      <c r="A269" s="12">
        <v>4</v>
      </c>
      <c r="B269" s="12">
        <v>8.5</v>
      </c>
    </row>
    <row r="270" spans="1:2" x14ac:dyDescent="0.3">
      <c r="A270" s="12">
        <v>5</v>
      </c>
      <c r="B270" s="12">
        <v>8.1</v>
      </c>
    </row>
    <row r="271" spans="1:2" x14ac:dyDescent="0.3">
      <c r="A271" s="12">
        <v>6</v>
      </c>
      <c r="B271" s="12">
        <v>9.1</v>
      </c>
    </row>
    <row r="272" spans="1:2" x14ac:dyDescent="0.3">
      <c r="A272" s="12">
        <v>7</v>
      </c>
      <c r="B272" s="12">
        <v>9.3000000000000007</v>
      </c>
    </row>
    <row r="273" spans="1:2" x14ac:dyDescent="0.3">
      <c r="A273" s="12">
        <v>8</v>
      </c>
      <c r="B273" s="12">
        <v>9.4</v>
      </c>
    </row>
    <row r="274" spans="1:2" x14ac:dyDescent="0.3">
      <c r="A274" s="12">
        <v>9</v>
      </c>
      <c r="B274" s="12">
        <v>9.9</v>
      </c>
    </row>
    <row r="275" spans="1:2" x14ac:dyDescent="0.3">
      <c r="A275" s="12">
        <v>10</v>
      </c>
      <c r="B275" s="12">
        <v>8</v>
      </c>
    </row>
    <row r="276" spans="1:2" x14ac:dyDescent="0.3">
      <c r="A276" s="12">
        <v>11</v>
      </c>
      <c r="B276" s="12">
        <v>11.4</v>
      </c>
    </row>
    <row r="277" spans="1:2" x14ac:dyDescent="0.3">
      <c r="A277" s="12">
        <v>12</v>
      </c>
      <c r="B277" s="12">
        <v>8.8000000000000007</v>
      </c>
    </row>
    <row r="278" spans="1:2" x14ac:dyDescent="0.3">
      <c r="A278" s="12">
        <v>1</v>
      </c>
      <c r="B278" s="12">
        <v>9.1999999999999993</v>
      </c>
    </row>
    <row r="279" spans="1:2" x14ac:dyDescent="0.3">
      <c r="A279" s="12">
        <v>2</v>
      </c>
      <c r="B279" s="12">
        <v>7.8</v>
      </c>
    </row>
    <row r="280" spans="1:2" x14ac:dyDescent="0.3">
      <c r="A280" s="12">
        <v>3</v>
      </c>
      <c r="B280" s="12">
        <v>8.4</v>
      </c>
    </row>
    <row r="281" spans="1:2" x14ac:dyDescent="0.3">
      <c r="A281" s="12">
        <v>4</v>
      </c>
      <c r="B281" s="12">
        <v>8.1</v>
      </c>
    </row>
    <row r="282" spans="1:2" x14ac:dyDescent="0.3">
      <c r="A282" s="12">
        <v>5</v>
      </c>
      <c r="B282" s="12">
        <v>8.3000000000000007</v>
      </c>
    </row>
    <row r="283" spans="1:2" x14ac:dyDescent="0.3">
      <c r="A283" s="12">
        <v>6</v>
      </c>
      <c r="B283" s="12">
        <v>8.9</v>
      </c>
    </row>
    <row r="284" spans="1:2" x14ac:dyDescent="0.3">
      <c r="A284" s="12">
        <v>7</v>
      </c>
      <c r="B284" s="12">
        <v>9.4</v>
      </c>
    </row>
    <row r="285" spans="1:2" x14ac:dyDescent="0.3">
      <c r="A285" s="12">
        <v>8</v>
      </c>
      <c r="B285" s="12">
        <v>9.3000000000000007</v>
      </c>
    </row>
    <row r="286" spans="1:2" x14ac:dyDescent="0.3">
      <c r="A286" s="12">
        <v>9</v>
      </c>
      <c r="B286" s="12">
        <v>8.8000000000000007</v>
      </c>
    </row>
    <row r="287" spans="1:2" x14ac:dyDescent="0.3">
      <c r="A287" s="12">
        <v>10</v>
      </c>
      <c r="B287" s="12">
        <v>8.9</v>
      </c>
    </row>
    <row r="288" spans="1:2" x14ac:dyDescent="0.3">
      <c r="A288" s="12">
        <v>11</v>
      </c>
      <c r="B288" s="12">
        <v>10.8</v>
      </c>
    </row>
    <row r="289" spans="1:2" x14ac:dyDescent="0.3">
      <c r="A289" s="12">
        <v>12</v>
      </c>
      <c r="B289" s="12">
        <v>11</v>
      </c>
    </row>
    <row r="290" spans="1:2" x14ac:dyDescent="0.3">
      <c r="A290" s="12">
        <v>1</v>
      </c>
      <c r="B290" s="12">
        <v>8.6</v>
      </c>
    </row>
    <row r="291" spans="1:2" x14ac:dyDescent="0.3">
      <c r="A291" s="12">
        <v>2</v>
      </c>
      <c r="B291" s="12">
        <v>8.4</v>
      </c>
    </row>
    <row r="292" spans="1:2" x14ac:dyDescent="0.3">
      <c r="A292" s="12">
        <v>3</v>
      </c>
      <c r="B292" s="12">
        <v>7.9</v>
      </c>
    </row>
    <row r="293" spans="1:2" x14ac:dyDescent="0.3">
      <c r="A293" s="12">
        <v>4</v>
      </c>
      <c r="B293" s="12">
        <v>7.8</v>
      </c>
    </row>
    <row r="294" spans="1:2" x14ac:dyDescent="0.3">
      <c r="A294" s="12">
        <v>5</v>
      </c>
      <c r="B294" s="12">
        <v>7.6</v>
      </c>
    </row>
    <row r="295" spans="1:2" x14ac:dyDescent="0.3">
      <c r="A295" s="12">
        <v>6</v>
      </c>
      <c r="B295" s="12">
        <v>7.6</v>
      </c>
    </row>
    <row r="296" spans="1:2" x14ac:dyDescent="0.3">
      <c r="A296" s="12">
        <v>7</v>
      </c>
      <c r="B296" s="12">
        <v>9.5</v>
      </c>
    </row>
    <row r="297" spans="1:2" x14ac:dyDescent="0.3">
      <c r="A297" s="12">
        <v>8</v>
      </c>
      <c r="B297" s="12">
        <v>8.8000000000000007</v>
      </c>
    </row>
    <row r="298" spans="1:2" x14ac:dyDescent="0.3">
      <c r="A298" s="12">
        <v>9</v>
      </c>
      <c r="B298" s="12">
        <v>9.1999999999999993</v>
      </c>
    </row>
    <row r="299" spans="1:2" x14ac:dyDescent="0.3">
      <c r="A299" s="12">
        <v>10</v>
      </c>
      <c r="B299" s="12">
        <v>9.1999999999999993</v>
      </c>
    </row>
    <row r="300" spans="1:2" x14ac:dyDescent="0.3">
      <c r="A300" s="12">
        <v>11</v>
      </c>
      <c r="B300" s="12">
        <v>9.8000000000000007</v>
      </c>
    </row>
    <row r="301" spans="1:2" x14ac:dyDescent="0.3">
      <c r="A301" s="12">
        <v>12</v>
      </c>
      <c r="B301" s="12">
        <v>8.8000000000000007</v>
      </c>
    </row>
    <row r="302" spans="1:2" x14ac:dyDescent="0.3">
      <c r="A302" s="12">
        <v>1</v>
      </c>
      <c r="B302" s="12">
        <v>8.6999999999999993</v>
      </c>
    </row>
    <row r="303" spans="1:2" x14ac:dyDescent="0.3">
      <c r="A303" s="12">
        <v>2</v>
      </c>
      <c r="B303" s="12">
        <v>9.6</v>
      </c>
    </row>
    <row r="304" spans="1:2" x14ac:dyDescent="0.3">
      <c r="A304" s="12">
        <v>3</v>
      </c>
      <c r="B304" s="12">
        <v>8.1999999999999993</v>
      </c>
    </row>
    <row r="305" spans="1:2" x14ac:dyDescent="0.3">
      <c r="A305" s="12">
        <v>4</v>
      </c>
      <c r="B305" s="12">
        <v>9.8000000000000007</v>
      </c>
    </row>
    <row r="306" spans="1:2" x14ac:dyDescent="0.3">
      <c r="A306" s="12">
        <v>5</v>
      </c>
      <c r="B306" s="12">
        <v>8.5</v>
      </c>
    </row>
    <row r="307" spans="1:2" x14ac:dyDescent="0.3">
      <c r="A307" s="12">
        <v>6</v>
      </c>
      <c r="B307" s="12">
        <v>8.9</v>
      </c>
    </row>
    <row r="308" spans="1:2" x14ac:dyDescent="0.3">
      <c r="A308" s="12">
        <v>7</v>
      </c>
      <c r="B308" s="12">
        <v>10.1</v>
      </c>
    </row>
    <row r="309" spans="1:2" x14ac:dyDescent="0.3">
      <c r="A309" s="12">
        <v>8</v>
      </c>
      <c r="B309" s="12">
        <v>7.9</v>
      </c>
    </row>
    <row r="310" spans="1:2" x14ac:dyDescent="0.3">
      <c r="A310" s="12">
        <v>9</v>
      </c>
      <c r="B310" s="12">
        <v>8.5</v>
      </c>
    </row>
    <row r="311" spans="1:2" x14ac:dyDescent="0.3">
      <c r="A311" s="12">
        <v>10</v>
      </c>
      <c r="B311" s="12">
        <v>7.6</v>
      </c>
    </row>
    <row r="312" spans="1:2" x14ac:dyDescent="0.3">
      <c r="A312" s="12">
        <v>11</v>
      </c>
      <c r="B312" s="12">
        <v>10.5</v>
      </c>
    </row>
    <row r="313" spans="1:2" x14ac:dyDescent="0.3">
      <c r="A313" s="12">
        <v>12</v>
      </c>
      <c r="B313" s="12">
        <v>9.1</v>
      </c>
    </row>
    <row r="314" spans="1:2" x14ac:dyDescent="0.3">
      <c r="A314" s="12">
        <v>1</v>
      </c>
      <c r="B314" s="12">
        <v>10</v>
      </c>
    </row>
    <row r="315" spans="1:2" x14ac:dyDescent="0.3">
      <c r="A315" s="12">
        <v>2</v>
      </c>
      <c r="B315" s="12">
        <v>10.4</v>
      </c>
    </row>
    <row r="316" spans="1:2" x14ac:dyDescent="0.3">
      <c r="A316" s="12">
        <v>3</v>
      </c>
      <c r="B316" s="12">
        <v>8.5</v>
      </c>
    </row>
    <row r="317" spans="1:2" x14ac:dyDescent="0.3">
      <c r="A317" s="12">
        <v>4</v>
      </c>
      <c r="B317" s="12">
        <v>10.8</v>
      </c>
    </row>
    <row r="318" spans="1:2" x14ac:dyDescent="0.3">
      <c r="A318" s="12">
        <v>5</v>
      </c>
      <c r="B318" s="12">
        <v>7.9</v>
      </c>
    </row>
    <row r="319" spans="1:2" x14ac:dyDescent="0.3">
      <c r="A319" s="12">
        <v>6</v>
      </c>
      <c r="B319" s="12">
        <v>9</v>
      </c>
    </row>
    <row r="320" spans="1:2" x14ac:dyDescent="0.3">
      <c r="A320" s="12">
        <v>7</v>
      </c>
      <c r="B320" s="12">
        <v>11.4</v>
      </c>
    </row>
    <row r="321" spans="1:2" x14ac:dyDescent="0.3">
      <c r="A321" s="12">
        <v>8</v>
      </c>
      <c r="B321" s="12">
        <v>8</v>
      </c>
    </row>
    <row r="322" spans="1:2" x14ac:dyDescent="0.3">
      <c r="A322" s="12">
        <v>9</v>
      </c>
      <c r="B322" s="12">
        <v>8.1999999999999993</v>
      </c>
    </row>
    <row r="323" spans="1:2" x14ac:dyDescent="0.3">
      <c r="A323" s="12">
        <v>10</v>
      </c>
      <c r="B323" s="12">
        <v>11</v>
      </c>
    </row>
    <row r="324" spans="1:2" x14ac:dyDescent="0.3">
      <c r="A324" s="12">
        <v>11</v>
      </c>
      <c r="B324" s="12">
        <v>10.6</v>
      </c>
    </row>
    <row r="325" spans="1:2" x14ac:dyDescent="0.3">
      <c r="A325" s="12">
        <v>12</v>
      </c>
      <c r="B325" s="12">
        <v>8</v>
      </c>
    </row>
    <row r="326" spans="1:2" x14ac:dyDescent="0.3">
      <c r="A326" s="12">
        <v>1</v>
      </c>
      <c r="B326" s="12">
        <v>8.9</v>
      </c>
    </row>
    <row r="327" spans="1:2" x14ac:dyDescent="0.3">
      <c r="A327" s="12">
        <v>2</v>
      </c>
      <c r="B327" s="12">
        <v>10.1</v>
      </c>
    </row>
    <row r="328" spans="1:2" x14ac:dyDescent="0.3">
      <c r="A328" s="12">
        <v>3</v>
      </c>
      <c r="B328" s="12">
        <v>9.1</v>
      </c>
    </row>
    <row r="329" spans="1:2" x14ac:dyDescent="0.3">
      <c r="A329" s="12">
        <v>4</v>
      </c>
      <c r="B329" s="12">
        <v>11</v>
      </c>
    </row>
    <row r="330" spans="1:2" x14ac:dyDescent="0.3">
      <c r="A330" s="12">
        <v>5</v>
      </c>
      <c r="B330" s="12">
        <v>9.9</v>
      </c>
    </row>
    <row r="331" spans="1:2" x14ac:dyDescent="0.3">
      <c r="A331" s="12">
        <v>6</v>
      </c>
      <c r="B331" s="12">
        <v>8.8000000000000007</v>
      </c>
    </row>
    <row r="332" spans="1:2" x14ac:dyDescent="0.3">
      <c r="A332" s="12">
        <v>7</v>
      </c>
      <c r="B332" s="12">
        <v>9.1</v>
      </c>
    </row>
    <row r="333" spans="1:2" x14ac:dyDescent="0.3">
      <c r="A333" s="12">
        <v>8</v>
      </c>
      <c r="B333" s="12">
        <v>7.7</v>
      </c>
    </row>
    <row r="334" spans="1:2" x14ac:dyDescent="0.3">
      <c r="A334" s="12">
        <v>9</v>
      </c>
      <c r="B334" s="12">
        <v>8.1999999999999993</v>
      </c>
    </row>
    <row r="335" spans="1:2" x14ac:dyDescent="0.3">
      <c r="A335" s="12">
        <v>10</v>
      </c>
      <c r="B335" s="12">
        <v>8.6999999999999993</v>
      </c>
    </row>
    <row r="336" spans="1:2" x14ac:dyDescent="0.3">
      <c r="A336" s="12">
        <v>11</v>
      </c>
      <c r="B336" s="12">
        <v>10.6</v>
      </c>
    </row>
    <row r="337" spans="1:2" x14ac:dyDescent="0.3">
      <c r="A337" s="12">
        <v>12</v>
      </c>
      <c r="B337" s="12">
        <v>9.9</v>
      </c>
    </row>
    <row r="338" spans="1:2" x14ac:dyDescent="0.3">
      <c r="A338" s="12">
        <v>1</v>
      </c>
      <c r="B338" s="12">
        <v>8.6999999999999993</v>
      </c>
    </row>
    <row r="339" spans="1:2" x14ac:dyDescent="0.3">
      <c r="A339" s="12">
        <v>2</v>
      </c>
      <c r="B339" s="12">
        <v>8.4</v>
      </c>
    </row>
    <row r="340" spans="1:2" x14ac:dyDescent="0.3">
      <c r="A340" s="12">
        <v>3</v>
      </c>
      <c r="B340" s="12">
        <v>8.5</v>
      </c>
    </row>
    <row r="341" spans="1:2" x14ac:dyDescent="0.3">
      <c r="A341" s="12">
        <v>4</v>
      </c>
      <c r="B341" s="12">
        <v>7.9</v>
      </c>
    </row>
    <row r="342" spans="1:2" x14ac:dyDescent="0.3">
      <c r="A342" s="12">
        <v>5</v>
      </c>
      <c r="B342" s="12">
        <v>8.5</v>
      </c>
    </row>
    <row r="343" spans="1:2" x14ac:dyDescent="0.3">
      <c r="A343" s="12">
        <v>6</v>
      </c>
      <c r="B343" s="12">
        <v>7.8</v>
      </c>
    </row>
    <row r="344" spans="1:2" x14ac:dyDescent="0.3">
      <c r="A344" s="12">
        <v>7</v>
      </c>
      <c r="B344" s="12">
        <v>9.8000000000000007</v>
      </c>
    </row>
    <row r="345" spans="1:2" x14ac:dyDescent="0.3">
      <c r="A345" s="12">
        <v>8</v>
      </c>
      <c r="B345" s="12">
        <v>8.6999999999999993</v>
      </c>
    </row>
    <row r="346" spans="1:2" x14ac:dyDescent="0.3">
      <c r="A346" s="12">
        <v>9</v>
      </c>
      <c r="B346" s="12">
        <v>8.8000000000000007</v>
      </c>
    </row>
    <row r="347" spans="1:2" x14ac:dyDescent="0.3">
      <c r="A347" s="12">
        <v>10</v>
      </c>
      <c r="B347" s="12">
        <v>9.8000000000000007</v>
      </c>
    </row>
    <row r="348" spans="1:2" x14ac:dyDescent="0.3">
      <c r="A348" s="12">
        <v>11</v>
      </c>
      <c r="B348" s="12">
        <v>10</v>
      </c>
    </row>
    <row r="349" spans="1:2" x14ac:dyDescent="0.3">
      <c r="A349" s="12">
        <v>12</v>
      </c>
      <c r="B349" s="12">
        <v>7.7</v>
      </c>
    </row>
    <row r="350" spans="1:2" x14ac:dyDescent="0.3">
      <c r="A350" s="12">
        <v>1</v>
      </c>
      <c r="B350" s="12">
        <v>9.6999999999999993</v>
      </c>
    </row>
    <row r="351" spans="1:2" x14ac:dyDescent="0.3">
      <c r="A351" s="12">
        <v>2</v>
      </c>
      <c r="B351" s="12">
        <v>8</v>
      </c>
    </row>
    <row r="352" spans="1:2" x14ac:dyDescent="0.3">
      <c r="A352" s="12">
        <v>3</v>
      </c>
      <c r="B352" s="12">
        <v>11</v>
      </c>
    </row>
    <row r="353" spans="1:2" x14ac:dyDescent="0.3">
      <c r="A353" s="12">
        <v>4</v>
      </c>
      <c r="B353" s="12">
        <v>8.6</v>
      </c>
    </row>
    <row r="354" spans="1:2" x14ac:dyDescent="0.3">
      <c r="A354" s="12">
        <v>5</v>
      </c>
      <c r="B354" s="12">
        <v>8.6999999999999993</v>
      </c>
    </row>
    <row r="355" spans="1:2" x14ac:dyDescent="0.3">
      <c r="A355" s="12">
        <v>6</v>
      </c>
      <c r="B355" s="12">
        <v>8.1999999999999993</v>
      </c>
    </row>
    <row r="356" spans="1:2" x14ac:dyDescent="0.3">
      <c r="A356" s="12">
        <v>7</v>
      </c>
      <c r="B356" s="12">
        <v>10.7</v>
      </c>
    </row>
    <row r="357" spans="1:2" x14ac:dyDescent="0.3">
      <c r="A357" s="12">
        <v>8</v>
      </c>
      <c r="B357" s="12">
        <v>8.5</v>
      </c>
    </row>
    <row r="358" spans="1:2" x14ac:dyDescent="0.3">
      <c r="A358" s="12">
        <v>9</v>
      </c>
      <c r="B358" s="12">
        <v>7.8</v>
      </c>
    </row>
    <row r="359" spans="1:2" x14ac:dyDescent="0.3">
      <c r="A359" s="12">
        <v>10</v>
      </c>
      <c r="B359" s="12">
        <v>8.1999999999999993</v>
      </c>
    </row>
    <row r="360" spans="1:2" x14ac:dyDescent="0.3">
      <c r="A360" s="12">
        <v>11</v>
      </c>
      <c r="B360" s="12">
        <v>9.9</v>
      </c>
    </row>
    <row r="361" spans="1:2" x14ac:dyDescent="0.3">
      <c r="A361" s="12">
        <v>12</v>
      </c>
      <c r="B361" s="12">
        <v>8.8000000000000007</v>
      </c>
    </row>
    <row r="362" spans="1:2" x14ac:dyDescent="0.3">
      <c r="A362" s="12">
        <v>1</v>
      </c>
      <c r="B362" s="12">
        <v>9.9</v>
      </c>
    </row>
    <row r="363" spans="1:2" x14ac:dyDescent="0.3">
      <c r="A363" s="12">
        <v>2</v>
      </c>
      <c r="B363" s="12">
        <v>9.4</v>
      </c>
    </row>
    <row r="364" spans="1:2" x14ac:dyDescent="0.3">
      <c r="A364" s="12">
        <v>3</v>
      </c>
      <c r="B364" s="12">
        <v>9.1999999999999993</v>
      </c>
    </row>
    <row r="365" spans="1:2" x14ac:dyDescent="0.3">
      <c r="A365" s="12">
        <v>4</v>
      </c>
      <c r="B365" s="12">
        <v>8</v>
      </c>
    </row>
    <row r="366" spans="1:2" x14ac:dyDescent="0.3">
      <c r="A366" s="12">
        <v>5</v>
      </c>
      <c r="B366" s="12">
        <v>9</v>
      </c>
    </row>
    <row r="367" spans="1:2" x14ac:dyDescent="0.3">
      <c r="A367" s="12">
        <v>6</v>
      </c>
      <c r="B367" s="12">
        <v>8.6999999999999993</v>
      </c>
    </row>
    <row r="368" spans="1:2" x14ac:dyDescent="0.3">
      <c r="A368" s="12">
        <v>7</v>
      </c>
      <c r="B368" s="12">
        <v>11.5</v>
      </c>
    </row>
    <row r="369" spans="1:2" x14ac:dyDescent="0.3">
      <c r="A369" s="12">
        <v>8</v>
      </c>
      <c r="B369" s="12">
        <v>9.1</v>
      </c>
    </row>
    <row r="370" spans="1:2" x14ac:dyDescent="0.3">
      <c r="A370" s="12">
        <v>9</v>
      </c>
      <c r="B370" s="12">
        <v>8.4</v>
      </c>
    </row>
    <row r="371" spans="1:2" x14ac:dyDescent="0.3">
      <c r="A371" s="12">
        <v>10</v>
      </c>
      <c r="B371" s="12">
        <v>10.1</v>
      </c>
    </row>
    <row r="372" spans="1:2" x14ac:dyDescent="0.3">
      <c r="A372" s="12">
        <v>11</v>
      </c>
      <c r="B372" s="12">
        <v>9.4</v>
      </c>
    </row>
    <row r="373" spans="1:2" x14ac:dyDescent="0.3">
      <c r="A373" s="12">
        <v>12</v>
      </c>
      <c r="B373" s="12">
        <v>7.8</v>
      </c>
    </row>
    <row r="374" spans="1:2" x14ac:dyDescent="0.3">
      <c r="A374" s="12">
        <v>1</v>
      </c>
      <c r="B374" s="12">
        <v>8.3000000000000007</v>
      </c>
    </row>
    <row r="375" spans="1:2" x14ac:dyDescent="0.3">
      <c r="A375" s="12">
        <v>2</v>
      </c>
      <c r="B375" s="12">
        <v>8.4</v>
      </c>
    </row>
    <row r="376" spans="1:2" x14ac:dyDescent="0.3">
      <c r="A376" s="12">
        <v>3</v>
      </c>
      <c r="B376" s="12">
        <v>7.6</v>
      </c>
    </row>
    <row r="377" spans="1:2" x14ac:dyDescent="0.3">
      <c r="A377" s="12">
        <v>4</v>
      </c>
      <c r="B377" s="12">
        <v>9.1</v>
      </c>
    </row>
    <row r="378" spans="1:2" x14ac:dyDescent="0.3">
      <c r="A378" s="12">
        <v>5</v>
      </c>
      <c r="B378" s="12">
        <v>9.4</v>
      </c>
    </row>
    <row r="379" spans="1:2" x14ac:dyDescent="0.3">
      <c r="A379" s="12">
        <v>6</v>
      </c>
      <c r="B379" s="12">
        <v>9.6</v>
      </c>
    </row>
    <row r="380" spans="1:2" x14ac:dyDescent="0.3">
      <c r="A380" s="12">
        <v>7</v>
      </c>
      <c r="B380" s="12">
        <v>11</v>
      </c>
    </row>
    <row r="381" spans="1:2" x14ac:dyDescent="0.3">
      <c r="A381" s="12">
        <v>8</v>
      </c>
      <c r="B381" s="12">
        <v>8.1999999999999993</v>
      </c>
    </row>
    <row r="382" spans="1:2" x14ac:dyDescent="0.3">
      <c r="A382" s="12">
        <v>9</v>
      </c>
      <c r="B382" s="12">
        <v>8.8000000000000007</v>
      </c>
    </row>
    <row r="383" spans="1:2" x14ac:dyDescent="0.3">
      <c r="A383" s="12">
        <v>10</v>
      </c>
      <c r="B383" s="12">
        <v>10.9</v>
      </c>
    </row>
    <row r="384" spans="1:2" x14ac:dyDescent="0.3">
      <c r="A384" s="12">
        <v>11</v>
      </c>
      <c r="B384" s="12">
        <v>11</v>
      </c>
    </row>
    <row r="385" spans="1:2" x14ac:dyDescent="0.3">
      <c r="A385" s="12">
        <v>12</v>
      </c>
      <c r="B385" s="12">
        <v>9.5</v>
      </c>
    </row>
    <row r="386" spans="1:2" x14ac:dyDescent="0.3">
      <c r="A386" s="12">
        <v>1</v>
      </c>
      <c r="B386" s="12">
        <v>9.1999999999999993</v>
      </c>
    </row>
    <row r="387" spans="1:2" x14ac:dyDescent="0.3">
      <c r="A387" s="12">
        <v>2</v>
      </c>
      <c r="B387" s="12">
        <v>9.8000000000000007</v>
      </c>
    </row>
    <row r="388" spans="1:2" x14ac:dyDescent="0.3">
      <c r="A388" s="12">
        <v>3</v>
      </c>
      <c r="B388" s="12">
        <v>9.4</v>
      </c>
    </row>
    <row r="389" spans="1:2" x14ac:dyDescent="0.3">
      <c r="A389" s="12">
        <v>4</v>
      </c>
      <c r="B389" s="12">
        <v>8</v>
      </c>
    </row>
    <row r="390" spans="1:2" x14ac:dyDescent="0.3">
      <c r="A390" s="12">
        <v>5</v>
      </c>
      <c r="B390" s="12">
        <v>8</v>
      </c>
    </row>
    <row r="391" spans="1:2" x14ac:dyDescent="0.3">
      <c r="A391" s="12">
        <v>6</v>
      </c>
      <c r="B391" s="12">
        <v>8.6</v>
      </c>
    </row>
    <row r="392" spans="1:2" x14ac:dyDescent="0.3">
      <c r="A392" s="12">
        <v>7</v>
      </c>
      <c r="B392" s="12">
        <v>10.5</v>
      </c>
    </row>
    <row r="393" spans="1:2" x14ac:dyDescent="0.3">
      <c r="A393" s="12">
        <v>8</v>
      </c>
      <c r="B393" s="12">
        <v>9.4</v>
      </c>
    </row>
    <row r="394" spans="1:2" x14ac:dyDescent="0.3">
      <c r="A394" s="12">
        <v>9</v>
      </c>
      <c r="B394" s="12">
        <v>8.1999999999999993</v>
      </c>
    </row>
    <row r="395" spans="1:2" x14ac:dyDescent="0.3">
      <c r="A395" s="12">
        <v>10</v>
      </c>
      <c r="B395" s="12">
        <v>8.6999999999999993</v>
      </c>
    </row>
    <row r="396" spans="1:2" x14ac:dyDescent="0.3">
      <c r="A396" s="12">
        <v>11</v>
      </c>
      <c r="B396" s="12">
        <v>9.6999999999999993</v>
      </c>
    </row>
    <row r="397" spans="1:2" x14ac:dyDescent="0.3">
      <c r="A397" s="12">
        <v>12</v>
      </c>
      <c r="B397" s="12">
        <v>9.4</v>
      </c>
    </row>
    <row r="398" spans="1:2" x14ac:dyDescent="0.3">
      <c r="A398" s="12">
        <v>1</v>
      </c>
      <c r="B398" s="12">
        <v>9.6999999999999993</v>
      </c>
    </row>
    <row r="399" spans="1:2" x14ac:dyDescent="0.3">
      <c r="A399" s="12">
        <v>2</v>
      </c>
      <c r="B399" s="12">
        <v>8.1999999999999993</v>
      </c>
    </row>
    <row r="400" spans="1:2" x14ac:dyDescent="0.3">
      <c r="A400" s="12">
        <v>3</v>
      </c>
      <c r="B400" s="12">
        <v>9.4</v>
      </c>
    </row>
    <row r="401" spans="1:2" x14ac:dyDescent="0.3">
      <c r="A401" s="12">
        <v>4</v>
      </c>
      <c r="B401" s="12">
        <v>10.4</v>
      </c>
    </row>
    <row r="402" spans="1:2" x14ac:dyDescent="0.3">
      <c r="A402" s="12">
        <v>5</v>
      </c>
      <c r="B402" s="12">
        <v>9.5</v>
      </c>
    </row>
    <row r="403" spans="1:2" x14ac:dyDescent="0.3">
      <c r="A403" s="12">
        <v>6</v>
      </c>
      <c r="B403" s="12">
        <v>10.4</v>
      </c>
    </row>
    <row r="404" spans="1:2" x14ac:dyDescent="0.3">
      <c r="A404" s="12">
        <v>7</v>
      </c>
      <c r="B404" s="12">
        <v>10.1</v>
      </c>
    </row>
    <row r="405" spans="1:2" x14ac:dyDescent="0.3">
      <c r="A405" s="12">
        <v>8</v>
      </c>
      <c r="B405" s="12">
        <v>8.5</v>
      </c>
    </row>
    <row r="406" spans="1:2" x14ac:dyDescent="0.3">
      <c r="A406" s="12">
        <v>9</v>
      </c>
      <c r="B406" s="12">
        <v>8.1999999999999993</v>
      </c>
    </row>
    <row r="407" spans="1:2" x14ac:dyDescent="0.3">
      <c r="A407" s="12">
        <v>10</v>
      </c>
      <c r="B407" s="12">
        <v>7.7</v>
      </c>
    </row>
    <row r="408" spans="1:2" x14ac:dyDescent="0.3">
      <c r="A408" s="12">
        <v>11</v>
      </c>
      <c r="B408" s="12">
        <v>10.199999999999999</v>
      </c>
    </row>
    <row r="409" spans="1:2" x14ac:dyDescent="0.3">
      <c r="A409" s="12">
        <v>12</v>
      </c>
      <c r="B409" s="12">
        <v>8.1</v>
      </c>
    </row>
    <row r="410" spans="1:2" x14ac:dyDescent="0.3">
      <c r="A410" s="12">
        <v>1</v>
      </c>
      <c r="B410" s="12">
        <v>8.8000000000000007</v>
      </c>
    </row>
    <row r="411" spans="1:2" x14ac:dyDescent="0.3">
      <c r="A411" s="12">
        <v>2</v>
      </c>
      <c r="B411" s="12">
        <v>9.6</v>
      </c>
    </row>
    <row r="412" spans="1:2" x14ac:dyDescent="0.3">
      <c r="A412" s="12">
        <v>3</v>
      </c>
      <c r="B412" s="12">
        <v>8.3000000000000007</v>
      </c>
    </row>
    <row r="413" spans="1:2" x14ac:dyDescent="0.3">
      <c r="A413" s="12">
        <v>4</v>
      </c>
      <c r="B413" s="12">
        <v>8.6999999999999993</v>
      </c>
    </row>
    <row r="414" spans="1:2" x14ac:dyDescent="0.3">
      <c r="A414" s="12">
        <v>5</v>
      </c>
      <c r="B414" s="12">
        <v>8.9</v>
      </c>
    </row>
    <row r="415" spans="1:2" x14ac:dyDescent="0.3">
      <c r="A415" s="12">
        <v>6</v>
      </c>
      <c r="B415" s="12">
        <v>9</v>
      </c>
    </row>
    <row r="416" spans="1:2" x14ac:dyDescent="0.3">
      <c r="A416" s="12">
        <v>7</v>
      </c>
      <c r="B416" s="12">
        <v>11</v>
      </c>
    </row>
    <row r="417" spans="1:2" x14ac:dyDescent="0.3">
      <c r="A417" s="12">
        <v>8</v>
      </c>
      <c r="B417" s="12">
        <v>9</v>
      </c>
    </row>
    <row r="418" spans="1:2" x14ac:dyDescent="0.3">
      <c r="A418" s="12">
        <v>9</v>
      </c>
      <c r="B418" s="12">
        <v>9.5</v>
      </c>
    </row>
    <row r="419" spans="1:2" x14ac:dyDescent="0.3">
      <c r="A419" s="12">
        <v>10</v>
      </c>
      <c r="B419" s="12">
        <v>8.1999999999999993</v>
      </c>
    </row>
    <row r="420" spans="1:2" x14ac:dyDescent="0.3">
      <c r="A420" s="12">
        <v>11</v>
      </c>
      <c r="B420" s="12">
        <v>9.1999999999999993</v>
      </c>
    </row>
    <row r="421" spans="1:2" x14ac:dyDescent="0.3">
      <c r="A421" s="12">
        <v>12</v>
      </c>
      <c r="B421" s="12">
        <v>8.4</v>
      </c>
    </row>
    <row r="422" spans="1:2" x14ac:dyDescent="0.3">
      <c r="A422" s="12">
        <v>1</v>
      </c>
      <c r="B422" s="12">
        <v>9.1</v>
      </c>
    </row>
    <row r="423" spans="1:2" x14ac:dyDescent="0.3">
      <c r="A423" s="12">
        <v>2</v>
      </c>
      <c r="B423" s="12">
        <v>8.1999999999999993</v>
      </c>
    </row>
    <row r="424" spans="1:2" x14ac:dyDescent="0.3">
      <c r="A424" s="12">
        <v>3</v>
      </c>
      <c r="B424" s="12">
        <v>9.5</v>
      </c>
    </row>
    <row r="425" spans="1:2" x14ac:dyDescent="0.3">
      <c r="A425" s="12">
        <v>4</v>
      </c>
      <c r="B425" s="12">
        <v>8.6</v>
      </c>
    </row>
    <row r="426" spans="1:2" x14ac:dyDescent="0.3">
      <c r="A426" s="12">
        <v>5</v>
      </c>
      <c r="B426" s="12">
        <v>8.3000000000000007</v>
      </c>
    </row>
    <row r="427" spans="1:2" x14ac:dyDescent="0.3">
      <c r="A427" s="12">
        <v>6</v>
      </c>
      <c r="B427" s="12">
        <v>9.6999999999999993</v>
      </c>
    </row>
    <row r="428" spans="1:2" x14ac:dyDescent="0.3">
      <c r="A428" s="12">
        <v>7</v>
      </c>
      <c r="B428" s="12">
        <v>9.4</v>
      </c>
    </row>
    <row r="429" spans="1:2" x14ac:dyDescent="0.3">
      <c r="A429" s="12">
        <v>8</v>
      </c>
      <c r="B429" s="12">
        <v>8.6</v>
      </c>
    </row>
    <row r="430" spans="1:2" x14ac:dyDescent="0.3">
      <c r="A430" s="12">
        <v>9</v>
      </c>
      <c r="B430" s="12">
        <v>9.3000000000000007</v>
      </c>
    </row>
    <row r="431" spans="1:2" x14ac:dyDescent="0.3">
      <c r="A431" s="12">
        <v>10</v>
      </c>
      <c r="B431" s="12">
        <v>8.1</v>
      </c>
    </row>
    <row r="432" spans="1:2" x14ac:dyDescent="0.3">
      <c r="A432" s="12">
        <v>11</v>
      </c>
      <c r="B432" s="12">
        <v>11.5</v>
      </c>
    </row>
    <row r="433" spans="1:2" x14ac:dyDescent="0.3">
      <c r="A433" s="12">
        <v>12</v>
      </c>
      <c r="B433" s="12">
        <v>11</v>
      </c>
    </row>
    <row r="434" spans="1:2" x14ac:dyDescent="0.3">
      <c r="A434" s="12">
        <v>1</v>
      </c>
      <c r="B434" s="12">
        <v>9.8000000000000007</v>
      </c>
    </row>
    <row r="435" spans="1:2" x14ac:dyDescent="0.3">
      <c r="A435" s="12">
        <v>2</v>
      </c>
      <c r="B435" s="12">
        <v>9.6</v>
      </c>
    </row>
    <row r="436" spans="1:2" x14ac:dyDescent="0.3">
      <c r="A436" s="12">
        <v>3</v>
      </c>
      <c r="B436" s="12">
        <v>10.4</v>
      </c>
    </row>
    <row r="437" spans="1:2" x14ac:dyDescent="0.3">
      <c r="A437" s="12">
        <v>4</v>
      </c>
      <c r="B437" s="12">
        <v>8.6</v>
      </c>
    </row>
    <row r="438" spans="1:2" x14ac:dyDescent="0.3">
      <c r="A438" s="12">
        <v>5</v>
      </c>
      <c r="B438" s="12">
        <v>8.6999999999999993</v>
      </c>
    </row>
    <row r="439" spans="1:2" x14ac:dyDescent="0.3">
      <c r="A439" s="12">
        <v>6</v>
      </c>
      <c r="B439" s="12">
        <v>7.8</v>
      </c>
    </row>
    <row r="440" spans="1:2" x14ac:dyDescent="0.3">
      <c r="A440" s="12">
        <v>7</v>
      </c>
      <c r="B440" s="12">
        <v>9.1999999999999993</v>
      </c>
    </row>
    <row r="441" spans="1:2" x14ac:dyDescent="0.3">
      <c r="A441" s="12">
        <v>8</v>
      </c>
      <c r="B441" s="12">
        <v>9.6</v>
      </c>
    </row>
    <row r="442" spans="1:2" x14ac:dyDescent="0.3">
      <c r="A442" s="12">
        <v>9</v>
      </c>
      <c r="B442" s="12">
        <v>8.1999999999999993</v>
      </c>
    </row>
    <row r="443" spans="1:2" x14ac:dyDescent="0.3">
      <c r="A443" s="12">
        <v>10</v>
      </c>
      <c r="B443" s="12">
        <v>8.3000000000000007</v>
      </c>
    </row>
    <row r="444" spans="1:2" x14ac:dyDescent="0.3">
      <c r="A444" s="12">
        <v>11</v>
      </c>
      <c r="B444" s="12">
        <v>10.1</v>
      </c>
    </row>
    <row r="445" spans="1:2" x14ac:dyDescent="0.3">
      <c r="A445" s="12">
        <v>12</v>
      </c>
      <c r="B445" s="12">
        <v>8.1</v>
      </c>
    </row>
    <row r="446" spans="1:2" x14ac:dyDescent="0.3">
      <c r="A446" s="12">
        <v>1</v>
      </c>
      <c r="B446" s="12">
        <v>9.9</v>
      </c>
    </row>
    <row r="447" spans="1:2" x14ac:dyDescent="0.3">
      <c r="A447" s="12">
        <v>2</v>
      </c>
      <c r="B447" s="12">
        <v>9.5</v>
      </c>
    </row>
    <row r="448" spans="1:2" x14ac:dyDescent="0.3">
      <c r="A448" s="12">
        <v>3</v>
      </c>
      <c r="B448" s="12">
        <v>9.1999999999999993</v>
      </c>
    </row>
    <row r="449" spans="1:2" x14ac:dyDescent="0.3">
      <c r="A449" s="12">
        <v>4</v>
      </c>
      <c r="B449" s="12">
        <v>9.3000000000000007</v>
      </c>
    </row>
    <row r="450" spans="1:2" x14ac:dyDescent="0.3">
      <c r="A450" s="12">
        <v>5</v>
      </c>
      <c r="B450" s="12">
        <v>8.3000000000000007</v>
      </c>
    </row>
    <row r="451" spans="1:2" x14ac:dyDescent="0.3">
      <c r="A451" s="12">
        <v>6</v>
      </c>
      <c r="B451" s="12">
        <v>8.1</v>
      </c>
    </row>
    <row r="452" spans="1:2" x14ac:dyDescent="0.3">
      <c r="A452" s="12">
        <v>7</v>
      </c>
      <c r="B452" s="12">
        <v>10.3</v>
      </c>
    </row>
    <row r="453" spans="1:2" x14ac:dyDescent="0.3">
      <c r="A453" s="12">
        <v>8</v>
      </c>
      <c r="B453" s="12">
        <v>9.8000000000000007</v>
      </c>
    </row>
    <row r="454" spans="1:2" x14ac:dyDescent="0.3">
      <c r="A454" s="12">
        <v>9</v>
      </c>
      <c r="B454" s="12">
        <v>8.6</v>
      </c>
    </row>
    <row r="455" spans="1:2" x14ac:dyDescent="0.3">
      <c r="A455" s="12">
        <v>10</v>
      </c>
      <c r="B455" s="12">
        <v>9.9</v>
      </c>
    </row>
    <row r="456" spans="1:2" x14ac:dyDescent="0.3">
      <c r="A456" s="12">
        <v>11</v>
      </c>
      <c r="B456" s="12">
        <v>9.4</v>
      </c>
    </row>
    <row r="457" spans="1:2" x14ac:dyDescent="0.3">
      <c r="A457" s="12">
        <v>12</v>
      </c>
      <c r="B457" s="12">
        <v>8.6999999999999993</v>
      </c>
    </row>
    <row r="458" spans="1:2" x14ac:dyDescent="0.3">
      <c r="A458" s="12">
        <v>1</v>
      </c>
      <c r="B458" s="12">
        <v>9</v>
      </c>
    </row>
    <row r="459" spans="1:2" x14ac:dyDescent="0.3">
      <c r="A459" s="12">
        <v>2</v>
      </c>
      <c r="B459" s="12">
        <v>9.9</v>
      </c>
    </row>
    <row r="460" spans="1:2" x14ac:dyDescent="0.3">
      <c r="A460" s="12">
        <v>3</v>
      </c>
      <c r="B460" s="12">
        <v>8.1999999999999993</v>
      </c>
    </row>
    <row r="461" spans="1:2" x14ac:dyDescent="0.3">
      <c r="A461" s="12">
        <v>4</v>
      </c>
      <c r="B461" s="12">
        <v>10.1</v>
      </c>
    </row>
    <row r="462" spans="1:2" x14ac:dyDescent="0.3">
      <c r="A462" s="12">
        <v>5</v>
      </c>
      <c r="B462" s="12">
        <v>10.4</v>
      </c>
    </row>
    <row r="463" spans="1:2" x14ac:dyDescent="0.3">
      <c r="A463" s="12">
        <v>6</v>
      </c>
      <c r="B463" s="12">
        <v>9</v>
      </c>
    </row>
    <row r="464" spans="1:2" x14ac:dyDescent="0.3">
      <c r="A464" s="12">
        <v>7</v>
      </c>
      <c r="B464" s="12">
        <v>10.1</v>
      </c>
    </row>
    <row r="465" spans="1:2" x14ac:dyDescent="0.3">
      <c r="A465" s="12">
        <v>8</v>
      </c>
      <c r="B465" s="12">
        <v>9.3000000000000007</v>
      </c>
    </row>
    <row r="466" spans="1:2" x14ac:dyDescent="0.3">
      <c r="A466" s="12">
        <v>9</v>
      </c>
      <c r="B466" s="12">
        <v>11</v>
      </c>
    </row>
    <row r="467" spans="1:2" x14ac:dyDescent="0.3">
      <c r="A467" s="12">
        <v>10</v>
      </c>
      <c r="B467" s="12">
        <v>8.1999999999999993</v>
      </c>
    </row>
    <row r="468" spans="1:2" x14ac:dyDescent="0.3">
      <c r="A468" s="12">
        <v>11</v>
      </c>
      <c r="B468" s="12">
        <v>11.4</v>
      </c>
    </row>
    <row r="469" spans="1:2" x14ac:dyDescent="0.3">
      <c r="A469" s="12">
        <v>12</v>
      </c>
      <c r="B469" s="12">
        <v>10.6</v>
      </c>
    </row>
    <row r="470" spans="1:2" x14ac:dyDescent="0.3">
      <c r="A470" s="12">
        <v>1</v>
      </c>
      <c r="B470" s="12">
        <v>8.1999999999999993</v>
      </c>
    </row>
    <row r="471" spans="1:2" x14ac:dyDescent="0.3">
      <c r="A471" s="12">
        <v>2</v>
      </c>
      <c r="B471" s="12">
        <v>9.1</v>
      </c>
    </row>
    <row r="472" spans="1:2" x14ac:dyDescent="0.3">
      <c r="A472" s="12">
        <v>3</v>
      </c>
      <c r="B472" s="12">
        <v>8.5</v>
      </c>
    </row>
    <row r="473" spans="1:2" x14ac:dyDescent="0.3">
      <c r="A473" s="12">
        <v>4</v>
      </c>
      <c r="B473" s="12">
        <v>9.4</v>
      </c>
    </row>
    <row r="474" spans="1:2" x14ac:dyDescent="0.3">
      <c r="A474" s="12">
        <v>5</v>
      </c>
      <c r="B474" s="12">
        <v>8.1</v>
      </c>
    </row>
    <row r="475" spans="1:2" x14ac:dyDescent="0.3">
      <c r="A475" s="12">
        <v>6</v>
      </c>
      <c r="B475" s="12">
        <v>8.4</v>
      </c>
    </row>
    <row r="476" spans="1:2" x14ac:dyDescent="0.3">
      <c r="A476" s="12">
        <v>7</v>
      </c>
      <c r="B476" s="12">
        <v>10.8</v>
      </c>
    </row>
    <row r="477" spans="1:2" x14ac:dyDescent="0.3">
      <c r="A477" s="12">
        <v>8</v>
      </c>
      <c r="B477" s="12">
        <v>8.6</v>
      </c>
    </row>
    <row r="478" spans="1:2" x14ac:dyDescent="0.3">
      <c r="A478" s="12">
        <v>9</v>
      </c>
      <c r="B478" s="12">
        <v>10.3</v>
      </c>
    </row>
    <row r="479" spans="1:2" x14ac:dyDescent="0.3">
      <c r="A479" s="12">
        <v>10</v>
      </c>
      <c r="B479" s="12">
        <v>8.6999999999999993</v>
      </c>
    </row>
    <row r="480" spans="1:2" x14ac:dyDescent="0.3">
      <c r="A480" s="12">
        <v>11</v>
      </c>
      <c r="B480" s="12">
        <v>9.8000000000000007</v>
      </c>
    </row>
    <row r="481" spans="1:2" x14ac:dyDescent="0.3">
      <c r="A481" s="12">
        <v>12</v>
      </c>
      <c r="B481" s="12">
        <v>8.8000000000000007</v>
      </c>
    </row>
    <row r="482" spans="1:2" x14ac:dyDescent="0.3">
      <c r="A482" s="12">
        <v>1</v>
      </c>
      <c r="B482" s="12">
        <v>8.9</v>
      </c>
    </row>
    <row r="483" spans="1:2" x14ac:dyDescent="0.3">
      <c r="A483" s="12">
        <v>2</v>
      </c>
      <c r="B483" s="12">
        <v>7.9</v>
      </c>
    </row>
    <row r="484" spans="1:2" x14ac:dyDescent="0.3">
      <c r="A484" s="12">
        <v>3</v>
      </c>
      <c r="B484" s="12">
        <v>8.5</v>
      </c>
    </row>
    <row r="485" spans="1:2" x14ac:dyDescent="0.3">
      <c r="A485" s="12">
        <v>4</v>
      </c>
      <c r="B485" s="12">
        <v>8.6</v>
      </c>
    </row>
    <row r="486" spans="1:2" x14ac:dyDescent="0.3">
      <c r="A486" s="12">
        <v>5</v>
      </c>
      <c r="B486" s="12">
        <v>7.6</v>
      </c>
    </row>
    <row r="487" spans="1:2" x14ac:dyDescent="0.3">
      <c r="A487" s="12">
        <v>6</v>
      </c>
      <c r="B487" s="12">
        <v>8.4</v>
      </c>
    </row>
    <row r="488" spans="1:2" x14ac:dyDescent="0.3">
      <c r="A488" s="12">
        <v>7</v>
      </c>
      <c r="B488" s="12">
        <v>10.1</v>
      </c>
    </row>
    <row r="489" spans="1:2" x14ac:dyDescent="0.3">
      <c r="A489" s="12">
        <v>8</v>
      </c>
      <c r="B489" s="12">
        <v>9.3000000000000007</v>
      </c>
    </row>
    <row r="490" spans="1:2" x14ac:dyDescent="0.3">
      <c r="A490" s="12">
        <v>9</v>
      </c>
      <c r="B490" s="12">
        <v>8.8000000000000007</v>
      </c>
    </row>
    <row r="491" spans="1:2" x14ac:dyDescent="0.3">
      <c r="A491" s="12">
        <v>10</v>
      </c>
      <c r="B491" s="12">
        <v>8.9</v>
      </c>
    </row>
    <row r="492" spans="1:2" x14ac:dyDescent="0.3">
      <c r="A492" s="12">
        <v>11</v>
      </c>
      <c r="B492" s="12">
        <v>9.9</v>
      </c>
    </row>
    <row r="493" spans="1:2" x14ac:dyDescent="0.3">
      <c r="A493" s="12">
        <v>12</v>
      </c>
      <c r="B493" s="12">
        <v>7.7</v>
      </c>
    </row>
    <row r="494" spans="1:2" x14ac:dyDescent="0.3">
      <c r="A494" s="12">
        <v>1</v>
      </c>
      <c r="B494" s="12">
        <v>8.1</v>
      </c>
    </row>
    <row r="495" spans="1:2" x14ac:dyDescent="0.3">
      <c r="A495" s="12">
        <v>2</v>
      </c>
      <c r="B495" s="12">
        <v>9.6</v>
      </c>
    </row>
    <row r="496" spans="1:2" x14ac:dyDescent="0.3">
      <c r="A496" s="12">
        <v>3</v>
      </c>
      <c r="B496" s="12">
        <v>8.8000000000000007</v>
      </c>
    </row>
    <row r="497" spans="1:2" x14ac:dyDescent="0.3">
      <c r="A497" s="12">
        <v>4</v>
      </c>
      <c r="B497" s="12">
        <v>7.9</v>
      </c>
    </row>
    <row r="498" spans="1:2" x14ac:dyDescent="0.3">
      <c r="A498" s="12">
        <v>5</v>
      </c>
      <c r="B498" s="12">
        <v>9.4</v>
      </c>
    </row>
    <row r="499" spans="1:2" x14ac:dyDescent="0.3">
      <c r="A499" s="12">
        <v>6</v>
      </c>
      <c r="B499" s="12">
        <v>8.9</v>
      </c>
    </row>
    <row r="500" spans="1:2" x14ac:dyDescent="0.3">
      <c r="A500" s="12">
        <v>7</v>
      </c>
      <c r="B500" s="12">
        <v>10.1</v>
      </c>
    </row>
    <row r="501" spans="1:2" x14ac:dyDescent="0.3">
      <c r="A501" s="12">
        <v>8</v>
      </c>
      <c r="B501" s="12">
        <v>8.9</v>
      </c>
    </row>
    <row r="502" spans="1:2" x14ac:dyDescent="0.3">
      <c r="A502" s="12">
        <v>9</v>
      </c>
      <c r="B502" s="12">
        <v>8.5</v>
      </c>
    </row>
    <row r="503" spans="1:2" x14ac:dyDescent="0.3">
      <c r="A503" s="12">
        <v>10</v>
      </c>
      <c r="B503" s="12">
        <v>8.9</v>
      </c>
    </row>
    <row r="504" spans="1:2" x14ac:dyDescent="0.3">
      <c r="A504" s="12">
        <v>11</v>
      </c>
      <c r="B504" s="12">
        <v>10.199999999999999</v>
      </c>
    </row>
    <row r="505" spans="1:2" x14ac:dyDescent="0.3">
      <c r="A505" s="12">
        <v>12</v>
      </c>
      <c r="B505" s="12">
        <v>8.6999999999999993</v>
      </c>
    </row>
    <row r="506" spans="1:2" x14ac:dyDescent="0.3">
      <c r="A506" s="12">
        <v>1</v>
      </c>
      <c r="B506" s="12">
        <v>8.6</v>
      </c>
    </row>
    <row r="507" spans="1:2" x14ac:dyDescent="0.3">
      <c r="A507" s="12">
        <v>2</v>
      </c>
      <c r="B507" s="12">
        <v>8.5</v>
      </c>
    </row>
    <row r="508" spans="1:2" x14ac:dyDescent="0.3">
      <c r="A508" s="12">
        <v>3</v>
      </c>
      <c r="B508" s="12">
        <v>9.6999999999999993</v>
      </c>
    </row>
    <row r="509" spans="1:2" x14ac:dyDescent="0.3">
      <c r="A509" s="12">
        <v>4</v>
      </c>
      <c r="B509" s="12">
        <v>8.9</v>
      </c>
    </row>
    <row r="510" spans="1:2" x14ac:dyDescent="0.3">
      <c r="A510" s="12">
        <v>5</v>
      </c>
      <c r="B510" s="12">
        <v>8.6999999999999993</v>
      </c>
    </row>
    <row r="511" spans="1:2" x14ac:dyDescent="0.3">
      <c r="A511" s="12">
        <v>6</v>
      </c>
      <c r="B511" s="12">
        <v>8.1</v>
      </c>
    </row>
    <row r="512" spans="1:2" x14ac:dyDescent="0.3">
      <c r="A512" s="12">
        <v>7</v>
      </c>
      <c r="B512" s="12">
        <v>10.4</v>
      </c>
    </row>
    <row r="513" spans="1:2" x14ac:dyDescent="0.3">
      <c r="A513" s="12">
        <v>8</v>
      </c>
      <c r="B513" s="12">
        <v>7.6</v>
      </c>
    </row>
    <row r="514" spans="1:2" x14ac:dyDescent="0.3">
      <c r="A514" s="12">
        <v>9</v>
      </c>
      <c r="B514" s="12">
        <v>8.3000000000000007</v>
      </c>
    </row>
    <row r="515" spans="1:2" x14ac:dyDescent="0.3">
      <c r="A515" s="12">
        <v>10</v>
      </c>
      <c r="B515" s="12">
        <v>7.6</v>
      </c>
    </row>
    <row r="516" spans="1:2" x14ac:dyDescent="0.3">
      <c r="A516" s="12">
        <v>11</v>
      </c>
      <c r="B516" s="12">
        <v>10.8</v>
      </c>
    </row>
    <row r="517" spans="1:2" x14ac:dyDescent="0.3">
      <c r="A517" s="12">
        <v>12</v>
      </c>
      <c r="B517" s="12">
        <v>8.8000000000000007</v>
      </c>
    </row>
    <row r="518" spans="1:2" x14ac:dyDescent="0.3">
      <c r="A518" s="12">
        <v>1</v>
      </c>
      <c r="B518" s="12">
        <v>10.4</v>
      </c>
    </row>
    <row r="519" spans="1:2" x14ac:dyDescent="0.3">
      <c r="A519" s="12">
        <v>2</v>
      </c>
      <c r="B519" s="12">
        <v>10.1</v>
      </c>
    </row>
    <row r="520" spans="1:2" x14ac:dyDescent="0.3">
      <c r="A520" s="12">
        <v>3</v>
      </c>
      <c r="B520" s="12">
        <v>9.1999999999999993</v>
      </c>
    </row>
    <row r="521" spans="1:2" x14ac:dyDescent="0.3">
      <c r="A521" s="12">
        <v>4</v>
      </c>
      <c r="B521" s="12">
        <v>8.6</v>
      </c>
    </row>
    <row r="522" spans="1:2" x14ac:dyDescent="0.3">
      <c r="A522" s="12">
        <v>5</v>
      </c>
      <c r="B522" s="12">
        <v>8.1</v>
      </c>
    </row>
    <row r="523" spans="1:2" x14ac:dyDescent="0.3">
      <c r="A523" s="12">
        <v>6</v>
      </c>
      <c r="B523" s="12">
        <v>9.3000000000000007</v>
      </c>
    </row>
    <row r="524" spans="1:2" x14ac:dyDescent="0.3">
      <c r="A524" s="12">
        <v>7</v>
      </c>
      <c r="B524" s="12">
        <v>9.1999999999999993</v>
      </c>
    </row>
    <row r="525" spans="1:2" x14ac:dyDescent="0.3">
      <c r="A525" s="12">
        <v>8</v>
      </c>
      <c r="B525" s="12">
        <v>7.6</v>
      </c>
    </row>
    <row r="526" spans="1:2" x14ac:dyDescent="0.3">
      <c r="A526" s="12">
        <v>9</v>
      </c>
      <c r="B526" s="12">
        <v>9.1</v>
      </c>
    </row>
    <row r="527" spans="1:2" x14ac:dyDescent="0.3">
      <c r="A527" s="12">
        <v>10</v>
      </c>
      <c r="B527" s="12">
        <v>8.5</v>
      </c>
    </row>
    <row r="528" spans="1:2" x14ac:dyDescent="0.3">
      <c r="A528" s="12">
        <v>11</v>
      </c>
      <c r="B528" s="12">
        <v>11.3</v>
      </c>
    </row>
    <row r="529" spans="1:2" x14ac:dyDescent="0.3">
      <c r="A529" s="12">
        <v>12</v>
      </c>
      <c r="B529" s="12">
        <v>9.6999999999999993</v>
      </c>
    </row>
    <row r="530" spans="1:2" x14ac:dyDescent="0.3">
      <c r="A530" s="12">
        <v>1</v>
      </c>
      <c r="B530" s="12">
        <v>7.8</v>
      </c>
    </row>
    <row r="531" spans="1:2" x14ac:dyDescent="0.3">
      <c r="A531" s="12">
        <v>2</v>
      </c>
      <c r="B531" s="12">
        <v>8.1999999999999993</v>
      </c>
    </row>
    <row r="532" spans="1:2" x14ac:dyDescent="0.3">
      <c r="A532" s="12">
        <v>3</v>
      </c>
      <c r="B532" s="12">
        <v>7.9</v>
      </c>
    </row>
    <row r="533" spans="1:2" x14ac:dyDescent="0.3">
      <c r="A533" s="12">
        <v>4</v>
      </c>
      <c r="B533" s="12">
        <v>11</v>
      </c>
    </row>
    <row r="534" spans="1:2" x14ac:dyDescent="0.3">
      <c r="A534" s="12">
        <v>5</v>
      </c>
      <c r="B534" s="12">
        <v>9.4</v>
      </c>
    </row>
    <row r="535" spans="1:2" x14ac:dyDescent="0.3">
      <c r="A535" s="12">
        <v>6</v>
      </c>
      <c r="B535" s="12">
        <v>8.4</v>
      </c>
    </row>
    <row r="536" spans="1:2" x14ac:dyDescent="0.3">
      <c r="A536" s="12">
        <v>7</v>
      </c>
      <c r="B536" s="12">
        <v>9.3000000000000007</v>
      </c>
    </row>
    <row r="537" spans="1:2" x14ac:dyDescent="0.3">
      <c r="A537" s="12">
        <v>8</v>
      </c>
      <c r="B537" s="12">
        <v>9.1</v>
      </c>
    </row>
    <row r="538" spans="1:2" x14ac:dyDescent="0.3">
      <c r="A538" s="12">
        <v>9</v>
      </c>
      <c r="B538" s="12">
        <v>9.1999999999999993</v>
      </c>
    </row>
    <row r="539" spans="1:2" x14ac:dyDescent="0.3">
      <c r="A539" s="12">
        <v>10</v>
      </c>
      <c r="B539" s="12">
        <v>8.6999999999999993</v>
      </c>
    </row>
    <row r="540" spans="1:2" x14ac:dyDescent="0.3">
      <c r="A540" s="12">
        <v>11</v>
      </c>
      <c r="B540" s="12">
        <v>9.6</v>
      </c>
    </row>
    <row r="541" spans="1:2" x14ac:dyDescent="0.3">
      <c r="A541" s="12">
        <v>12</v>
      </c>
      <c r="B541" s="12">
        <v>8.3000000000000007</v>
      </c>
    </row>
    <row r="542" spans="1:2" x14ac:dyDescent="0.3">
      <c r="A542" s="12">
        <v>1</v>
      </c>
      <c r="B542" s="12">
        <v>8.1</v>
      </c>
    </row>
    <row r="543" spans="1:2" x14ac:dyDescent="0.3">
      <c r="A543" s="12">
        <v>2</v>
      </c>
      <c r="B543" s="12">
        <v>8.6999999999999993</v>
      </c>
    </row>
    <row r="544" spans="1:2" x14ac:dyDescent="0.3">
      <c r="A544" s="12">
        <v>3</v>
      </c>
      <c r="B544" s="12">
        <v>8.6</v>
      </c>
    </row>
    <row r="545" spans="1:2" x14ac:dyDescent="0.3">
      <c r="A545" s="12">
        <v>4</v>
      </c>
      <c r="B545" s="12">
        <v>8.4</v>
      </c>
    </row>
    <row r="546" spans="1:2" x14ac:dyDescent="0.3">
      <c r="A546" s="12">
        <v>5</v>
      </c>
      <c r="B546" s="12">
        <v>8</v>
      </c>
    </row>
    <row r="547" spans="1:2" x14ac:dyDescent="0.3">
      <c r="A547" s="12">
        <v>6</v>
      </c>
      <c r="B547" s="12">
        <v>9.6999999999999993</v>
      </c>
    </row>
    <row r="548" spans="1:2" x14ac:dyDescent="0.3">
      <c r="A548" s="12">
        <v>7</v>
      </c>
      <c r="B548" s="12">
        <v>11.5</v>
      </c>
    </row>
    <row r="549" spans="1:2" x14ac:dyDescent="0.3">
      <c r="A549" s="12">
        <v>8</v>
      </c>
      <c r="B549" s="12">
        <v>9.1999999999999993</v>
      </c>
    </row>
    <row r="550" spans="1:2" x14ac:dyDescent="0.3">
      <c r="A550" s="12">
        <v>9</v>
      </c>
      <c r="B550" s="12">
        <v>8.6999999999999993</v>
      </c>
    </row>
    <row r="551" spans="1:2" x14ac:dyDescent="0.3">
      <c r="A551" s="12">
        <v>10</v>
      </c>
      <c r="B551" s="12">
        <v>9.6</v>
      </c>
    </row>
    <row r="552" spans="1:2" x14ac:dyDescent="0.3">
      <c r="A552" s="12">
        <v>11</v>
      </c>
      <c r="B552" s="12">
        <v>10.8</v>
      </c>
    </row>
    <row r="553" spans="1:2" x14ac:dyDescent="0.3">
      <c r="A553" s="12">
        <v>12</v>
      </c>
      <c r="B553" s="12">
        <v>9.5</v>
      </c>
    </row>
    <row r="554" spans="1:2" x14ac:dyDescent="0.3">
      <c r="A554" s="12">
        <v>1</v>
      </c>
      <c r="B554" s="12">
        <v>9</v>
      </c>
    </row>
    <row r="555" spans="1:2" x14ac:dyDescent="0.3">
      <c r="A555" s="12">
        <v>2</v>
      </c>
      <c r="B555" s="12">
        <v>10.3</v>
      </c>
    </row>
    <row r="556" spans="1:2" x14ac:dyDescent="0.3">
      <c r="A556" s="12">
        <v>3</v>
      </c>
      <c r="B556" s="12">
        <v>10.199999999999999</v>
      </c>
    </row>
    <row r="557" spans="1:2" x14ac:dyDescent="0.3">
      <c r="A557" s="12">
        <v>4</v>
      </c>
      <c r="B557" s="12">
        <v>10.199999999999999</v>
      </c>
    </row>
    <row r="558" spans="1:2" x14ac:dyDescent="0.3">
      <c r="A558" s="12">
        <v>5</v>
      </c>
      <c r="B558" s="12">
        <v>8.9</v>
      </c>
    </row>
    <row r="559" spans="1:2" x14ac:dyDescent="0.3">
      <c r="A559" s="12">
        <v>6</v>
      </c>
      <c r="B559" s="12">
        <v>8.1999999999999993</v>
      </c>
    </row>
    <row r="560" spans="1:2" x14ac:dyDescent="0.3">
      <c r="A560" s="12">
        <v>7</v>
      </c>
      <c r="B560" s="12">
        <v>10.1</v>
      </c>
    </row>
    <row r="561" spans="1:2" x14ac:dyDescent="0.3">
      <c r="A561" s="12">
        <v>8</v>
      </c>
      <c r="B561" s="12">
        <v>9.6999999999999993</v>
      </c>
    </row>
    <row r="562" spans="1:2" x14ac:dyDescent="0.3">
      <c r="A562" s="12">
        <v>9</v>
      </c>
      <c r="B562" s="12">
        <v>7.7</v>
      </c>
    </row>
    <row r="563" spans="1:2" x14ac:dyDescent="0.3">
      <c r="A563" s="12">
        <v>10</v>
      </c>
      <c r="B563" s="12">
        <v>8.4</v>
      </c>
    </row>
    <row r="564" spans="1:2" x14ac:dyDescent="0.3">
      <c r="A564" s="12">
        <v>11</v>
      </c>
      <c r="B564" s="12">
        <v>11.2</v>
      </c>
    </row>
    <row r="565" spans="1:2" x14ac:dyDescent="0.3">
      <c r="A565" s="12">
        <v>12</v>
      </c>
      <c r="B565" s="12">
        <v>8.5</v>
      </c>
    </row>
    <row r="566" spans="1:2" x14ac:dyDescent="0.3">
      <c r="A566" s="12">
        <v>1</v>
      </c>
      <c r="B566" s="12">
        <v>9.6</v>
      </c>
    </row>
    <row r="567" spans="1:2" x14ac:dyDescent="0.3">
      <c r="A567" s="12">
        <v>2</v>
      </c>
      <c r="B567" s="12">
        <v>10</v>
      </c>
    </row>
    <row r="568" spans="1:2" x14ac:dyDescent="0.3">
      <c r="A568" s="12">
        <v>3</v>
      </c>
      <c r="B568" s="12">
        <v>8.9</v>
      </c>
    </row>
    <row r="569" spans="1:2" x14ac:dyDescent="0.3">
      <c r="A569" s="12">
        <v>4</v>
      </c>
      <c r="B569" s="12">
        <v>8.9</v>
      </c>
    </row>
    <row r="570" spans="1:2" x14ac:dyDescent="0.3">
      <c r="A570" s="12">
        <v>5</v>
      </c>
      <c r="B570" s="12">
        <v>9.3000000000000007</v>
      </c>
    </row>
    <row r="571" spans="1:2" x14ac:dyDescent="0.3">
      <c r="A571" s="12">
        <v>6</v>
      </c>
      <c r="B571" s="12">
        <v>9.1</v>
      </c>
    </row>
    <row r="572" spans="1:2" x14ac:dyDescent="0.3">
      <c r="A572" s="12">
        <v>7</v>
      </c>
      <c r="B572" s="12">
        <v>11.5</v>
      </c>
    </row>
    <row r="573" spans="1:2" x14ac:dyDescent="0.3">
      <c r="A573" s="12">
        <v>8</v>
      </c>
      <c r="B573" s="12">
        <v>8</v>
      </c>
    </row>
    <row r="574" spans="1:2" x14ac:dyDescent="0.3">
      <c r="A574" s="12">
        <v>9</v>
      </c>
      <c r="B574" s="12">
        <v>10.1</v>
      </c>
    </row>
    <row r="575" spans="1:2" x14ac:dyDescent="0.3">
      <c r="A575" s="12">
        <v>10</v>
      </c>
      <c r="B575" s="12">
        <v>8.6999999999999993</v>
      </c>
    </row>
    <row r="576" spans="1:2" x14ac:dyDescent="0.3">
      <c r="A576" s="12">
        <v>11</v>
      </c>
      <c r="B576" s="12">
        <v>9.5</v>
      </c>
    </row>
    <row r="577" spans="1:2" x14ac:dyDescent="0.3">
      <c r="A577" s="12">
        <v>12</v>
      </c>
      <c r="B577" s="12">
        <v>8.1</v>
      </c>
    </row>
    <row r="578" spans="1:2" x14ac:dyDescent="0.3">
      <c r="A578" s="12">
        <v>1</v>
      </c>
      <c r="B578" s="12">
        <v>8.9</v>
      </c>
    </row>
    <row r="579" spans="1:2" x14ac:dyDescent="0.3">
      <c r="A579" s="12">
        <v>2</v>
      </c>
      <c r="B579" s="12">
        <v>9.6</v>
      </c>
    </row>
    <row r="580" spans="1:2" x14ac:dyDescent="0.3">
      <c r="A580" s="12">
        <v>3</v>
      </c>
      <c r="B580" s="12">
        <v>9.5</v>
      </c>
    </row>
    <row r="581" spans="1:2" x14ac:dyDescent="0.3">
      <c r="A581" s="12">
        <v>4</v>
      </c>
      <c r="B581" s="12">
        <v>8.1</v>
      </c>
    </row>
    <row r="582" spans="1:2" x14ac:dyDescent="0.3">
      <c r="A582" s="12">
        <v>5</v>
      </c>
      <c r="B582" s="12">
        <v>9.8000000000000007</v>
      </c>
    </row>
    <row r="583" spans="1:2" x14ac:dyDescent="0.3">
      <c r="A583" s="12">
        <v>6</v>
      </c>
      <c r="B583" s="12">
        <v>9</v>
      </c>
    </row>
    <row r="584" spans="1:2" x14ac:dyDescent="0.3">
      <c r="A584" s="12">
        <v>7</v>
      </c>
      <c r="B584" s="12">
        <v>11.5</v>
      </c>
    </row>
    <row r="585" spans="1:2" x14ac:dyDescent="0.3">
      <c r="A585" s="12">
        <v>8</v>
      </c>
      <c r="B585" s="12">
        <v>7.5</v>
      </c>
    </row>
    <row r="586" spans="1:2" x14ac:dyDescent="0.3">
      <c r="A586" s="12">
        <v>9</v>
      </c>
      <c r="B586" s="12">
        <v>9.3000000000000007</v>
      </c>
    </row>
    <row r="587" spans="1:2" x14ac:dyDescent="0.3">
      <c r="A587" s="12">
        <v>10</v>
      </c>
      <c r="B587" s="12">
        <v>8</v>
      </c>
    </row>
    <row r="588" spans="1:2" x14ac:dyDescent="0.3">
      <c r="A588" s="12">
        <v>11</v>
      </c>
      <c r="B588" s="12">
        <v>10.199999999999999</v>
      </c>
    </row>
    <row r="589" spans="1:2" x14ac:dyDescent="0.3">
      <c r="A589" s="12">
        <v>12</v>
      </c>
      <c r="B589" s="12">
        <v>8.6999999999999993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80DE-764F-4F64-95A5-A7D71C411BDA}">
  <sheetPr>
    <tabColor rgb="FFFF0000"/>
  </sheetPr>
  <dimension ref="A1:AN589"/>
  <sheetViews>
    <sheetView zoomScale="85" zoomScaleNormal="85" workbookViewId="0"/>
  </sheetViews>
  <sheetFormatPr defaultRowHeight="14.4" x14ac:dyDescent="0.3"/>
  <cols>
    <col min="1" max="1" width="7.109375" customWidth="1"/>
    <col min="2" max="2" width="16" customWidth="1"/>
    <col min="3" max="3" width="2.33203125" customWidth="1"/>
    <col min="4" max="4" width="18.109375" customWidth="1"/>
    <col min="6" max="6" width="2.88671875" customWidth="1"/>
    <col min="7" max="9" width="10.44140625" customWidth="1"/>
    <col min="10" max="10" width="2" customWidth="1"/>
    <col min="11" max="11" width="5.5546875" customWidth="1"/>
    <col min="16" max="16" width="2.5546875" customWidth="1"/>
    <col min="40" max="40" width="71.5546875" customWidth="1"/>
  </cols>
  <sheetData>
    <row r="1" spans="1:40" ht="43.2" x14ac:dyDescent="0.3">
      <c r="A1" s="16" t="s">
        <v>97</v>
      </c>
      <c r="B1" s="50" t="s">
        <v>98</v>
      </c>
      <c r="D1" s="20" t="str">
        <f>"Goal: Count how many times a Post fell below required "&amp;E5&amp;" second assembly time."</f>
        <v>Goal: Count how many times a Post fell below required &lt;10 second assembly time.</v>
      </c>
      <c r="L1" s="53" t="s">
        <v>99</v>
      </c>
      <c r="M1" s="54"/>
      <c r="N1" s="54"/>
      <c r="O1" s="54"/>
      <c r="P1" s="54"/>
      <c r="AM1" s="16" t="s">
        <v>97</v>
      </c>
      <c r="AN1" s="50" t="s">
        <v>98</v>
      </c>
    </row>
    <row r="2" spans="1:40" x14ac:dyDescent="0.3">
      <c r="A2" s="12">
        <v>1</v>
      </c>
      <c r="B2" s="12">
        <v>9</v>
      </c>
      <c r="L2" s="54"/>
      <c r="M2" s="54"/>
      <c r="N2" s="54"/>
      <c r="O2" s="54"/>
      <c r="P2" s="54"/>
      <c r="AM2" s="12">
        <v>1</v>
      </c>
      <c r="AN2" s="12">
        <f ca="1">IF(AM2&lt;3,RANDBETWEEN(78,105)/10,IF(OR(AM2={7,11}),RANDBETWEEN(90,115)/10,ROUND(CHOOSE(RANDBETWEEN(1,3),RANDBETWEEN(80,110),RANDBETWEEN(75,95),ABS(_xlfn.NORM.INV(RAND(),85,15/3)))/10,1)))</f>
        <v>9.9</v>
      </c>
    </row>
    <row r="3" spans="1:40" x14ac:dyDescent="0.3">
      <c r="A3" s="12">
        <v>2</v>
      </c>
      <c r="B3" s="12">
        <v>9.1999999999999993</v>
      </c>
      <c r="D3" s="55" t="str">
        <f>"AND Logical Test: Post has to equal given post AND Seconds "&amp;E5</f>
        <v>AND Logical Test: Post has to equal given post AND Seconds &lt;10</v>
      </c>
      <c r="E3" s="56"/>
      <c r="F3" s="56"/>
      <c r="G3" s="56"/>
      <c r="H3" s="56"/>
      <c r="I3" s="56"/>
      <c r="J3" s="57"/>
      <c r="L3" s="54"/>
      <c r="M3" s="54"/>
      <c r="N3" s="54"/>
      <c r="O3" s="54"/>
      <c r="P3" s="54"/>
    </row>
    <row r="4" spans="1:40" x14ac:dyDescent="0.3">
      <c r="A4" s="12">
        <v>3</v>
      </c>
      <c r="B4" s="12">
        <v>8.3000000000000007</v>
      </c>
      <c r="L4" s="54"/>
      <c r="M4" s="54"/>
      <c r="N4" s="54"/>
      <c r="O4" s="54"/>
      <c r="P4" s="54"/>
    </row>
    <row r="5" spans="1:40" x14ac:dyDescent="0.3">
      <c r="A5" s="12">
        <v>4</v>
      </c>
      <c r="B5" s="12">
        <v>8.3000000000000007</v>
      </c>
      <c r="D5" s="22" t="s">
        <v>100</v>
      </c>
      <c r="E5" s="12" t="s">
        <v>101</v>
      </c>
      <c r="L5" s="54"/>
      <c r="M5" s="54"/>
      <c r="N5" s="54"/>
      <c r="O5" s="54"/>
      <c r="P5" s="54"/>
    </row>
    <row r="6" spans="1:40" x14ac:dyDescent="0.3">
      <c r="A6" s="12">
        <v>5</v>
      </c>
      <c r="B6" s="12">
        <v>8.8000000000000007</v>
      </c>
      <c r="L6" s="54"/>
      <c r="M6" s="54"/>
      <c r="N6" s="54"/>
      <c r="O6" s="54"/>
      <c r="P6" s="54"/>
    </row>
    <row r="7" spans="1:40" x14ac:dyDescent="0.3">
      <c r="A7" s="12">
        <v>6</v>
      </c>
      <c r="B7" s="12">
        <v>10</v>
      </c>
      <c r="D7" s="16" t="s">
        <v>97</v>
      </c>
      <c r="E7" s="16" t="s">
        <v>20</v>
      </c>
      <c r="L7" s="54"/>
      <c r="M7" s="54"/>
      <c r="N7" s="54"/>
      <c r="O7" s="54"/>
      <c r="P7" s="54"/>
    </row>
    <row r="8" spans="1:40" x14ac:dyDescent="0.3">
      <c r="A8" s="12">
        <v>7</v>
      </c>
      <c r="B8" s="12">
        <v>10.7</v>
      </c>
      <c r="D8" s="12" cm="1">
        <f t="array" ref="D8:D19">_xlfn.SEQUENCE(12)</f>
        <v>1</v>
      </c>
      <c r="E8" s="17" cm="1">
        <f t="array" ref="E8:E19">COUNTIFS(A2:A589,_xlfn.ANCHORARRAY(D8),B2:B589,E5)</f>
        <v>38</v>
      </c>
      <c r="G8" t="str">
        <f ca="1">"In Cell "&amp;ADDRESS(ROW(D8),COLUMN(D8),4)&amp;" is: "&amp;IF(_xlfn.ISFORMULA(D8),_xlfn.FORMULATEXT(D8),"")</f>
        <v>In Cell D8 is: =SEQUENCE(12)</v>
      </c>
      <c r="L8" s="54"/>
      <c r="M8" s="54"/>
      <c r="N8" s="54"/>
      <c r="O8" s="54"/>
      <c r="P8" s="54"/>
    </row>
    <row r="9" spans="1:40" x14ac:dyDescent="0.3">
      <c r="A9" s="12">
        <v>8</v>
      </c>
      <c r="B9" s="12">
        <v>8</v>
      </c>
      <c r="D9" s="12">
        <v>2</v>
      </c>
      <c r="E9" s="17">
        <v>41</v>
      </c>
      <c r="G9" s="54" t="s">
        <v>221</v>
      </c>
      <c r="H9" s="54"/>
      <c r="I9" s="54"/>
      <c r="J9" s="54"/>
      <c r="L9" s="54"/>
      <c r="M9" s="54"/>
      <c r="N9" s="54"/>
      <c r="O9" s="54"/>
      <c r="P9" s="54"/>
    </row>
    <row r="10" spans="1:40" x14ac:dyDescent="0.3">
      <c r="A10" s="12">
        <v>9</v>
      </c>
      <c r="B10" s="12">
        <v>9.1</v>
      </c>
      <c r="D10" s="12">
        <v>3</v>
      </c>
      <c r="E10" s="17">
        <v>45</v>
      </c>
      <c r="L10" s="54"/>
      <c r="M10" s="54"/>
      <c r="N10" s="54"/>
      <c r="O10" s="54"/>
      <c r="P10" s="54"/>
    </row>
    <row r="11" spans="1:40" x14ac:dyDescent="0.3">
      <c r="A11" s="12">
        <v>10</v>
      </c>
      <c r="B11" s="12">
        <v>10.7</v>
      </c>
      <c r="D11" s="12">
        <v>4</v>
      </c>
      <c r="E11" s="17">
        <v>40</v>
      </c>
      <c r="G11" t="str">
        <f ca="1">IF(_xlfn.ISFORMULA(E8),_xlfn.FORMULATEXT(E8),"")</f>
        <v>=COUNTIFS(A2:A589,D8#,B2:B589,E5)</v>
      </c>
      <c r="L11" s="54"/>
      <c r="M11" s="54"/>
      <c r="N11" s="54"/>
      <c r="O11" s="54"/>
      <c r="P11" s="54"/>
    </row>
    <row r="12" spans="1:40" x14ac:dyDescent="0.3">
      <c r="A12" s="12">
        <v>11</v>
      </c>
      <c r="B12" s="12">
        <v>9.9</v>
      </c>
      <c r="D12" s="12">
        <v>5</v>
      </c>
      <c r="E12" s="17">
        <v>45</v>
      </c>
      <c r="G12" s="54" t="s">
        <v>102</v>
      </c>
      <c r="H12" s="54"/>
      <c r="I12" s="54"/>
      <c r="L12" s="54"/>
      <c r="M12" s="54"/>
      <c r="N12" s="54"/>
      <c r="O12" s="54"/>
      <c r="P12" s="54"/>
    </row>
    <row r="13" spans="1:40" x14ac:dyDescent="0.3">
      <c r="A13" s="12">
        <v>12</v>
      </c>
      <c r="B13" s="12">
        <v>8.5</v>
      </c>
      <c r="D13" s="12">
        <v>6</v>
      </c>
      <c r="E13" s="17">
        <v>42</v>
      </c>
      <c r="L13" s="54"/>
      <c r="M13" s="54"/>
      <c r="N13" s="54"/>
      <c r="O13" s="54"/>
      <c r="P13" s="54"/>
    </row>
    <row r="14" spans="1:40" x14ac:dyDescent="0.3">
      <c r="A14" s="12">
        <v>1</v>
      </c>
      <c r="B14" s="12">
        <v>10</v>
      </c>
      <c r="D14" s="12">
        <v>7</v>
      </c>
      <c r="E14" s="17">
        <v>17</v>
      </c>
    </row>
    <row r="15" spans="1:40" x14ac:dyDescent="0.3">
      <c r="A15" s="12">
        <v>2</v>
      </c>
      <c r="B15" s="12">
        <v>8.6</v>
      </c>
      <c r="D15" s="12">
        <v>8</v>
      </c>
      <c r="E15" s="17">
        <v>48</v>
      </c>
    </row>
    <row r="16" spans="1:40" x14ac:dyDescent="0.3">
      <c r="A16" s="12">
        <v>3</v>
      </c>
      <c r="B16" s="12">
        <v>9.1</v>
      </c>
      <c r="D16" s="12">
        <v>9</v>
      </c>
      <c r="E16" s="17">
        <v>45</v>
      </c>
    </row>
    <row r="17" spans="1:5" x14ac:dyDescent="0.3">
      <c r="A17" s="12">
        <v>4</v>
      </c>
      <c r="B17" s="12">
        <v>8.3000000000000007</v>
      </c>
      <c r="D17" s="12">
        <v>10</v>
      </c>
      <c r="E17" s="17">
        <v>42</v>
      </c>
    </row>
    <row r="18" spans="1:5" x14ac:dyDescent="0.3">
      <c r="A18" s="12">
        <v>5</v>
      </c>
      <c r="B18" s="12">
        <v>8.1</v>
      </c>
      <c r="D18" s="12">
        <v>11</v>
      </c>
      <c r="E18" s="17">
        <v>19</v>
      </c>
    </row>
    <row r="19" spans="1:5" x14ac:dyDescent="0.3">
      <c r="A19" s="12">
        <v>6</v>
      </c>
      <c r="B19" s="12">
        <v>10.4</v>
      </c>
      <c r="D19" s="12">
        <v>12</v>
      </c>
      <c r="E19" s="17">
        <v>39</v>
      </c>
    </row>
    <row r="20" spans="1:5" x14ac:dyDescent="0.3">
      <c r="A20" s="12">
        <v>7</v>
      </c>
      <c r="B20" s="12">
        <v>9.1</v>
      </c>
    </row>
    <row r="21" spans="1:5" x14ac:dyDescent="0.3">
      <c r="A21" s="12">
        <v>8</v>
      </c>
      <c r="B21" s="12">
        <v>8.4</v>
      </c>
      <c r="D21" t="s">
        <v>103</v>
      </c>
    </row>
    <row r="22" spans="1:5" x14ac:dyDescent="0.3">
      <c r="A22" s="12">
        <v>9</v>
      </c>
      <c r="B22" s="12">
        <v>8.3000000000000007</v>
      </c>
      <c r="D22" s="52" t="s">
        <v>104</v>
      </c>
    </row>
    <row r="23" spans="1:5" x14ac:dyDescent="0.3">
      <c r="A23" s="12">
        <v>10</v>
      </c>
      <c r="B23" s="12">
        <v>11</v>
      </c>
    </row>
    <row r="24" spans="1:5" x14ac:dyDescent="0.3">
      <c r="A24" s="12">
        <v>11</v>
      </c>
      <c r="B24" s="12">
        <v>9.6999999999999993</v>
      </c>
    </row>
    <row r="25" spans="1:5" x14ac:dyDescent="0.3">
      <c r="A25" s="12">
        <v>12</v>
      </c>
      <c r="B25" s="12">
        <v>9.5</v>
      </c>
    </row>
    <row r="26" spans="1:5" x14ac:dyDescent="0.3">
      <c r="A26" s="12">
        <v>1</v>
      </c>
      <c r="B26" s="12">
        <v>8.3000000000000007</v>
      </c>
    </row>
    <row r="27" spans="1:5" x14ac:dyDescent="0.3">
      <c r="A27" s="12">
        <v>2</v>
      </c>
      <c r="B27" s="12">
        <v>9.1</v>
      </c>
    </row>
    <row r="28" spans="1:5" x14ac:dyDescent="0.3">
      <c r="A28" s="12">
        <v>3</v>
      </c>
      <c r="B28" s="12">
        <v>8.5</v>
      </c>
    </row>
    <row r="29" spans="1:5" x14ac:dyDescent="0.3">
      <c r="A29" s="12">
        <v>4</v>
      </c>
      <c r="B29" s="12">
        <v>8</v>
      </c>
    </row>
    <row r="30" spans="1:5" x14ac:dyDescent="0.3">
      <c r="A30" s="12">
        <v>5</v>
      </c>
      <c r="B30" s="12">
        <v>8.1999999999999993</v>
      </c>
    </row>
    <row r="31" spans="1:5" x14ac:dyDescent="0.3">
      <c r="A31" s="12">
        <v>6</v>
      </c>
      <c r="B31" s="12">
        <v>8.9</v>
      </c>
    </row>
    <row r="32" spans="1:5" x14ac:dyDescent="0.3">
      <c r="A32" s="12">
        <v>7</v>
      </c>
      <c r="B32" s="12">
        <v>11.5</v>
      </c>
    </row>
    <row r="33" spans="1:2" x14ac:dyDescent="0.3">
      <c r="A33" s="12">
        <v>8</v>
      </c>
      <c r="B33" s="12">
        <v>8.3000000000000007</v>
      </c>
    </row>
    <row r="34" spans="1:2" x14ac:dyDescent="0.3">
      <c r="A34" s="12">
        <v>9</v>
      </c>
      <c r="B34" s="12">
        <v>8.6</v>
      </c>
    </row>
    <row r="35" spans="1:2" x14ac:dyDescent="0.3">
      <c r="A35" s="12">
        <v>10</v>
      </c>
      <c r="B35" s="12">
        <v>9.1</v>
      </c>
    </row>
    <row r="36" spans="1:2" x14ac:dyDescent="0.3">
      <c r="A36" s="12">
        <v>11</v>
      </c>
      <c r="B36" s="12">
        <v>9.1999999999999993</v>
      </c>
    </row>
    <row r="37" spans="1:2" x14ac:dyDescent="0.3">
      <c r="A37" s="12">
        <v>12</v>
      </c>
      <c r="B37" s="12">
        <v>10.3</v>
      </c>
    </row>
    <row r="38" spans="1:2" x14ac:dyDescent="0.3">
      <c r="A38" s="12">
        <v>1</v>
      </c>
      <c r="B38" s="12">
        <v>10.5</v>
      </c>
    </row>
    <row r="39" spans="1:2" x14ac:dyDescent="0.3">
      <c r="A39" s="12">
        <v>2</v>
      </c>
      <c r="B39" s="12">
        <v>8</v>
      </c>
    </row>
    <row r="40" spans="1:2" x14ac:dyDescent="0.3">
      <c r="A40" s="12">
        <v>3</v>
      </c>
      <c r="B40" s="12">
        <v>8.1999999999999993</v>
      </c>
    </row>
    <row r="41" spans="1:2" x14ac:dyDescent="0.3">
      <c r="A41" s="12">
        <v>4</v>
      </c>
      <c r="B41" s="12">
        <v>8.4</v>
      </c>
    </row>
    <row r="42" spans="1:2" x14ac:dyDescent="0.3">
      <c r="A42" s="12">
        <v>5</v>
      </c>
      <c r="B42" s="12">
        <v>9.1</v>
      </c>
    </row>
    <row r="43" spans="1:2" x14ac:dyDescent="0.3">
      <c r="A43" s="12">
        <v>6</v>
      </c>
      <c r="B43" s="12">
        <v>10.7</v>
      </c>
    </row>
    <row r="44" spans="1:2" x14ac:dyDescent="0.3">
      <c r="A44" s="12">
        <v>7</v>
      </c>
      <c r="B44" s="12">
        <v>11.5</v>
      </c>
    </row>
    <row r="45" spans="1:2" x14ac:dyDescent="0.3">
      <c r="A45" s="12">
        <v>8</v>
      </c>
      <c r="B45" s="12">
        <v>9.1</v>
      </c>
    </row>
    <row r="46" spans="1:2" x14ac:dyDescent="0.3">
      <c r="A46" s="12">
        <v>9</v>
      </c>
      <c r="B46" s="12">
        <v>8.8000000000000007</v>
      </c>
    </row>
    <row r="47" spans="1:2" x14ac:dyDescent="0.3">
      <c r="A47" s="12">
        <v>10</v>
      </c>
      <c r="B47" s="12">
        <v>8.3000000000000007</v>
      </c>
    </row>
    <row r="48" spans="1:2" x14ac:dyDescent="0.3">
      <c r="A48" s="12">
        <v>11</v>
      </c>
      <c r="B48" s="12">
        <v>10.3</v>
      </c>
    </row>
    <row r="49" spans="1:2" x14ac:dyDescent="0.3">
      <c r="A49" s="12">
        <v>12</v>
      </c>
      <c r="B49" s="12">
        <v>10.7</v>
      </c>
    </row>
    <row r="50" spans="1:2" x14ac:dyDescent="0.3">
      <c r="A50" s="12">
        <v>1</v>
      </c>
      <c r="B50" s="12">
        <v>8.1</v>
      </c>
    </row>
    <row r="51" spans="1:2" x14ac:dyDescent="0.3">
      <c r="A51" s="12">
        <v>2</v>
      </c>
      <c r="B51" s="12">
        <v>10.1</v>
      </c>
    </row>
    <row r="52" spans="1:2" x14ac:dyDescent="0.3">
      <c r="A52" s="12">
        <v>3</v>
      </c>
      <c r="B52" s="12">
        <v>9.1999999999999993</v>
      </c>
    </row>
    <row r="53" spans="1:2" x14ac:dyDescent="0.3">
      <c r="A53" s="12">
        <v>4</v>
      </c>
      <c r="B53" s="12">
        <v>7.9</v>
      </c>
    </row>
    <row r="54" spans="1:2" x14ac:dyDescent="0.3">
      <c r="A54" s="12">
        <v>5</v>
      </c>
      <c r="B54" s="12">
        <v>8</v>
      </c>
    </row>
    <row r="55" spans="1:2" x14ac:dyDescent="0.3">
      <c r="A55" s="12">
        <v>6</v>
      </c>
      <c r="B55" s="12">
        <v>9.1</v>
      </c>
    </row>
    <row r="56" spans="1:2" x14ac:dyDescent="0.3">
      <c r="A56" s="12">
        <v>7</v>
      </c>
      <c r="B56" s="12">
        <v>9.6999999999999993</v>
      </c>
    </row>
    <row r="57" spans="1:2" x14ac:dyDescent="0.3">
      <c r="A57" s="12">
        <v>8</v>
      </c>
      <c r="B57" s="12">
        <v>8.1</v>
      </c>
    </row>
    <row r="58" spans="1:2" x14ac:dyDescent="0.3">
      <c r="A58" s="12">
        <v>9</v>
      </c>
      <c r="B58" s="12">
        <v>7.5</v>
      </c>
    </row>
    <row r="59" spans="1:2" x14ac:dyDescent="0.3">
      <c r="A59" s="12">
        <v>10</v>
      </c>
      <c r="B59" s="12">
        <v>8.4</v>
      </c>
    </row>
    <row r="60" spans="1:2" x14ac:dyDescent="0.3">
      <c r="A60" s="12">
        <v>11</v>
      </c>
      <c r="B60" s="12">
        <v>9.5</v>
      </c>
    </row>
    <row r="61" spans="1:2" x14ac:dyDescent="0.3">
      <c r="A61" s="12">
        <v>12</v>
      </c>
      <c r="B61" s="12">
        <v>8.3000000000000007</v>
      </c>
    </row>
    <row r="62" spans="1:2" x14ac:dyDescent="0.3">
      <c r="A62" s="12">
        <v>1</v>
      </c>
      <c r="B62" s="12">
        <v>10.4</v>
      </c>
    </row>
    <row r="63" spans="1:2" x14ac:dyDescent="0.3">
      <c r="A63" s="12">
        <v>2</v>
      </c>
      <c r="B63" s="12">
        <v>8.4</v>
      </c>
    </row>
    <row r="64" spans="1:2" x14ac:dyDescent="0.3">
      <c r="A64" s="12">
        <v>3</v>
      </c>
      <c r="B64" s="12">
        <v>8.9</v>
      </c>
    </row>
    <row r="65" spans="1:2" x14ac:dyDescent="0.3">
      <c r="A65" s="12">
        <v>4</v>
      </c>
      <c r="B65" s="12">
        <v>9</v>
      </c>
    </row>
    <row r="66" spans="1:2" x14ac:dyDescent="0.3">
      <c r="A66" s="12">
        <v>5</v>
      </c>
      <c r="B66" s="12">
        <v>8.1999999999999993</v>
      </c>
    </row>
    <row r="67" spans="1:2" x14ac:dyDescent="0.3">
      <c r="A67" s="12">
        <v>6</v>
      </c>
      <c r="B67" s="12">
        <v>9.1</v>
      </c>
    </row>
    <row r="68" spans="1:2" x14ac:dyDescent="0.3">
      <c r="A68" s="12">
        <v>7</v>
      </c>
      <c r="B68" s="12">
        <v>9.1</v>
      </c>
    </row>
    <row r="69" spans="1:2" x14ac:dyDescent="0.3">
      <c r="A69" s="12">
        <v>8</v>
      </c>
      <c r="B69" s="12">
        <v>8.3000000000000007</v>
      </c>
    </row>
    <row r="70" spans="1:2" x14ac:dyDescent="0.3">
      <c r="A70" s="12">
        <v>9</v>
      </c>
      <c r="B70" s="12">
        <v>9.1999999999999993</v>
      </c>
    </row>
    <row r="71" spans="1:2" x14ac:dyDescent="0.3">
      <c r="A71" s="12">
        <v>10</v>
      </c>
      <c r="B71" s="12">
        <v>9.5</v>
      </c>
    </row>
    <row r="72" spans="1:2" x14ac:dyDescent="0.3">
      <c r="A72" s="12">
        <v>11</v>
      </c>
      <c r="B72" s="12">
        <v>10.199999999999999</v>
      </c>
    </row>
    <row r="73" spans="1:2" x14ac:dyDescent="0.3">
      <c r="A73" s="12">
        <v>12</v>
      </c>
      <c r="B73" s="12">
        <v>9</v>
      </c>
    </row>
    <row r="74" spans="1:2" x14ac:dyDescent="0.3">
      <c r="A74" s="12">
        <v>1</v>
      </c>
      <c r="B74" s="12">
        <v>8.6</v>
      </c>
    </row>
    <row r="75" spans="1:2" x14ac:dyDescent="0.3">
      <c r="A75" s="12">
        <v>2</v>
      </c>
      <c r="B75" s="12">
        <v>10.199999999999999</v>
      </c>
    </row>
    <row r="76" spans="1:2" x14ac:dyDescent="0.3">
      <c r="A76" s="12">
        <v>3</v>
      </c>
      <c r="B76" s="12">
        <v>7.9</v>
      </c>
    </row>
    <row r="77" spans="1:2" x14ac:dyDescent="0.3">
      <c r="A77" s="12">
        <v>4</v>
      </c>
      <c r="B77" s="12">
        <v>8.6</v>
      </c>
    </row>
    <row r="78" spans="1:2" x14ac:dyDescent="0.3">
      <c r="A78" s="12">
        <v>5</v>
      </c>
      <c r="B78" s="12">
        <v>9.4</v>
      </c>
    </row>
    <row r="79" spans="1:2" x14ac:dyDescent="0.3">
      <c r="A79" s="12">
        <v>6</v>
      </c>
      <c r="B79" s="12">
        <v>8.3000000000000007</v>
      </c>
    </row>
    <row r="80" spans="1:2" x14ac:dyDescent="0.3">
      <c r="A80" s="12">
        <v>7</v>
      </c>
      <c r="B80" s="12">
        <v>10.5</v>
      </c>
    </row>
    <row r="81" spans="1:2" x14ac:dyDescent="0.3">
      <c r="A81" s="12">
        <v>8</v>
      </c>
      <c r="B81" s="12">
        <v>8.5</v>
      </c>
    </row>
    <row r="82" spans="1:2" x14ac:dyDescent="0.3">
      <c r="A82" s="12">
        <v>9</v>
      </c>
      <c r="B82" s="12">
        <v>10.5</v>
      </c>
    </row>
    <row r="83" spans="1:2" x14ac:dyDescent="0.3">
      <c r="A83" s="12">
        <v>10</v>
      </c>
      <c r="B83" s="12">
        <v>10.7</v>
      </c>
    </row>
    <row r="84" spans="1:2" x14ac:dyDescent="0.3">
      <c r="A84" s="12">
        <v>11</v>
      </c>
      <c r="B84" s="12">
        <v>11.2</v>
      </c>
    </row>
    <row r="85" spans="1:2" x14ac:dyDescent="0.3">
      <c r="A85" s="12">
        <v>12</v>
      </c>
      <c r="B85" s="12">
        <v>9.6999999999999993</v>
      </c>
    </row>
    <row r="86" spans="1:2" x14ac:dyDescent="0.3">
      <c r="A86" s="12">
        <v>1</v>
      </c>
      <c r="B86" s="12">
        <v>9.6999999999999993</v>
      </c>
    </row>
    <row r="87" spans="1:2" x14ac:dyDescent="0.3">
      <c r="A87" s="12">
        <v>2</v>
      </c>
      <c r="B87" s="12">
        <v>8.6999999999999993</v>
      </c>
    </row>
    <row r="88" spans="1:2" x14ac:dyDescent="0.3">
      <c r="A88" s="12">
        <v>3</v>
      </c>
      <c r="B88" s="12">
        <v>8.4</v>
      </c>
    </row>
    <row r="89" spans="1:2" x14ac:dyDescent="0.3">
      <c r="A89" s="12">
        <v>4</v>
      </c>
      <c r="B89" s="12">
        <v>9</v>
      </c>
    </row>
    <row r="90" spans="1:2" x14ac:dyDescent="0.3">
      <c r="A90" s="12">
        <v>5</v>
      </c>
      <c r="B90" s="12">
        <v>8.8000000000000007</v>
      </c>
    </row>
    <row r="91" spans="1:2" x14ac:dyDescent="0.3">
      <c r="A91" s="12">
        <v>6</v>
      </c>
      <c r="B91" s="12">
        <v>7.8</v>
      </c>
    </row>
    <row r="92" spans="1:2" x14ac:dyDescent="0.3">
      <c r="A92" s="12">
        <v>7</v>
      </c>
      <c r="B92" s="12">
        <v>9</v>
      </c>
    </row>
    <row r="93" spans="1:2" x14ac:dyDescent="0.3">
      <c r="A93" s="12">
        <v>8</v>
      </c>
      <c r="B93" s="12">
        <v>8</v>
      </c>
    </row>
    <row r="94" spans="1:2" x14ac:dyDescent="0.3">
      <c r="A94" s="12">
        <v>9</v>
      </c>
      <c r="B94" s="12">
        <v>7.6</v>
      </c>
    </row>
    <row r="95" spans="1:2" x14ac:dyDescent="0.3">
      <c r="A95" s="12">
        <v>10</v>
      </c>
      <c r="B95" s="12">
        <v>9.1</v>
      </c>
    </row>
    <row r="96" spans="1:2" x14ac:dyDescent="0.3">
      <c r="A96" s="12">
        <v>11</v>
      </c>
      <c r="B96" s="12">
        <v>9.4</v>
      </c>
    </row>
    <row r="97" spans="1:2" x14ac:dyDescent="0.3">
      <c r="A97" s="12">
        <v>12</v>
      </c>
      <c r="B97" s="12">
        <v>8.6999999999999993</v>
      </c>
    </row>
    <row r="98" spans="1:2" x14ac:dyDescent="0.3">
      <c r="A98" s="12">
        <v>1</v>
      </c>
      <c r="B98" s="12">
        <v>10.1</v>
      </c>
    </row>
    <row r="99" spans="1:2" x14ac:dyDescent="0.3">
      <c r="A99" s="12">
        <v>2</v>
      </c>
      <c r="B99" s="12">
        <v>8.1999999999999993</v>
      </c>
    </row>
    <row r="100" spans="1:2" x14ac:dyDescent="0.3">
      <c r="A100" s="12">
        <v>3</v>
      </c>
      <c r="B100" s="12">
        <v>9.4</v>
      </c>
    </row>
    <row r="101" spans="1:2" x14ac:dyDescent="0.3">
      <c r="A101" s="12">
        <v>4</v>
      </c>
      <c r="B101" s="12">
        <v>8.3000000000000007</v>
      </c>
    </row>
    <row r="102" spans="1:2" x14ac:dyDescent="0.3">
      <c r="A102" s="12">
        <v>5</v>
      </c>
      <c r="B102" s="12">
        <v>7.7</v>
      </c>
    </row>
    <row r="103" spans="1:2" x14ac:dyDescent="0.3">
      <c r="A103" s="12">
        <v>6</v>
      </c>
      <c r="B103" s="12">
        <v>9</v>
      </c>
    </row>
    <row r="104" spans="1:2" x14ac:dyDescent="0.3">
      <c r="A104" s="12">
        <v>7</v>
      </c>
      <c r="B104" s="12">
        <v>10.6</v>
      </c>
    </row>
    <row r="105" spans="1:2" x14ac:dyDescent="0.3">
      <c r="A105" s="12">
        <v>8</v>
      </c>
      <c r="B105" s="12">
        <v>7.8</v>
      </c>
    </row>
    <row r="106" spans="1:2" x14ac:dyDescent="0.3">
      <c r="A106" s="12">
        <v>9</v>
      </c>
      <c r="B106" s="12">
        <v>8</v>
      </c>
    </row>
    <row r="107" spans="1:2" x14ac:dyDescent="0.3">
      <c r="A107" s="12">
        <v>10</v>
      </c>
      <c r="B107" s="12">
        <v>8.8000000000000007</v>
      </c>
    </row>
    <row r="108" spans="1:2" x14ac:dyDescent="0.3">
      <c r="A108" s="12">
        <v>11</v>
      </c>
      <c r="B108" s="12">
        <v>11.5</v>
      </c>
    </row>
    <row r="109" spans="1:2" x14ac:dyDescent="0.3">
      <c r="A109" s="12">
        <v>12</v>
      </c>
      <c r="B109" s="12">
        <v>7.9</v>
      </c>
    </row>
    <row r="110" spans="1:2" x14ac:dyDescent="0.3">
      <c r="A110" s="12">
        <v>1</v>
      </c>
      <c r="B110" s="12">
        <v>9.9</v>
      </c>
    </row>
    <row r="111" spans="1:2" x14ac:dyDescent="0.3">
      <c r="A111" s="12">
        <v>2</v>
      </c>
      <c r="B111" s="12">
        <v>9.3000000000000007</v>
      </c>
    </row>
    <row r="112" spans="1:2" x14ac:dyDescent="0.3">
      <c r="A112" s="12">
        <v>3</v>
      </c>
      <c r="B112" s="12">
        <v>9.5</v>
      </c>
    </row>
    <row r="113" spans="1:2" x14ac:dyDescent="0.3">
      <c r="A113" s="12">
        <v>4</v>
      </c>
      <c r="B113" s="12">
        <v>9.5</v>
      </c>
    </row>
    <row r="114" spans="1:2" x14ac:dyDescent="0.3">
      <c r="A114" s="12">
        <v>5</v>
      </c>
      <c r="B114" s="12">
        <v>8.6999999999999993</v>
      </c>
    </row>
    <row r="115" spans="1:2" x14ac:dyDescent="0.3">
      <c r="A115" s="12">
        <v>6</v>
      </c>
      <c r="B115" s="12">
        <v>8.3000000000000007</v>
      </c>
    </row>
    <row r="116" spans="1:2" x14ac:dyDescent="0.3">
      <c r="A116" s="12">
        <v>7</v>
      </c>
      <c r="B116" s="12">
        <v>11</v>
      </c>
    </row>
    <row r="117" spans="1:2" x14ac:dyDescent="0.3">
      <c r="A117" s="12">
        <v>8</v>
      </c>
      <c r="B117" s="12">
        <v>10.4</v>
      </c>
    </row>
    <row r="118" spans="1:2" x14ac:dyDescent="0.3">
      <c r="A118" s="12">
        <v>9</v>
      </c>
      <c r="B118" s="12">
        <v>8</v>
      </c>
    </row>
    <row r="119" spans="1:2" x14ac:dyDescent="0.3">
      <c r="A119" s="12">
        <v>10</v>
      </c>
      <c r="B119" s="12">
        <v>7.9</v>
      </c>
    </row>
    <row r="120" spans="1:2" x14ac:dyDescent="0.3">
      <c r="A120" s="12">
        <v>11</v>
      </c>
      <c r="B120" s="12">
        <v>10.7</v>
      </c>
    </row>
    <row r="121" spans="1:2" x14ac:dyDescent="0.3">
      <c r="A121" s="12">
        <v>12</v>
      </c>
      <c r="B121" s="12">
        <v>10.3</v>
      </c>
    </row>
    <row r="122" spans="1:2" x14ac:dyDescent="0.3">
      <c r="A122" s="12">
        <v>1</v>
      </c>
      <c r="B122" s="12">
        <v>10.4</v>
      </c>
    </row>
    <row r="123" spans="1:2" x14ac:dyDescent="0.3">
      <c r="A123" s="12">
        <v>2</v>
      </c>
      <c r="B123" s="12">
        <v>9.6999999999999993</v>
      </c>
    </row>
    <row r="124" spans="1:2" x14ac:dyDescent="0.3">
      <c r="A124" s="12">
        <v>3</v>
      </c>
      <c r="B124" s="12">
        <v>8.5</v>
      </c>
    </row>
    <row r="125" spans="1:2" x14ac:dyDescent="0.3">
      <c r="A125" s="12">
        <v>4</v>
      </c>
      <c r="B125" s="12">
        <v>9.3000000000000007</v>
      </c>
    </row>
    <row r="126" spans="1:2" x14ac:dyDescent="0.3">
      <c r="A126" s="12">
        <v>5</v>
      </c>
      <c r="B126" s="12">
        <v>8.3000000000000007</v>
      </c>
    </row>
    <row r="127" spans="1:2" x14ac:dyDescent="0.3">
      <c r="A127" s="12">
        <v>6</v>
      </c>
      <c r="B127" s="12">
        <v>9.5</v>
      </c>
    </row>
    <row r="128" spans="1:2" x14ac:dyDescent="0.3">
      <c r="A128" s="12">
        <v>7</v>
      </c>
      <c r="B128" s="12">
        <v>11.3</v>
      </c>
    </row>
    <row r="129" spans="1:2" x14ac:dyDescent="0.3">
      <c r="A129" s="12">
        <v>8</v>
      </c>
      <c r="B129" s="12">
        <v>8.4</v>
      </c>
    </row>
    <row r="130" spans="1:2" x14ac:dyDescent="0.3">
      <c r="A130" s="12">
        <v>9</v>
      </c>
      <c r="B130" s="12">
        <v>7.6</v>
      </c>
    </row>
    <row r="131" spans="1:2" x14ac:dyDescent="0.3">
      <c r="A131" s="12">
        <v>10</v>
      </c>
      <c r="B131" s="12">
        <v>8.1999999999999993</v>
      </c>
    </row>
    <row r="132" spans="1:2" x14ac:dyDescent="0.3">
      <c r="A132" s="12">
        <v>11</v>
      </c>
      <c r="B132" s="12">
        <v>11.4</v>
      </c>
    </row>
    <row r="133" spans="1:2" x14ac:dyDescent="0.3">
      <c r="A133" s="12">
        <v>12</v>
      </c>
      <c r="B133" s="12">
        <v>10.6</v>
      </c>
    </row>
    <row r="134" spans="1:2" x14ac:dyDescent="0.3">
      <c r="A134" s="12">
        <v>1</v>
      </c>
      <c r="B134" s="12">
        <v>8.4</v>
      </c>
    </row>
    <row r="135" spans="1:2" x14ac:dyDescent="0.3">
      <c r="A135" s="12">
        <v>2</v>
      </c>
      <c r="B135" s="12">
        <v>10</v>
      </c>
    </row>
    <row r="136" spans="1:2" x14ac:dyDescent="0.3">
      <c r="A136" s="12">
        <v>3</v>
      </c>
      <c r="B136" s="12">
        <v>8.9</v>
      </c>
    </row>
    <row r="137" spans="1:2" x14ac:dyDescent="0.3">
      <c r="A137" s="12">
        <v>4</v>
      </c>
      <c r="B137" s="12">
        <v>8.1999999999999993</v>
      </c>
    </row>
    <row r="138" spans="1:2" x14ac:dyDescent="0.3">
      <c r="A138" s="12">
        <v>5</v>
      </c>
      <c r="B138" s="12">
        <v>7.3</v>
      </c>
    </row>
    <row r="139" spans="1:2" x14ac:dyDescent="0.3">
      <c r="A139" s="12">
        <v>6</v>
      </c>
      <c r="B139" s="12">
        <v>7.9</v>
      </c>
    </row>
    <row r="140" spans="1:2" x14ac:dyDescent="0.3">
      <c r="A140" s="12">
        <v>7</v>
      </c>
      <c r="B140" s="12">
        <v>9.5</v>
      </c>
    </row>
    <row r="141" spans="1:2" x14ac:dyDescent="0.3">
      <c r="A141" s="12">
        <v>8</v>
      </c>
      <c r="B141" s="12">
        <v>9</v>
      </c>
    </row>
    <row r="142" spans="1:2" x14ac:dyDescent="0.3">
      <c r="A142" s="12">
        <v>9</v>
      </c>
      <c r="B142" s="12">
        <v>7.9</v>
      </c>
    </row>
    <row r="143" spans="1:2" x14ac:dyDescent="0.3">
      <c r="A143" s="12">
        <v>10</v>
      </c>
      <c r="B143" s="12">
        <v>8.5</v>
      </c>
    </row>
    <row r="144" spans="1:2" x14ac:dyDescent="0.3">
      <c r="A144" s="12">
        <v>11</v>
      </c>
      <c r="B144" s="12">
        <v>10.3</v>
      </c>
    </row>
    <row r="145" spans="1:2" x14ac:dyDescent="0.3">
      <c r="A145" s="12">
        <v>12</v>
      </c>
      <c r="B145" s="12">
        <v>8.6</v>
      </c>
    </row>
    <row r="146" spans="1:2" x14ac:dyDescent="0.3">
      <c r="A146" s="12">
        <v>1</v>
      </c>
      <c r="B146" s="12">
        <v>10</v>
      </c>
    </row>
    <row r="147" spans="1:2" x14ac:dyDescent="0.3">
      <c r="A147" s="12">
        <v>2</v>
      </c>
      <c r="B147" s="12">
        <v>9.6999999999999993</v>
      </c>
    </row>
    <row r="148" spans="1:2" x14ac:dyDescent="0.3">
      <c r="A148" s="12">
        <v>3</v>
      </c>
      <c r="B148" s="12">
        <v>7.5</v>
      </c>
    </row>
    <row r="149" spans="1:2" x14ac:dyDescent="0.3">
      <c r="A149" s="12">
        <v>4</v>
      </c>
      <c r="B149" s="12">
        <v>8.6999999999999993</v>
      </c>
    </row>
    <row r="150" spans="1:2" x14ac:dyDescent="0.3">
      <c r="A150" s="12">
        <v>5</v>
      </c>
      <c r="B150" s="12">
        <v>8.8000000000000007</v>
      </c>
    </row>
    <row r="151" spans="1:2" x14ac:dyDescent="0.3">
      <c r="A151" s="12">
        <v>6</v>
      </c>
      <c r="B151" s="12">
        <v>10.3</v>
      </c>
    </row>
    <row r="152" spans="1:2" x14ac:dyDescent="0.3">
      <c r="A152" s="12">
        <v>7</v>
      </c>
      <c r="B152" s="12">
        <v>9.5</v>
      </c>
    </row>
    <row r="153" spans="1:2" x14ac:dyDescent="0.3">
      <c r="A153" s="12">
        <v>8</v>
      </c>
      <c r="B153" s="12">
        <v>7.7</v>
      </c>
    </row>
    <row r="154" spans="1:2" x14ac:dyDescent="0.3">
      <c r="A154" s="12">
        <v>9</v>
      </c>
      <c r="B154" s="12">
        <v>7.8</v>
      </c>
    </row>
    <row r="155" spans="1:2" x14ac:dyDescent="0.3">
      <c r="A155" s="12">
        <v>10</v>
      </c>
      <c r="B155" s="12">
        <v>8.6</v>
      </c>
    </row>
    <row r="156" spans="1:2" x14ac:dyDescent="0.3">
      <c r="A156" s="12">
        <v>11</v>
      </c>
      <c r="B156" s="12">
        <v>10.7</v>
      </c>
    </row>
    <row r="157" spans="1:2" x14ac:dyDescent="0.3">
      <c r="A157" s="12">
        <v>12</v>
      </c>
      <c r="B157" s="12">
        <v>9.8000000000000007</v>
      </c>
    </row>
    <row r="158" spans="1:2" x14ac:dyDescent="0.3">
      <c r="A158" s="12">
        <v>1</v>
      </c>
      <c r="B158" s="12">
        <v>8.6</v>
      </c>
    </row>
    <row r="159" spans="1:2" x14ac:dyDescent="0.3">
      <c r="A159" s="12">
        <v>2</v>
      </c>
      <c r="B159" s="12">
        <v>8.1</v>
      </c>
    </row>
    <row r="160" spans="1:2" x14ac:dyDescent="0.3">
      <c r="A160" s="12">
        <v>3</v>
      </c>
      <c r="B160" s="12">
        <v>8.1</v>
      </c>
    </row>
    <row r="161" spans="1:2" x14ac:dyDescent="0.3">
      <c r="A161" s="12">
        <v>4</v>
      </c>
      <c r="B161" s="12">
        <v>9.1999999999999993</v>
      </c>
    </row>
    <row r="162" spans="1:2" x14ac:dyDescent="0.3">
      <c r="A162" s="12">
        <v>5</v>
      </c>
      <c r="B162" s="12">
        <v>8.8000000000000007</v>
      </c>
    </row>
    <row r="163" spans="1:2" x14ac:dyDescent="0.3">
      <c r="A163" s="12">
        <v>6</v>
      </c>
      <c r="B163" s="12">
        <v>8</v>
      </c>
    </row>
    <row r="164" spans="1:2" x14ac:dyDescent="0.3">
      <c r="A164" s="12">
        <v>7</v>
      </c>
      <c r="B164" s="12">
        <v>11.5</v>
      </c>
    </row>
    <row r="165" spans="1:2" x14ac:dyDescent="0.3">
      <c r="A165" s="12">
        <v>8</v>
      </c>
      <c r="B165" s="12">
        <v>8.8000000000000007</v>
      </c>
    </row>
    <row r="166" spans="1:2" x14ac:dyDescent="0.3">
      <c r="A166" s="12">
        <v>9</v>
      </c>
      <c r="B166" s="12">
        <v>8.6</v>
      </c>
    </row>
    <row r="167" spans="1:2" x14ac:dyDescent="0.3">
      <c r="A167" s="12">
        <v>10</v>
      </c>
      <c r="B167" s="12">
        <v>9.6</v>
      </c>
    </row>
    <row r="168" spans="1:2" x14ac:dyDescent="0.3">
      <c r="A168" s="12">
        <v>11</v>
      </c>
      <c r="B168" s="12">
        <v>11.3</v>
      </c>
    </row>
    <row r="169" spans="1:2" x14ac:dyDescent="0.3">
      <c r="A169" s="12">
        <v>12</v>
      </c>
      <c r="B169" s="12">
        <v>10.5</v>
      </c>
    </row>
    <row r="170" spans="1:2" x14ac:dyDescent="0.3">
      <c r="A170" s="12">
        <v>1</v>
      </c>
      <c r="B170" s="12">
        <v>10.3</v>
      </c>
    </row>
    <row r="171" spans="1:2" x14ac:dyDescent="0.3">
      <c r="A171" s="12">
        <v>2</v>
      </c>
      <c r="B171" s="12">
        <v>8.1999999999999993</v>
      </c>
    </row>
    <row r="172" spans="1:2" x14ac:dyDescent="0.3">
      <c r="A172" s="12">
        <v>3</v>
      </c>
      <c r="B172" s="12">
        <v>7.6</v>
      </c>
    </row>
    <row r="173" spans="1:2" x14ac:dyDescent="0.3">
      <c r="A173" s="12">
        <v>4</v>
      </c>
      <c r="B173" s="12">
        <v>11</v>
      </c>
    </row>
    <row r="174" spans="1:2" x14ac:dyDescent="0.3">
      <c r="A174" s="12">
        <v>5</v>
      </c>
      <c r="B174" s="12">
        <v>8.5</v>
      </c>
    </row>
    <row r="175" spans="1:2" x14ac:dyDescent="0.3">
      <c r="A175" s="12">
        <v>6</v>
      </c>
      <c r="B175" s="12">
        <v>7.6</v>
      </c>
    </row>
    <row r="176" spans="1:2" x14ac:dyDescent="0.3">
      <c r="A176" s="12">
        <v>7</v>
      </c>
      <c r="B176" s="12">
        <v>9.9</v>
      </c>
    </row>
    <row r="177" spans="1:2" x14ac:dyDescent="0.3">
      <c r="A177" s="12">
        <v>8</v>
      </c>
      <c r="B177" s="12">
        <v>8.4</v>
      </c>
    </row>
    <row r="178" spans="1:2" x14ac:dyDescent="0.3">
      <c r="A178" s="12">
        <v>9</v>
      </c>
      <c r="B178" s="12">
        <v>8.4</v>
      </c>
    </row>
    <row r="179" spans="1:2" x14ac:dyDescent="0.3">
      <c r="A179" s="12">
        <v>10</v>
      </c>
      <c r="B179" s="12">
        <v>8.1999999999999993</v>
      </c>
    </row>
    <row r="180" spans="1:2" x14ac:dyDescent="0.3">
      <c r="A180" s="12">
        <v>11</v>
      </c>
      <c r="B180" s="12">
        <v>9.8000000000000007</v>
      </c>
    </row>
    <row r="181" spans="1:2" x14ac:dyDescent="0.3">
      <c r="A181" s="12">
        <v>12</v>
      </c>
      <c r="B181" s="12">
        <v>10.3</v>
      </c>
    </row>
    <row r="182" spans="1:2" x14ac:dyDescent="0.3">
      <c r="A182" s="12">
        <v>1</v>
      </c>
      <c r="B182" s="12">
        <v>8.1</v>
      </c>
    </row>
    <row r="183" spans="1:2" x14ac:dyDescent="0.3">
      <c r="A183" s="12">
        <v>2</v>
      </c>
      <c r="B183" s="12">
        <v>9.9</v>
      </c>
    </row>
    <row r="184" spans="1:2" x14ac:dyDescent="0.3">
      <c r="A184" s="12">
        <v>3</v>
      </c>
      <c r="B184" s="12">
        <v>10.9</v>
      </c>
    </row>
    <row r="185" spans="1:2" x14ac:dyDescent="0.3">
      <c r="A185" s="12">
        <v>4</v>
      </c>
      <c r="B185" s="12">
        <v>8.5</v>
      </c>
    </row>
    <row r="186" spans="1:2" x14ac:dyDescent="0.3">
      <c r="A186" s="12">
        <v>5</v>
      </c>
      <c r="B186" s="12">
        <v>10.199999999999999</v>
      </c>
    </row>
    <row r="187" spans="1:2" x14ac:dyDescent="0.3">
      <c r="A187" s="12">
        <v>6</v>
      </c>
      <c r="B187" s="12">
        <v>8.4</v>
      </c>
    </row>
    <row r="188" spans="1:2" x14ac:dyDescent="0.3">
      <c r="A188" s="12">
        <v>7</v>
      </c>
      <c r="B188" s="12">
        <v>11.2</v>
      </c>
    </row>
    <row r="189" spans="1:2" x14ac:dyDescent="0.3">
      <c r="A189" s="12">
        <v>8</v>
      </c>
      <c r="B189" s="12">
        <v>8.1</v>
      </c>
    </row>
    <row r="190" spans="1:2" x14ac:dyDescent="0.3">
      <c r="A190" s="12">
        <v>9</v>
      </c>
      <c r="B190" s="12">
        <v>7.7</v>
      </c>
    </row>
    <row r="191" spans="1:2" x14ac:dyDescent="0.3">
      <c r="A191" s="12">
        <v>10</v>
      </c>
      <c r="B191" s="12">
        <v>9.1999999999999993</v>
      </c>
    </row>
    <row r="192" spans="1:2" x14ac:dyDescent="0.3">
      <c r="A192" s="12">
        <v>11</v>
      </c>
      <c r="B192" s="12">
        <v>10.199999999999999</v>
      </c>
    </row>
    <row r="193" spans="1:2" x14ac:dyDescent="0.3">
      <c r="A193" s="12">
        <v>12</v>
      </c>
      <c r="B193" s="12">
        <v>8.6</v>
      </c>
    </row>
    <row r="194" spans="1:2" x14ac:dyDescent="0.3">
      <c r="A194" s="12">
        <v>1</v>
      </c>
      <c r="B194" s="12">
        <v>8.4</v>
      </c>
    </row>
    <row r="195" spans="1:2" x14ac:dyDescent="0.3">
      <c r="A195" s="12">
        <v>2</v>
      </c>
      <c r="B195" s="12">
        <v>8.8000000000000007</v>
      </c>
    </row>
    <row r="196" spans="1:2" x14ac:dyDescent="0.3">
      <c r="A196" s="12">
        <v>3</v>
      </c>
      <c r="B196" s="12">
        <v>7.5</v>
      </c>
    </row>
    <row r="197" spans="1:2" x14ac:dyDescent="0.3">
      <c r="A197" s="12">
        <v>4</v>
      </c>
      <c r="B197" s="12">
        <v>9.1999999999999993</v>
      </c>
    </row>
    <row r="198" spans="1:2" x14ac:dyDescent="0.3">
      <c r="A198" s="12">
        <v>5</v>
      </c>
      <c r="B198" s="12">
        <v>7.6</v>
      </c>
    </row>
    <row r="199" spans="1:2" x14ac:dyDescent="0.3">
      <c r="A199" s="12">
        <v>6</v>
      </c>
      <c r="B199" s="12">
        <v>10.1</v>
      </c>
    </row>
    <row r="200" spans="1:2" x14ac:dyDescent="0.3">
      <c r="A200" s="12">
        <v>7</v>
      </c>
      <c r="B200" s="12">
        <v>10.5</v>
      </c>
    </row>
    <row r="201" spans="1:2" x14ac:dyDescent="0.3">
      <c r="A201" s="12">
        <v>8</v>
      </c>
      <c r="B201" s="12">
        <v>8.6999999999999993</v>
      </c>
    </row>
    <row r="202" spans="1:2" x14ac:dyDescent="0.3">
      <c r="A202" s="12">
        <v>9</v>
      </c>
      <c r="B202" s="12">
        <v>9.1</v>
      </c>
    </row>
    <row r="203" spans="1:2" x14ac:dyDescent="0.3">
      <c r="A203" s="12">
        <v>10</v>
      </c>
      <c r="B203" s="12">
        <v>8.5</v>
      </c>
    </row>
    <row r="204" spans="1:2" x14ac:dyDescent="0.3">
      <c r="A204" s="12">
        <v>11</v>
      </c>
      <c r="B204" s="12">
        <v>9.9</v>
      </c>
    </row>
    <row r="205" spans="1:2" x14ac:dyDescent="0.3">
      <c r="A205" s="12">
        <v>12</v>
      </c>
      <c r="B205" s="12">
        <v>8.5</v>
      </c>
    </row>
    <row r="206" spans="1:2" x14ac:dyDescent="0.3">
      <c r="A206" s="12">
        <v>1</v>
      </c>
      <c r="B206" s="12">
        <v>9.4</v>
      </c>
    </row>
    <row r="207" spans="1:2" x14ac:dyDescent="0.3">
      <c r="A207" s="12">
        <v>2</v>
      </c>
      <c r="B207" s="12">
        <v>8.3000000000000007</v>
      </c>
    </row>
    <row r="208" spans="1:2" x14ac:dyDescent="0.3">
      <c r="A208" s="12">
        <v>3</v>
      </c>
      <c r="B208" s="12">
        <v>8.1</v>
      </c>
    </row>
    <row r="209" spans="1:2" x14ac:dyDescent="0.3">
      <c r="A209" s="12">
        <v>4</v>
      </c>
      <c r="B209" s="12">
        <v>8.9</v>
      </c>
    </row>
    <row r="210" spans="1:2" x14ac:dyDescent="0.3">
      <c r="A210" s="12">
        <v>5</v>
      </c>
      <c r="B210" s="12">
        <v>8.1999999999999993</v>
      </c>
    </row>
    <row r="211" spans="1:2" x14ac:dyDescent="0.3">
      <c r="A211" s="12">
        <v>6</v>
      </c>
      <c r="B211" s="12">
        <v>8.4</v>
      </c>
    </row>
    <row r="212" spans="1:2" x14ac:dyDescent="0.3">
      <c r="A212" s="12">
        <v>7</v>
      </c>
      <c r="B212" s="12">
        <v>10.199999999999999</v>
      </c>
    </row>
    <row r="213" spans="1:2" x14ac:dyDescent="0.3">
      <c r="A213" s="12">
        <v>8</v>
      </c>
      <c r="B213" s="12">
        <v>8.9</v>
      </c>
    </row>
    <row r="214" spans="1:2" x14ac:dyDescent="0.3">
      <c r="A214" s="12">
        <v>9</v>
      </c>
      <c r="B214" s="12">
        <v>8.6</v>
      </c>
    </row>
    <row r="215" spans="1:2" x14ac:dyDescent="0.3">
      <c r="A215" s="12">
        <v>10</v>
      </c>
      <c r="B215" s="12">
        <v>7.7</v>
      </c>
    </row>
    <row r="216" spans="1:2" x14ac:dyDescent="0.3">
      <c r="A216" s="12">
        <v>11</v>
      </c>
      <c r="B216" s="12">
        <v>10.3</v>
      </c>
    </row>
    <row r="217" spans="1:2" x14ac:dyDescent="0.3">
      <c r="A217" s="12">
        <v>12</v>
      </c>
      <c r="B217" s="12">
        <v>9.1999999999999993</v>
      </c>
    </row>
    <row r="218" spans="1:2" x14ac:dyDescent="0.3">
      <c r="A218" s="12">
        <v>1</v>
      </c>
      <c r="B218" s="12">
        <v>9.1</v>
      </c>
    </row>
    <row r="219" spans="1:2" x14ac:dyDescent="0.3">
      <c r="A219" s="12">
        <v>2</v>
      </c>
      <c r="B219" s="12">
        <v>9.8000000000000007</v>
      </c>
    </row>
    <row r="220" spans="1:2" x14ac:dyDescent="0.3">
      <c r="A220" s="12">
        <v>3</v>
      </c>
      <c r="B220" s="12">
        <v>8.8000000000000007</v>
      </c>
    </row>
    <row r="221" spans="1:2" x14ac:dyDescent="0.3">
      <c r="A221" s="12">
        <v>4</v>
      </c>
      <c r="B221" s="12">
        <v>9.1999999999999993</v>
      </c>
    </row>
    <row r="222" spans="1:2" x14ac:dyDescent="0.3">
      <c r="A222" s="12">
        <v>5</v>
      </c>
      <c r="B222" s="12">
        <v>10.5</v>
      </c>
    </row>
    <row r="223" spans="1:2" x14ac:dyDescent="0.3">
      <c r="A223" s="12">
        <v>6</v>
      </c>
      <c r="B223" s="12">
        <v>8.5</v>
      </c>
    </row>
    <row r="224" spans="1:2" x14ac:dyDescent="0.3">
      <c r="A224" s="12">
        <v>7</v>
      </c>
      <c r="B224" s="12">
        <v>9.6</v>
      </c>
    </row>
    <row r="225" spans="1:2" x14ac:dyDescent="0.3">
      <c r="A225" s="12">
        <v>8</v>
      </c>
      <c r="B225" s="12">
        <v>8.5</v>
      </c>
    </row>
    <row r="226" spans="1:2" x14ac:dyDescent="0.3">
      <c r="A226" s="12">
        <v>9</v>
      </c>
      <c r="B226" s="12">
        <v>9.5</v>
      </c>
    </row>
    <row r="227" spans="1:2" x14ac:dyDescent="0.3">
      <c r="A227" s="12">
        <v>10</v>
      </c>
      <c r="B227" s="12">
        <v>8.1</v>
      </c>
    </row>
    <row r="228" spans="1:2" x14ac:dyDescent="0.3">
      <c r="A228" s="12">
        <v>11</v>
      </c>
      <c r="B228" s="12">
        <v>9.6999999999999993</v>
      </c>
    </row>
    <row r="229" spans="1:2" x14ac:dyDescent="0.3">
      <c r="A229" s="12">
        <v>12</v>
      </c>
      <c r="B229" s="12">
        <v>7.5</v>
      </c>
    </row>
    <row r="230" spans="1:2" x14ac:dyDescent="0.3">
      <c r="A230" s="12">
        <v>1</v>
      </c>
      <c r="B230" s="12">
        <v>9.1</v>
      </c>
    </row>
    <row r="231" spans="1:2" x14ac:dyDescent="0.3">
      <c r="A231" s="12">
        <v>2</v>
      </c>
      <c r="B231" s="12">
        <v>9</v>
      </c>
    </row>
    <row r="232" spans="1:2" x14ac:dyDescent="0.3">
      <c r="A232" s="12">
        <v>3</v>
      </c>
      <c r="B232" s="12">
        <v>9.3000000000000007</v>
      </c>
    </row>
    <row r="233" spans="1:2" x14ac:dyDescent="0.3">
      <c r="A233" s="12">
        <v>4</v>
      </c>
      <c r="B233" s="12">
        <v>9.5</v>
      </c>
    </row>
    <row r="234" spans="1:2" x14ac:dyDescent="0.3">
      <c r="A234" s="12">
        <v>5</v>
      </c>
      <c r="B234" s="12">
        <v>9.8000000000000007</v>
      </c>
    </row>
    <row r="235" spans="1:2" x14ac:dyDescent="0.3">
      <c r="A235" s="12">
        <v>6</v>
      </c>
      <c r="B235" s="12">
        <v>9.1999999999999993</v>
      </c>
    </row>
    <row r="236" spans="1:2" x14ac:dyDescent="0.3">
      <c r="A236" s="12">
        <v>7</v>
      </c>
      <c r="B236" s="12">
        <v>11.1</v>
      </c>
    </row>
    <row r="237" spans="1:2" x14ac:dyDescent="0.3">
      <c r="A237" s="12">
        <v>8</v>
      </c>
      <c r="B237" s="12">
        <v>8.5</v>
      </c>
    </row>
    <row r="238" spans="1:2" x14ac:dyDescent="0.3">
      <c r="A238" s="12">
        <v>9</v>
      </c>
      <c r="B238" s="12">
        <v>9.9</v>
      </c>
    </row>
    <row r="239" spans="1:2" x14ac:dyDescent="0.3">
      <c r="A239" s="12">
        <v>10</v>
      </c>
      <c r="B239" s="12">
        <v>10.8</v>
      </c>
    </row>
    <row r="240" spans="1:2" x14ac:dyDescent="0.3">
      <c r="A240" s="12">
        <v>11</v>
      </c>
      <c r="B240" s="12">
        <v>10</v>
      </c>
    </row>
    <row r="241" spans="1:2" x14ac:dyDescent="0.3">
      <c r="A241" s="12">
        <v>12</v>
      </c>
      <c r="B241" s="12">
        <v>10.9</v>
      </c>
    </row>
    <row r="242" spans="1:2" x14ac:dyDescent="0.3">
      <c r="A242" s="12">
        <v>1</v>
      </c>
      <c r="B242" s="12">
        <v>10.5</v>
      </c>
    </row>
    <row r="243" spans="1:2" x14ac:dyDescent="0.3">
      <c r="A243" s="12">
        <v>2</v>
      </c>
      <c r="B243" s="12">
        <v>9.6999999999999993</v>
      </c>
    </row>
    <row r="244" spans="1:2" x14ac:dyDescent="0.3">
      <c r="A244" s="12">
        <v>3</v>
      </c>
      <c r="B244" s="12">
        <v>8</v>
      </c>
    </row>
    <row r="245" spans="1:2" x14ac:dyDescent="0.3">
      <c r="A245" s="12">
        <v>4</v>
      </c>
      <c r="B245" s="12">
        <v>10.1</v>
      </c>
    </row>
    <row r="246" spans="1:2" x14ac:dyDescent="0.3">
      <c r="A246" s="12">
        <v>5</v>
      </c>
      <c r="B246" s="12">
        <v>10.5</v>
      </c>
    </row>
    <row r="247" spans="1:2" x14ac:dyDescent="0.3">
      <c r="A247" s="12">
        <v>6</v>
      </c>
      <c r="B247" s="12">
        <v>10.6</v>
      </c>
    </row>
    <row r="248" spans="1:2" x14ac:dyDescent="0.3">
      <c r="A248" s="12">
        <v>7</v>
      </c>
      <c r="B248" s="12">
        <v>10.6</v>
      </c>
    </row>
    <row r="249" spans="1:2" x14ac:dyDescent="0.3">
      <c r="A249" s="12">
        <v>8</v>
      </c>
      <c r="B249" s="12">
        <v>7.7</v>
      </c>
    </row>
    <row r="250" spans="1:2" x14ac:dyDescent="0.3">
      <c r="A250" s="12">
        <v>9</v>
      </c>
      <c r="B250" s="12">
        <v>9.1</v>
      </c>
    </row>
    <row r="251" spans="1:2" x14ac:dyDescent="0.3">
      <c r="A251" s="12">
        <v>10</v>
      </c>
      <c r="B251" s="12">
        <v>8.5</v>
      </c>
    </row>
    <row r="252" spans="1:2" x14ac:dyDescent="0.3">
      <c r="A252" s="12">
        <v>11</v>
      </c>
      <c r="B252" s="12">
        <v>9.5</v>
      </c>
    </row>
    <row r="253" spans="1:2" x14ac:dyDescent="0.3">
      <c r="A253" s="12">
        <v>12</v>
      </c>
      <c r="B253" s="12">
        <v>9.3000000000000007</v>
      </c>
    </row>
    <row r="254" spans="1:2" x14ac:dyDescent="0.3">
      <c r="A254" s="12">
        <v>1</v>
      </c>
      <c r="B254" s="12">
        <v>10</v>
      </c>
    </row>
    <row r="255" spans="1:2" x14ac:dyDescent="0.3">
      <c r="A255" s="12">
        <v>2</v>
      </c>
      <c r="B255" s="12">
        <v>8</v>
      </c>
    </row>
    <row r="256" spans="1:2" x14ac:dyDescent="0.3">
      <c r="A256" s="12">
        <v>3</v>
      </c>
      <c r="B256" s="12">
        <v>9.6</v>
      </c>
    </row>
    <row r="257" spans="1:2" x14ac:dyDescent="0.3">
      <c r="A257" s="12">
        <v>4</v>
      </c>
      <c r="B257" s="12">
        <v>10.7</v>
      </c>
    </row>
    <row r="258" spans="1:2" x14ac:dyDescent="0.3">
      <c r="A258" s="12">
        <v>5</v>
      </c>
      <c r="B258" s="12">
        <v>9.4</v>
      </c>
    </row>
    <row r="259" spans="1:2" x14ac:dyDescent="0.3">
      <c r="A259" s="12">
        <v>6</v>
      </c>
      <c r="B259" s="12">
        <v>8.3000000000000007</v>
      </c>
    </row>
    <row r="260" spans="1:2" x14ac:dyDescent="0.3">
      <c r="A260" s="12">
        <v>7</v>
      </c>
      <c r="B260" s="12">
        <v>10.1</v>
      </c>
    </row>
    <row r="261" spans="1:2" x14ac:dyDescent="0.3">
      <c r="A261" s="12">
        <v>8</v>
      </c>
      <c r="B261" s="12">
        <v>8.6</v>
      </c>
    </row>
    <row r="262" spans="1:2" x14ac:dyDescent="0.3">
      <c r="A262" s="12">
        <v>9</v>
      </c>
      <c r="B262" s="12">
        <v>8.9</v>
      </c>
    </row>
    <row r="263" spans="1:2" x14ac:dyDescent="0.3">
      <c r="A263" s="12">
        <v>10</v>
      </c>
      <c r="B263" s="12">
        <v>9.1999999999999993</v>
      </c>
    </row>
    <row r="264" spans="1:2" x14ac:dyDescent="0.3">
      <c r="A264" s="12">
        <v>11</v>
      </c>
      <c r="B264" s="12">
        <v>10.5</v>
      </c>
    </row>
    <row r="265" spans="1:2" x14ac:dyDescent="0.3">
      <c r="A265" s="12">
        <v>12</v>
      </c>
      <c r="B265" s="12">
        <v>8.3000000000000007</v>
      </c>
    </row>
    <row r="266" spans="1:2" x14ac:dyDescent="0.3">
      <c r="A266" s="12">
        <v>1</v>
      </c>
      <c r="B266" s="12">
        <v>8</v>
      </c>
    </row>
    <row r="267" spans="1:2" x14ac:dyDescent="0.3">
      <c r="A267" s="12">
        <v>2</v>
      </c>
      <c r="B267" s="12">
        <v>8.4</v>
      </c>
    </row>
    <row r="268" spans="1:2" x14ac:dyDescent="0.3">
      <c r="A268" s="12">
        <v>3</v>
      </c>
      <c r="B268" s="12">
        <v>7.9</v>
      </c>
    </row>
    <row r="269" spans="1:2" x14ac:dyDescent="0.3">
      <c r="A269" s="12">
        <v>4</v>
      </c>
      <c r="B269" s="12">
        <v>8.5</v>
      </c>
    </row>
    <row r="270" spans="1:2" x14ac:dyDescent="0.3">
      <c r="A270" s="12">
        <v>5</v>
      </c>
      <c r="B270" s="12">
        <v>8.1</v>
      </c>
    </row>
    <row r="271" spans="1:2" x14ac:dyDescent="0.3">
      <c r="A271" s="12">
        <v>6</v>
      </c>
      <c r="B271" s="12">
        <v>9.1</v>
      </c>
    </row>
    <row r="272" spans="1:2" x14ac:dyDescent="0.3">
      <c r="A272" s="12">
        <v>7</v>
      </c>
      <c r="B272" s="12">
        <v>9.3000000000000007</v>
      </c>
    </row>
    <row r="273" spans="1:2" x14ac:dyDescent="0.3">
      <c r="A273" s="12">
        <v>8</v>
      </c>
      <c r="B273" s="12">
        <v>9.4</v>
      </c>
    </row>
    <row r="274" spans="1:2" x14ac:dyDescent="0.3">
      <c r="A274" s="12">
        <v>9</v>
      </c>
      <c r="B274" s="12">
        <v>9.9</v>
      </c>
    </row>
    <row r="275" spans="1:2" x14ac:dyDescent="0.3">
      <c r="A275" s="12">
        <v>10</v>
      </c>
      <c r="B275" s="12">
        <v>8</v>
      </c>
    </row>
    <row r="276" spans="1:2" x14ac:dyDescent="0.3">
      <c r="A276" s="12">
        <v>11</v>
      </c>
      <c r="B276" s="12">
        <v>11.4</v>
      </c>
    </row>
    <row r="277" spans="1:2" x14ac:dyDescent="0.3">
      <c r="A277" s="12">
        <v>12</v>
      </c>
      <c r="B277" s="12">
        <v>8.8000000000000007</v>
      </c>
    </row>
    <row r="278" spans="1:2" x14ac:dyDescent="0.3">
      <c r="A278" s="12">
        <v>1</v>
      </c>
      <c r="B278" s="12">
        <v>9.1999999999999993</v>
      </c>
    </row>
    <row r="279" spans="1:2" x14ac:dyDescent="0.3">
      <c r="A279" s="12">
        <v>2</v>
      </c>
      <c r="B279" s="12">
        <v>7.8</v>
      </c>
    </row>
    <row r="280" spans="1:2" x14ac:dyDescent="0.3">
      <c r="A280" s="12">
        <v>3</v>
      </c>
      <c r="B280" s="12">
        <v>8.4</v>
      </c>
    </row>
    <row r="281" spans="1:2" x14ac:dyDescent="0.3">
      <c r="A281" s="12">
        <v>4</v>
      </c>
      <c r="B281" s="12">
        <v>8.1</v>
      </c>
    </row>
    <row r="282" spans="1:2" x14ac:dyDescent="0.3">
      <c r="A282" s="12">
        <v>5</v>
      </c>
      <c r="B282" s="12">
        <v>8.3000000000000007</v>
      </c>
    </row>
    <row r="283" spans="1:2" x14ac:dyDescent="0.3">
      <c r="A283" s="12">
        <v>6</v>
      </c>
      <c r="B283" s="12">
        <v>8.9</v>
      </c>
    </row>
    <row r="284" spans="1:2" x14ac:dyDescent="0.3">
      <c r="A284" s="12">
        <v>7</v>
      </c>
      <c r="B284" s="12">
        <v>9.4</v>
      </c>
    </row>
    <row r="285" spans="1:2" x14ac:dyDescent="0.3">
      <c r="A285" s="12">
        <v>8</v>
      </c>
      <c r="B285" s="12">
        <v>9.3000000000000007</v>
      </c>
    </row>
    <row r="286" spans="1:2" x14ac:dyDescent="0.3">
      <c r="A286" s="12">
        <v>9</v>
      </c>
      <c r="B286" s="12">
        <v>8.8000000000000007</v>
      </c>
    </row>
    <row r="287" spans="1:2" x14ac:dyDescent="0.3">
      <c r="A287" s="12">
        <v>10</v>
      </c>
      <c r="B287" s="12">
        <v>8.9</v>
      </c>
    </row>
    <row r="288" spans="1:2" x14ac:dyDescent="0.3">
      <c r="A288" s="12">
        <v>11</v>
      </c>
      <c r="B288" s="12">
        <v>10.8</v>
      </c>
    </row>
    <row r="289" spans="1:2" x14ac:dyDescent="0.3">
      <c r="A289" s="12">
        <v>12</v>
      </c>
      <c r="B289" s="12">
        <v>11</v>
      </c>
    </row>
    <row r="290" spans="1:2" x14ac:dyDescent="0.3">
      <c r="A290" s="12">
        <v>1</v>
      </c>
      <c r="B290" s="12">
        <v>8.6</v>
      </c>
    </row>
    <row r="291" spans="1:2" x14ac:dyDescent="0.3">
      <c r="A291" s="12">
        <v>2</v>
      </c>
      <c r="B291" s="12">
        <v>8.4</v>
      </c>
    </row>
    <row r="292" spans="1:2" x14ac:dyDescent="0.3">
      <c r="A292" s="12">
        <v>3</v>
      </c>
      <c r="B292" s="12">
        <v>7.9</v>
      </c>
    </row>
    <row r="293" spans="1:2" x14ac:dyDescent="0.3">
      <c r="A293" s="12">
        <v>4</v>
      </c>
      <c r="B293" s="12">
        <v>7.8</v>
      </c>
    </row>
    <row r="294" spans="1:2" x14ac:dyDescent="0.3">
      <c r="A294" s="12">
        <v>5</v>
      </c>
      <c r="B294" s="12">
        <v>7.6</v>
      </c>
    </row>
    <row r="295" spans="1:2" x14ac:dyDescent="0.3">
      <c r="A295" s="12">
        <v>6</v>
      </c>
      <c r="B295" s="12">
        <v>7.6</v>
      </c>
    </row>
    <row r="296" spans="1:2" x14ac:dyDescent="0.3">
      <c r="A296" s="12">
        <v>7</v>
      </c>
      <c r="B296" s="12">
        <v>9.5</v>
      </c>
    </row>
    <row r="297" spans="1:2" x14ac:dyDescent="0.3">
      <c r="A297" s="12">
        <v>8</v>
      </c>
      <c r="B297" s="12">
        <v>8.8000000000000007</v>
      </c>
    </row>
    <row r="298" spans="1:2" x14ac:dyDescent="0.3">
      <c r="A298" s="12">
        <v>9</v>
      </c>
      <c r="B298" s="12">
        <v>9.1999999999999993</v>
      </c>
    </row>
    <row r="299" spans="1:2" x14ac:dyDescent="0.3">
      <c r="A299" s="12">
        <v>10</v>
      </c>
      <c r="B299" s="12">
        <v>9.1999999999999993</v>
      </c>
    </row>
    <row r="300" spans="1:2" x14ac:dyDescent="0.3">
      <c r="A300" s="12">
        <v>11</v>
      </c>
      <c r="B300" s="12">
        <v>9.8000000000000007</v>
      </c>
    </row>
    <row r="301" spans="1:2" x14ac:dyDescent="0.3">
      <c r="A301" s="12">
        <v>12</v>
      </c>
      <c r="B301" s="12">
        <v>8.8000000000000007</v>
      </c>
    </row>
    <row r="302" spans="1:2" x14ac:dyDescent="0.3">
      <c r="A302" s="12">
        <v>1</v>
      </c>
      <c r="B302" s="12">
        <v>8.6999999999999993</v>
      </c>
    </row>
    <row r="303" spans="1:2" x14ac:dyDescent="0.3">
      <c r="A303" s="12">
        <v>2</v>
      </c>
      <c r="B303" s="12">
        <v>9.6</v>
      </c>
    </row>
    <row r="304" spans="1:2" x14ac:dyDescent="0.3">
      <c r="A304" s="12">
        <v>3</v>
      </c>
      <c r="B304" s="12">
        <v>8.1999999999999993</v>
      </c>
    </row>
    <row r="305" spans="1:2" x14ac:dyDescent="0.3">
      <c r="A305" s="12">
        <v>4</v>
      </c>
      <c r="B305" s="12">
        <v>9.8000000000000007</v>
      </c>
    </row>
    <row r="306" spans="1:2" x14ac:dyDescent="0.3">
      <c r="A306" s="12">
        <v>5</v>
      </c>
      <c r="B306" s="12">
        <v>8.5</v>
      </c>
    </row>
    <row r="307" spans="1:2" x14ac:dyDescent="0.3">
      <c r="A307" s="12">
        <v>6</v>
      </c>
      <c r="B307" s="12">
        <v>8.9</v>
      </c>
    </row>
    <row r="308" spans="1:2" x14ac:dyDescent="0.3">
      <c r="A308" s="12">
        <v>7</v>
      </c>
      <c r="B308" s="12">
        <v>10.1</v>
      </c>
    </row>
    <row r="309" spans="1:2" x14ac:dyDescent="0.3">
      <c r="A309" s="12">
        <v>8</v>
      </c>
      <c r="B309" s="12">
        <v>7.9</v>
      </c>
    </row>
    <row r="310" spans="1:2" x14ac:dyDescent="0.3">
      <c r="A310" s="12">
        <v>9</v>
      </c>
      <c r="B310" s="12">
        <v>8.5</v>
      </c>
    </row>
    <row r="311" spans="1:2" x14ac:dyDescent="0.3">
      <c r="A311" s="12">
        <v>10</v>
      </c>
      <c r="B311" s="12">
        <v>7.6</v>
      </c>
    </row>
    <row r="312" spans="1:2" x14ac:dyDescent="0.3">
      <c r="A312" s="12">
        <v>11</v>
      </c>
      <c r="B312" s="12">
        <v>10.5</v>
      </c>
    </row>
    <row r="313" spans="1:2" x14ac:dyDescent="0.3">
      <c r="A313" s="12">
        <v>12</v>
      </c>
      <c r="B313" s="12">
        <v>9.1</v>
      </c>
    </row>
    <row r="314" spans="1:2" x14ac:dyDescent="0.3">
      <c r="A314" s="12">
        <v>1</v>
      </c>
      <c r="B314" s="12">
        <v>10</v>
      </c>
    </row>
    <row r="315" spans="1:2" x14ac:dyDescent="0.3">
      <c r="A315" s="12">
        <v>2</v>
      </c>
      <c r="B315" s="12">
        <v>10.4</v>
      </c>
    </row>
    <row r="316" spans="1:2" x14ac:dyDescent="0.3">
      <c r="A316" s="12">
        <v>3</v>
      </c>
      <c r="B316" s="12">
        <v>8.5</v>
      </c>
    </row>
    <row r="317" spans="1:2" x14ac:dyDescent="0.3">
      <c r="A317" s="12">
        <v>4</v>
      </c>
      <c r="B317" s="12">
        <v>10.8</v>
      </c>
    </row>
    <row r="318" spans="1:2" x14ac:dyDescent="0.3">
      <c r="A318" s="12">
        <v>5</v>
      </c>
      <c r="B318" s="12">
        <v>7.9</v>
      </c>
    </row>
    <row r="319" spans="1:2" x14ac:dyDescent="0.3">
      <c r="A319" s="12">
        <v>6</v>
      </c>
      <c r="B319" s="12">
        <v>9</v>
      </c>
    </row>
    <row r="320" spans="1:2" x14ac:dyDescent="0.3">
      <c r="A320" s="12">
        <v>7</v>
      </c>
      <c r="B320" s="12">
        <v>11.4</v>
      </c>
    </row>
    <row r="321" spans="1:2" x14ac:dyDescent="0.3">
      <c r="A321" s="12">
        <v>8</v>
      </c>
      <c r="B321" s="12">
        <v>8</v>
      </c>
    </row>
    <row r="322" spans="1:2" x14ac:dyDescent="0.3">
      <c r="A322" s="12">
        <v>9</v>
      </c>
      <c r="B322" s="12">
        <v>8.1999999999999993</v>
      </c>
    </row>
    <row r="323" spans="1:2" x14ac:dyDescent="0.3">
      <c r="A323" s="12">
        <v>10</v>
      </c>
      <c r="B323" s="12">
        <v>11</v>
      </c>
    </row>
    <row r="324" spans="1:2" x14ac:dyDescent="0.3">
      <c r="A324" s="12">
        <v>11</v>
      </c>
      <c r="B324" s="12">
        <v>10.6</v>
      </c>
    </row>
    <row r="325" spans="1:2" x14ac:dyDescent="0.3">
      <c r="A325" s="12">
        <v>12</v>
      </c>
      <c r="B325" s="12">
        <v>8</v>
      </c>
    </row>
    <row r="326" spans="1:2" x14ac:dyDescent="0.3">
      <c r="A326" s="12">
        <v>1</v>
      </c>
      <c r="B326" s="12">
        <v>8.9</v>
      </c>
    </row>
    <row r="327" spans="1:2" x14ac:dyDescent="0.3">
      <c r="A327" s="12">
        <v>2</v>
      </c>
      <c r="B327" s="12">
        <v>10.1</v>
      </c>
    </row>
    <row r="328" spans="1:2" x14ac:dyDescent="0.3">
      <c r="A328" s="12">
        <v>3</v>
      </c>
      <c r="B328" s="12">
        <v>9.1</v>
      </c>
    </row>
    <row r="329" spans="1:2" x14ac:dyDescent="0.3">
      <c r="A329" s="12">
        <v>4</v>
      </c>
      <c r="B329" s="12">
        <v>11</v>
      </c>
    </row>
    <row r="330" spans="1:2" x14ac:dyDescent="0.3">
      <c r="A330" s="12">
        <v>5</v>
      </c>
      <c r="B330" s="12">
        <v>9.9</v>
      </c>
    </row>
    <row r="331" spans="1:2" x14ac:dyDescent="0.3">
      <c r="A331" s="12">
        <v>6</v>
      </c>
      <c r="B331" s="12">
        <v>8.8000000000000007</v>
      </c>
    </row>
    <row r="332" spans="1:2" x14ac:dyDescent="0.3">
      <c r="A332" s="12">
        <v>7</v>
      </c>
      <c r="B332" s="12">
        <v>9.1</v>
      </c>
    </row>
    <row r="333" spans="1:2" x14ac:dyDescent="0.3">
      <c r="A333" s="12">
        <v>8</v>
      </c>
      <c r="B333" s="12">
        <v>7.7</v>
      </c>
    </row>
    <row r="334" spans="1:2" x14ac:dyDescent="0.3">
      <c r="A334" s="12">
        <v>9</v>
      </c>
      <c r="B334" s="12">
        <v>8.1999999999999993</v>
      </c>
    </row>
    <row r="335" spans="1:2" x14ac:dyDescent="0.3">
      <c r="A335" s="12">
        <v>10</v>
      </c>
      <c r="B335" s="12">
        <v>8.6999999999999993</v>
      </c>
    </row>
    <row r="336" spans="1:2" x14ac:dyDescent="0.3">
      <c r="A336" s="12">
        <v>11</v>
      </c>
      <c r="B336" s="12">
        <v>10.6</v>
      </c>
    </row>
    <row r="337" spans="1:2" x14ac:dyDescent="0.3">
      <c r="A337" s="12">
        <v>12</v>
      </c>
      <c r="B337" s="12">
        <v>9.9</v>
      </c>
    </row>
    <row r="338" spans="1:2" x14ac:dyDescent="0.3">
      <c r="A338" s="12">
        <v>1</v>
      </c>
      <c r="B338" s="12">
        <v>8.6999999999999993</v>
      </c>
    </row>
    <row r="339" spans="1:2" x14ac:dyDescent="0.3">
      <c r="A339" s="12">
        <v>2</v>
      </c>
      <c r="B339" s="12">
        <v>8.4</v>
      </c>
    </row>
    <row r="340" spans="1:2" x14ac:dyDescent="0.3">
      <c r="A340" s="12">
        <v>3</v>
      </c>
      <c r="B340" s="12">
        <v>8.5</v>
      </c>
    </row>
    <row r="341" spans="1:2" x14ac:dyDescent="0.3">
      <c r="A341" s="12">
        <v>4</v>
      </c>
      <c r="B341" s="12">
        <v>7.9</v>
      </c>
    </row>
    <row r="342" spans="1:2" x14ac:dyDescent="0.3">
      <c r="A342" s="12">
        <v>5</v>
      </c>
      <c r="B342" s="12">
        <v>8.5</v>
      </c>
    </row>
    <row r="343" spans="1:2" x14ac:dyDescent="0.3">
      <c r="A343" s="12">
        <v>6</v>
      </c>
      <c r="B343" s="12">
        <v>7.8</v>
      </c>
    </row>
    <row r="344" spans="1:2" x14ac:dyDescent="0.3">
      <c r="A344" s="12">
        <v>7</v>
      </c>
      <c r="B344" s="12">
        <v>9.8000000000000007</v>
      </c>
    </row>
    <row r="345" spans="1:2" x14ac:dyDescent="0.3">
      <c r="A345" s="12">
        <v>8</v>
      </c>
      <c r="B345" s="12">
        <v>8.6999999999999993</v>
      </c>
    </row>
    <row r="346" spans="1:2" x14ac:dyDescent="0.3">
      <c r="A346" s="12">
        <v>9</v>
      </c>
      <c r="B346" s="12">
        <v>8.8000000000000007</v>
      </c>
    </row>
    <row r="347" spans="1:2" x14ac:dyDescent="0.3">
      <c r="A347" s="12">
        <v>10</v>
      </c>
      <c r="B347" s="12">
        <v>9.8000000000000007</v>
      </c>
    </row>
    <row r="348" spans="1:2" x14ac:dyDescent="0.3">
      <c r="A348" s="12">
        <v>11</v>
      </c>
      <c r="B348" s="12">
        <v>10</v>
      </c>
    </row>
    <row r="349" spans="1:2" x14ac:dyDescent="0.3">
      <c r="A349" s="12">
        <v>12</v>
      </c>
      <c r="B349" s="12">
        <v>7.7</v>
      </c>
    </row>
    <row r="350" spans="1:2" x14ac:dyDescent="0.3">
      <c r="A350" s="12">
        <v>1</v>
      </c>
      <c r="B350" s="12">
        <v>9.6999999999999993</v>
      </c>
    </row>
    <row r="351" spans="1:2" x14ac:dyDescent="0.3">
      <c r="A351" s="12">
        <v>2</v>
      </c>
      <c r="B351" s="12">
        <v>8</v>
      </c>
    </row>
    <row r="352" spans="1:2" x14ac:dyDescent="0.3">
      <c r="A352" s="12">
        <v>3</v>
      </c>
      <c r="B352" s="12">
        <v>11</v>
      </c>
    </row>
    <row r="353" spans="1:2" x14ac:dyDescent="0.3">
      <c r="A353" s="12">
        <v>4</v>
      </c>
      <c r="B353" s="12">
        <v>8.6</v>
      </c>
    </row>
    <row r="354" spans="1:2" x14ac:dyDescent="0.3">
      <c r="A354" s="12">
        <v>5</v>
      </c>
      <c r="B354" s="12">
        <v>8.6999999999999993</v>
      </c>
    </row>
    <row r="355" spans="1:2" x14ac:dyDescent="0.3">
      <c r="A355" s="12">
        <v>6</v>
      </c>
      <c r="B355" s="12">
        <v>8.1999999999999993</v>
      </c>
    </row>
    <row r="356" spans="1:2" x14ac:dyDescent="0.3">
      <c r="A356" s="12">
        <v>7</v>
      </c>
      <c r="B356" s="12">
        <v>10.7</v>
      </c>
    </row>
    <row r="357" spans="1:2" x14ac:dyDescent="0.3">
      <c r="A357" s="12">
        <v>8</v>
      </c>
      <c r="B357" s="12">
        <v>8.5</v>
      </c>
    </row>
    <row r="358" spans="1:2" x14ac:dyDescent="0.3">
      <c r="A358" s="12">
        <v>9</v>
      </c>
      <c r="B358" s="12">
        <v>7.8</v>
      </c>
    </row>
    <row r="359" spans="1:2" x14ac:dyDescent="0.3">
      <c r="A359" s="12">
        <v>10</v>
      </c>
      <c r="B359" s="12">
        <v>8.1999999999999993</v>
      </c>
    </row>
    <row r="360" spans="1:2" x14ac:dyDescent="0.3">
      <c r="A360" s="12">
        <v>11</v>
      </c>
      <c r="B360" s="12">
        <v>9.9</v>
      </c>
    </row>
    <row r="361" spans="1:2" x14ac:dyDescent="0.3">
      <c r="A361" s="12">
        <v>12</v>
      </c>
      <c r="B361" s="12">
        <v>8.8000000000000007</v>
      </c>
    </row>
    <row r="362" spans="1:2" x14ac:dyDescent="0.3">
      <c r="A362" s="12">
        <v>1</v>
      </c>
      <c r="B362" s="12">
        <v>9.9</v>
      </c>
    </row>
    <row r="363" spans="1:2" x14ac:dyDescent="0.3">
      <c r="A363" s="12">
        <v>2</v>
      </c>
      <c r="B363" s="12">
        <v>9.4</v>
      </c>
    </row>
    <row r="364" spans="1:2" x14ac:dyDescent="0.3">
      <c r="A364" s="12">
        <v>3</v>
      </c>
      <c r="B364" s="12">
        <v>9.1999999999999993</v>
      </c>
    </row>
    <row r="365" spans="1:2" x14ac:dyDescent="0.3">
      <c r="A365" s="12">
        <v>4</v>
      </c>
      <c r="B365" s="12">
        <v>8</v>
      </c>
    </row>
    <row r="366" spans="1:2" x14ac:dyDescent="0.3">
      <c r="A366" s="12">
        <v>5</v>
      </c>
      <c r="B366" s="12">
        <v>9</v>
      </c>
    </row>
    <row r="367" spans="1:2" x14ac:dyDescent="0.3">
      <c r="A367" s="12">
        <v>6</v>
      </c>
      <c r="B367" s="12">
        <v>8.6999999999999993</v>
      </c>
    </row>
    <row r="368" spans="1:2" x14ac:dyDescent="0.3">
      <c r="A368" s="12">
        <v>7</v>
      </c>
      <c r="B368" s="12">
        <v>11.5</v>
      </c>
    </row>
    <row r="369" spans="1:2" x14ac:dyDescent="0.3">
      <c r="A369" s="12">
        <v>8</v>
      </c>
      <c r="B369" s="12">
        <v>9.1</v>
      </c>
    </row>
    <row r="370" spans="1:2" x14ac:dyDescent="0.3">
      <c r="A370" s="12">
        <v>9</v>
      </c>
      <c r="B370" s="12">
        <v>8.4</v>
      </c>
    </row>
    <row r="371" spans="1:2" x14ac:dyDescent="0.3">
      <c r="A371" s="12">
        <v>10</v>
      </c>
      <c r="B371" s="12">
        <v>10.1</v>
      </c>
    </row>
    <row r="372" spans="1:2" x14ac:dyDescent="0.3">
      <c r="A372" s="12">
        <v>11</v>
      </c>
      <c r="B372" s="12">
        <v>9.4</v>
      </c>
    </row>
    <row r="373" spans="1:2" x14ac:dyDescent="0.3">
      <c r="A373" s="12">
        <v>12</v>
      </c>
      <c r="B373" s="12">
        <v>7.8</v>
      </c>
    </row>
    <row r="374" spans="1:2" x14ac:dyDescent="0.3">
      <c r="A374" s="12">
        <v>1</v>
      </c>
      <c r="B374" s="12">
        <v>8.3000000000000007</v>
      </c>
    </row>
    <row r="375" spans="1:2" x14ac:dyDescent="0.3">
      <c r="A375" s="12">
        <v>2</v>
      </c>
      <c r="B375" s="12">
        <v>8.4</v>
      </c>
    </row>
    <row r="376" spans="1:2" x14ac:dyDescent="0.3">
      <c r="A376" s="12">
        <v>3</v>
      </c>
      <c r="B376" s="12">
        <v>7.6</v>
      </c>
    </row>
    <row r="377" spans="1:2" x14ac:dyDescent="0.3">
      <c r="A377" s="12">
        <v>4</v>
      </c>
      <c r="B377" s="12">
        <v>9.1</v>
      </c>
    </row>
    <row r="378" spans="1:2" x14ac:dyDescent="0.3">
      <c r="A378" s="12">
        <v>5</v>
      </c>
      <c r="B378" s="12">
        <v>9.4</v>
      </c>
    </row>
    <row r="379" spans="1:2" x14ac:dyDescent="0.3">
      <c r="A379" s="12">
        <v>6</v>
      </c>
      <c r="B379" s="12">
        <v>9.6</v>
      </c>
    </row>
    <row r="380" spans="1:2" x14ac:dyDescent="0.3">
      <c r="A380" s="12">
        <v>7</v>
      </c>
      <c r="B380" s="12">
        <v>11</v>
      </c>
    </row>
    <row r="381" spans="1:2" x14ac:dyDescent="0.3">
      <c r="A381" s="12">
        <v>8</v>
      </c>
      <c r="B381" s="12">
        <v>8.1999999999999993</v>
      </c>
    </row>
    <row r="382" spans="1:2" x14ac:dyDescent="0.3">
      <c r="A382" s="12">
        <v>9</v>
      </c>
      <c r="B382" s="12">
        <v>8.8000000000000007</v>
      </c>
    </row>
    <row r="383" spans="1:2" x14ac:dyDescent="0.3">
      <c r="A383" s="12">
        <v>10</v>
      </c>
      <c r="B383" s="12">
        <v>10.9</v>
      </c>
    </row>
    <row r="384" spans="1:2" x14ac:dyDescent="0.3">
      <c r="A384" s="12">
        <v>11</v>
      </c>
      <c r="B384" s="12">
        <v>11</v>
      </c>
    </row>
    <row r="385" spans="1:2" x14ac:dyDescent="0.3">
      <c r="A385" s="12">
        <v>12</v>
      </c>
      <c r="B385" s="12">
        <v>9.5</v>
      </c>
    </row>
    <row r="386" spans="1:2" x14ac:dyDescent="0.3">
      <c r="A386" s="12">
        <v>1</v>
      </c>
      <c r="B386" s="12">
        <v>9.1999999999999993</v>
      </c>
    </row>
    <row r="387" spans="1:2" x14ac:dyDescent="0.3">
      <c r="A387" s="12">
        <v>2</v>
      </c>
      <c r="B387" s="12">
        <v>9.8000000000000007</v>
      </c>
    </row>
    <row r="388" spans="1:2" x14ac:dyDescent="0.3">
      <c r="A388" s="12">
        <v>3</v>
      </c>
      <c r="B388" s="12">
        <v>9.4</v>
      </c>
    </row>
    <row r="389" spans="1:2" x14ac:dyDescent="0.3">
      <c r="A389" s="12">
        <v>4</v>
      </c>
      <c r="B389" s="12">
        <v>8</v>
      </c>
    </row>
    <row r="390" spans="1:2" x14ac:dyDescent="0.3">
      <c r="A390" s="12">
        <v>5</v>
      </c>
      <c r="B390" s="12">
        <v>8</v>
      </c>
    </row>
    <row r="391" spans="1:2" x14ac:dyDescent="0.3">
      <c r="A391" s="12">
        <v>6</v>
      </c>
      <c r="B391" s="12">
        <v>8.6</v>
      </c>
    </row>
    <row r="392" spans="1:2" x14ac:dyDescent="0.3">
      <c r="A392" s="12">
        <v>7</v>
      </c>
      <c r="B392" s="12">
        <v>10.5</v>
      </c>
    </row>
    <row r="393" spans="1:2" x14ac:dyDescent="0.3">
      <c r="A393" s="12">
        <v>8</v>
      </c>
      <c r="B393" s="12">
        <v>9.4</v>
      </c>
    </row>
    <row r="394" spans="1:2" x14ac:dyDescent="0.3">
      <c r="A394" s="12">
        <v>9</v>
      </c>
      <c r="B394" s="12">
        <v>8.1999999999999993</v>
      </c>
    </row>
    <row r="395" spans="1:2" x14ac:dyDescent="0.3">
      <c r="A395" s="12">
        <v>10</v>
      </c>
      <c r="B395" s="12">
        <v>8.6999999999999993</v>
      </c>
    </row>
    <row r="396" spans="1:2" x14ac:dyDescent="0.3">
      <c r="A396" s="12">
        <v>11</v>
      </c>
      <c r="B396" s="12">
        <v>9.6999999999999993</v>
      </c>
    </row>
    <row r="397" spans="1:2" x14ac:dyDescent="0.3">
      <c r="A397" s="12">
        <v>12</v>
      </c>
      <c r="B397" s="12">
        <v>9.4</v>
      </c>
    </row>
    <row r="398" spans="1:2" x14ac:dyDescent="0.3">
      <c r="A398" s="12">
        <v>1</v>
      </c>
      <c r="B398" s="12">
        <v>9.6999999999999993</v>
      </c>
    </row>
    <row r="399" spans="1:2" x14ac:dyDescent="0.3">
      <c r="A399" s="12">
        <v>2</v>
      </c>
      <c r="B399" s="12">
        <v>8.1999999999999993</v>
      </c>
    </row>
    <row r="400" spans="1:2" x14ac:dyDescent="0.3">
      <c r="A400" s="12">
        <v>3</v>
      </c>
      <c r="B400" s="12">
        <v>9.4</v>
      </c>
    </row>
    <row r="401" spans="1:2" x14ac:dyDescent="0.3">
      <c r="A401" s="12">
        <v>4</v>
      </c>
      <c r="B401" s="12">
        <v>10.4</v>
      </c>
    </row>
    <row r="402" spans="1:2" x14ac:dyDescent="0.3">
      <c r="A402" s="12">
        <v>5</v>
      </c>
      <c r="B402" s="12">
        <v>9.5</v>
      </c>
    </row>
    <row r="403" spans="1:2" x14ac:dyDescent="0.3">
      <c r="A403" s="12">
        <v>6</v>
      </c>
      <c r="B403" s="12">
        <v>10.4</v>
      </c>
    </row>
    <row r="404" spans="1:2" x14ac:dyDescent="0.3">
      <c r="A404" s="12">
        <v>7</v>
      </c>
      <c r="B404" s="12">
        <v>10.1</v>
      </c>
    </row>
    <row r="405" spans="1:2" x14ac:dyDescent="0.3">
      <c r="A405" s="12">
        <v>8</v>
      </c>
      <c r="B405" s="12">
        <v>8.5</v>
      </c>
    </row>
    <row r="406" spans="1:2" x14ac:dyDescent="0.3">
      <c r="A406" s="12">
        <v>9</v>
      </c>
      <c r="B406" s="12">
        <v>8.1999999999999993</v>
      </c>
    </row>
    <row r="407" spans="1:2" x14ac:dyDescent="0.3">
      <c r="A407" s="12">
        <v>10</v>
      </c>
      <c r="B407" s="12">
        <v>7.7</v>
      </c>
    </row>
    <row r="408" spans="1:2" x14ac:dyDescent="0.3">
      <c r="A408" s="12">
        <v>11</v>
      </c>
      <c r="B408" s="12">
        <v>10.199999999999999</v>
      </c>
    </row>
    <row r="409" spans="1:2" x14ac:dyDescent="0.3">
      <c r="A409" s="12">
        <v>12</v>
      </c>
      <c r="B409" s="12">
        <v>8.1</v>
      </c>
    </row>
    <row r="410" spans="1:2" x14ac:dyDescent="0.3">
      <c r="A410" s="12">
        <v>1</v>
      </c>
      <c r="B410" s="12">
        <v>8.8000000000000007</v>
      </c>
    </row>
    <row r="411" spans="1:2" x14ac:dyDescent="0.3">
      <c r="A411" s="12">
        <v>2</v>
      </c>
      <c r="B411" s="12">
        <v>9.6</v>
      </c>
    </row>
    <row r="412" spans="1:2" x14ac:dyDescent="0.3">
      <c r="A412" s="12">
        <v>3</v>
      </c>
      <c r="B412" s="12">
        <v>8.3000000000000007</v>
      </c>
    </row>
    <row r="413" spans="1:2" x14ac:dyDescent="0.3">
      <c r="A413" s="12">
        <v>4</v>
      </c>
      <c r="B413" s="12">
        <v>8.6999999999999993</v>
      </c>
    </row>
    <row r="414" spans="1:2" x14ac:dyDescent="0.3">
      <c r="A414" s="12">
        <v>5</v>
      </c>
      <c r="B414" s="12">
        <v>8.9</v>
      </c>
    </row>
    <row r="415" spans="1:2" x14ac:dyDescent="0.3">
      <c r="A415" s="12">
        <v>6</v>
      </c>
      <c r="B415" s="12">
        <v>9</v>
      </c>
    </row>
    <row r="416" spans="1:2" x14ac:dyDescent="0.3">
      <c r="A416" s="12">
        <v>7</v>
      </c>
      <c r="B416" s="12">
        <v>11</v>
      </c>
    </row>
    <row r="417" spans="1:2" x14ac:dyDescent="0.3">
      <c r="A417" s="12">
        <v>8</v>
      </c>
      <c r="B417" s="12">
        <v>9</v>
      </c>
    </row>
    <row r="418" spans="1:2" x14ac:dyDescent="0.3">
      <c r="A418" s="12">
        <v>9</v>
      </c>
      <c r="B418" s="12">
        <v>9.5</v>
      </c>
    </row>
    <row r="419" spans="1:2" x14ac:dyDescent="0.3">
      <c r="A419" s="12">
        <v>10</v>
      </c>
      <c r="B419" s="12">
        <v>8.1999999999999993</v>
      </c>
    </row>
    <row r="420" spans="1:2" x14ac:dyDescent="0.3">
      <c r="A420" s="12">
        <v>11</v>
      </c>
      <c r="B420" s="12">
        <v>9.1999999999999993</v>
      </c>
    </row>
    <row r="421" spans="1:2" x14ac:dyDescent="0.3">
      <c r="A421" s="12">
        <v>12</v>
      </c>
      <c r="B421" s="12">
        <v>8.4</v>
      </c>
    </row>
    <row r="422" spans="1:2" x14ac:dyDescent="0.3">
      <c r="A422" s="12">
        <v>1</v>
      </c>
      <c r="B422" s="12">
        <v>9.1</v>
      </c>
    </row>
    <row r="423" spans="1:2" x14ac:dyDescent="0.3">
      <c r="A423" s="12">
        <v>2</v>
      </c>
      <c r="B423" s="12">
        <v>8.1999999999999993</v>
      </c>
    </row>
    <row r="424" spans="1:2" x14ac:dyDescent="0.3">
      <c r="A424" s="12">
        <v>3</v>
      </c>
      <c r="B424" s="12">
        <v>9.5</v>
      </c>
    </row>
    <row r="425" spans="1:2" x14ac:dyDescent="0.3">
      <c r="A425" s="12">
        <v>4</v>
      </c>
      <c r="B425" s="12">
        <v>8.6</v>
      </c>
    </row>
    <row r="426" spans="1:2" x14ac:dyDescent="0.3">
      <c r="A426" s="12">
        <v>5</v>
      </c>
      <c r="B426" s="12">
        <v>8.3000000000000007</v>
      </c>
    </row>
    <row r="427" spans="1:2" x14ac:dyDescent="0.3">
      <c r="A427" s="12">
        <v>6</v>
      </c>
      <c r="B427" s="12">
        <v>9.6999999999999993</v>
      </c>
    </row>
    <row r="428" spans="1:2" x14ac:dyDescent="0.3">
      <c r="A428" s="12">
        <v>7</v>
      </c>
      <c r="B428" s="12">
        <v>9.4</v>
      </c>
    </row>
    <row r="429" spans="1:2" x14ac:dyDescent="0.3">
      <c r="A429" s="12">
        <v>8</v>
      </c>
      <c r="B429" s="12">
        <v>8.6</v>
      </c>
    </row>
    <row r="430" spans="1:2" x14ac:dyDescent="0.3">
      <c r="A430" s="12">
        <v>9</v>
      </c>
      <c r="B430" s="12">
        <v>9.3000000000000007</v>
      </c>
    </row>
    <row r="431" spans="1:2" x14ac:dyDescent="0.3">
      <c r="A431" s="12">
        <v>10</v>
      </c>
      <c r="B431" s="12">
        <v>8.1</v>
      </c>
    </row>
    <row r="432" spans="1:2" x14ac:dyDescent="0.3">
      <c r="A432" s="12">
        <v>11</v>
      </c>
      <c r="B432" s="12">
        <v>11.5</v>
      </c>
    </row>
    <row r="433" spans="1:2" x14ac:dyDescent="0.3">
      <c r="A433" s="12">
        <v>12</v>
      </c>
      <c r="B433" s="12">
        <v>11</v>
      </c>
    </row>
    <row r="434" spans="1:2" x14ac:dyDescent="0.3">
      <c r="A434" s="12">
        <v>1</v>
      </c>
      <c r="B434" s="12">
        <v>9.8000000000000007</v>
      </c>
    </row>
    <row r="435" spans="1:2" x14ac:dyDescent="0.3">
      <c r="A435" s="12">
        <v>2</v>
      </c>
      <c r="B435" s="12">
        <v>9.6</v>
      </c>
    </row>
    <row r="436" spans="1:2" x14ac:dyDescent="0.3">
      <c r="A436" s="12">
        <v>3</v>
      </c>
      <c r="B436" s="12">
        <v>10.4</v>
      </c>
    </row>
    <row r="437" spans="1:2" x14ac:dyDescent="0.3">
      <c r="A437" s="12">
        <v>4</v>
      </c>
      <c r="B437" s="12">
        <v>8.6</v>
      </c>
    </row>
    <row r="438" spans="1:2" x14ac:dyDescent="0.3">
      <c r="A438" s="12">
        <v>5</v>
      </c>
      <c r="B438" s="12">
        <v>8.6999999999999993</v>
      </c>
    </row>
    <row r="439" spans="1:2" x14ac:dyDescent="0.3">
      <c r="A439" s="12">
        <v>6</v>
      </c>
      <c r="B439" s="12">
        <v>7.8</v>
      </c>
    </row>
    <row r="440" spans="1:2" x14ac:dyDescent="0.3">
      <c r="A440" s="12">
        <v>7</v>
      </c>
      <c r="B440" s="12">
        <v>9.1999999999999993</v>
      </c>
    </row>
    <row r="441" spans="1:2" x14ac:dyDescent="0.3">
      <c r="A441" s="12">
        <v>8</v>
      </c>
      <c r="B441" s="12">
        <v>9.6</v>
      </c>
    </row>
    <row r="442" spans="1:2" x14ac:dyDescent="0.3">
      <c r="A442" s="12">
        <v>9</v>
      </c>
      <c r="B442" s="12">
        <v>8.1999999999999993</v>
      </c>
    </row>
    <row r="443" spans="1:2" x14ac:dyDescent="0.3">
      <c r="A443" s="12">
        <v>10</v>
      </c>
      <c r="B443" s="12">
        <v>8.3000000000000007</v>
      </c>
    </row>
    <row r="444" spans="1:2" x14ac:dyDescent="0.3">
      <c r="A444" s="12">
        <v>11</v>
      </c>
      <c r="B444" s="12">
        <v>10.1</v>
      </c>
    </row>
    <row r="445" spans="1:2" x14ac:dyDescent="0.3">
      <c r="A445" s="12">
        <v>12</v>
      </c>
      <c r="B445" s="12">
        <v>8.1</v>
      </c>
    </row>
    <row r="446" spans="1:2" x14ac:dyDescent="0.3">
      <c r="A446" s="12">
        <v>1</v>
      </c>
      <c r="B446" s="12">
        <v>9.9</v>
      </c>
    </row>
    <row r="447" spans="1:2" x14ac:dyDescent="0.3">
      <c r="A447" s="12">
        <v>2</v>
      </c>
      <c r="B447" s="12">
        <v>9.5</v>
      </c>
    </row>
    <row r="448" spans="1:2" x14ac:dyDescent="0.3">
      <c r="A448" s="12">
        <v>3</v>
      </c>
      <c r="B448" s="12">
        <v>9.1999999999999993</v>
      </c>
    </row>
    <row r="449" spans="1:2" x14ac:dyDescent="0.3">
      <c r="A449" s="12">
        <v>4</v>
      </c>
      <c r="B449" s="12">
        <v>9.3000000000000007</v>
      </c>
    </row>
    <row r="450" spans="1:2" x14ac:dyDescent="0.3">
      <c r="A450" s="12">
        <v>5</v>
      </c>
      <c r="B450" s="12">
        <v>8.3000000000000007</v>
      </c>
    </row>
    <row r="451" spans="1:2" x14ac:dyDescent="0.3">
      <c r="A451" s="12">
        <v>6</v>
      </c>
      <c r="B451" s="12">
        <v>8.1</v>
      </c>
    </row>
    <row r="452" spans="1:2" x14ac:dyDescent="0.3">
      <c r="A452" s="12">
        <v>7</v>
      </c>
      <c r="B452" s="12">
        <v>10.3</v>
      </c>
    </row>
    <row r="453" spans="1:2" x14ac:dyDescent="0.3">
      <c r="A453" s="12">
        <v>8</v>
      </c>
      <c r="B453" s="12">
        <v>9.8000000000000007</v>
      </c>
    </row>
    <row r="454" spans="1:2" x14ac:dyDescent="0.3">
      <c r="A454" s="12">
        <v>9</v>
      </c>
      <c r="B454" s="12">
        <v>8.6</v>
      </c>
    </row>
    <row r="455" spans="1:2" x14ac:dyDescent="0.3">
      <c r="A455" s="12">
        <v>10</v>
      </c>
      <c r="B455" s="12">
        <v>9.9</v>
      </c>
    </row>
    <row r="456" spans="1:2" x14ac:dyDescent="0.3">
      <c r="A456" s="12">
        <v>11</v>
      </c>
      <c r="B456" s="12">
        <v>9.4</v>
      </c>
    </row>
    <row r="457" spans="1:2" x14ac:dyDescent="0.3">
      <c r="A457" s="12">
        <v>12</v>
      </c>
      <c r="B457" s="12">
        <v>8.6999999999999993</v>
      </c>
    </row>
    <row r="458" spans="1:2" x14ac:dyDescent="0.3">
      <c r="A458" s="12">
        <v>1</v>
      </c>
      <c r="B458" s="12">
        <v>9</v>
      </c>
    </row>
    <row r="459" spans="1:2" x14ac:dyDescent="0.3">
      <c r="A459" s="12">
        <v>2</v>
      </c>
      <c r="B459" s="12">
        <v>9.9</v>
      </c>
    </row>
    <row r="460" spans="1:2" x14ac:dyDescent="0.3">
      <c r="A460" s="12">
        <v>3</v>
      </c>
      <c r="B460" s="12">
        <v>8.1999999999999993</v>
      </c>
    </row>
    <row r="461" spans="1:2" x14ac:dyDescent="0.3">
      <c r="A461" s="12">
        <v>4</v>
      </c>
      <c r="B461" s="12">
        <v>10.1</v>
      </c>
    </row>
    <row r="462" spans="1:2" x14ac:dyDescent="0.3">
      <c r="A462" s="12">
        <v>5</v>
      </c>
      <c r="B462" s="12">
        <v>10.4</v>
      </c>
    </row>
    <row r="463" spans="1:2" x14ac:dyDescent="0.3">
      <c r="A463" s="12">
        <v>6</v>
      </c>
      <c r="B463" s="12">
        <v>9</v>
      </c>
    </row>
    <row r="464" spans="1:2" x14ac:dyDescent="0.3">
      <c r="A464" s="12">
        <v>7</v>
      </c>
      <c r="B464" s="12">
        <v>10.1</v>
      </c>
    </row>
    <row r="465" spans="1:2" x14ac:dyDescent="0.3">
      <c r="A465" s="12">
        <v>8</v>
      </c>
      <c r="B465" s="12">
        <v>9.3000000000000007</v>
      </c>
    </row>
    <row r="466" spans="1:2" x14ac:dyDescent="0.3">
      <c r="A466" s="12">
        <v>9</v>
      </c>
      <c r="B466" s="12">
        <v>11</v>
      </c>
    </row>
    <row r="467" spans="1:2" x14ac:dyDescent="0.3">
      <c r="A467" s="12">
        <v>10</v>
      </c>
      <c r="B467" s="12">
        <v>8.1999999999999993</v>
      </c>
    </row>
    <row r="468" spans="1:2" x14ac:dyDescent="0.3">
      <c r="A468" s="12">
        <v>11</v>
      </c>
      <c r="B468" s="12">
        <v>11.4</v>
      </c>
    </row>
    <row r="469" spans="1:2" x14ac:dyDescent="0.3">
      <c r="A469" s="12">
        <v>12</v>
      </c>
      <c r="B469" s="12">
        <v>10.6</v>
      </c>
    </row>
    <row r="470" spans="1:2" x14ac:dyDescent="0.3">
      <c r="A470" s="12">
        <v>1</v>
      </c>
      <c r="B470" s="12">
        <v>8.1999999999999993</v>
      </c>
    </row>
    <row r="471" spans="1:2" x14ac:dyDescent="0.3">
      <c r="A471" s="12">
        <v>2</v>
      </c>
      <c r="B471" s="12">
        <v>9.1</v>
      </c>
    </row>
    <row r="472" spans="1:2" x14ac:dyDescent="0.3">
      <c r="A472" s="12">
        <v>3</v>
      </c>
      <c r="B472" s="12">
        <v>8.5</v>
      </c>
    </row>
    <row r="473" spans="1:2" x14ac:dyDescent="0.3">
      <c r="A473" s="12">
        <v>4</v>
      </c>
      <c r="B473" s="12">
        <v>9.4</v>
      </c>
    </row>
    <row r="474" spans="1:2" x14ac:dyDescent="0.3">
      <c r="A474" s="12">
        <v>5</v>
      </c>
      <c r="B474" s="12">
        <v>8.1</v>
      </c>
    </row>
    <row r="475" spans="1:2" x14ac:dyDescent="0.3">
      <c r="A475" s="12">
        <v>6</v>
      </c>
      <c r="B475" s="12">
        <v>8.4</v>
      </c>
    </row>
    <row r="476" spans="1:2" x14ac:dyDescent="0.3">
      <c r="A476" s="12">
        <v>7</v>
      </c>
      <c r="B476" s="12">
        <v>10.8</v>
      </c>
    </row>
    <row r="477" spans="1:2" x14ac:dyDescent="0.3">
      <c r="A477" s="12">
        <v>8</v>
      </c>
      <c r="B477" s="12">
        <v>8.6</v>
      </c>
    </row>
    <row r="478" spans="1:2" x14ac:dyDescent="0.3">
      <c r="A478" s="12">
        <v>9</v>
      </c>
      <c r="B478" s="12">
        <v>10.3</v>
      </c>
    </row>
    <row r="479" spans="1:2" x14ac:dyDescent="0.3">
      <c r="A479" s="12">
        <v>10</v>
      </c>
      <c r="B479" s="12">
        <v>8.6999999999999993</v>
      </c>
    </row>
    <row r="480" spans="1:2" x14ac:dyDescent="0.3">
      <c r="A480" s="12">
        <v>11</v>
      </c>
      <c r="B480" s="12">
        <v>9.8000000000000007</v>
      </c>
    </row>
    <row r="481" spans="1:2" x14ac:dyDescent="0.3">
      <c r="A481" s="12">
        <v>12</v>
      </c>
      <c r="B481" s="12">
        <v>8.8000000000000007</v>
      </c>
    </row>
    <row r="482" spans="1:2" x14ac:dyDescent="0.3">
      <c r="A482" s="12">
        <v>1</v>
      </c>
      <c r="B482" s="12">
        <v>8.9</v>
      </c>
    </row>
    <row r="483" spans="1:2" x14ac:dyDescent="0.3">
      <c r="A483" s="12">
        <v>2</v>
      </c>
      <c r="B483" s="12">
        <v>7.9</v>
      </c>
    </row>
    <row r="484" spans="1:2" x14ac:dyDescent="0.3">
      <c r="A484" s="12">
        <v>3</v>
      </c>
      <c r="B484" s="12">
        <v>8.5</v>
      </c>
    </row>
    <row r="485" spans="1:2" x14ac:dyDescent="0.3">
      <c r="A485" s="12">
        <v>4</v>
      </c>
      <c r="B485" s="12">
        <v>8.6</v>
      </c>
    </row>
    <row r="486" spans="1:2" x14ac:dyDescent="0.3">
      <c r="A486" s="12">
        <v>5</v>
      </c>
      <c r="B486" s="12">
        <v>7.6</v>
      </c>
    </row>
    <row r="487" spans="1:2" x14ac:dyDescent="0.3">
      <c r="A487" s="12">
        <v>6</v>
      </c>
      <c r="B487" s="12">
        <v>8.4</v>
      </c>
    </row>
    <row r="488" spans="1:2" x14ac:dyDescent="0.3">
      <c r="A488" s="12">
        <v>7</v>
      </c>
      <c r="B488" s="12">
        <v>10.1</v>
      </c>
    </row>
    <row r="489" spans="1:2" x14ac:dyDescent="0.3">
      <c r="A489" s="12">
        <v>8</v>
      </c>
      <c r="B489" s="12">
        <v>9.3000000000000007</v>
      </c>
    </row>
    <row r="490" spans="1:2" x14ac:dyDescent="0.3">
      <c r="A490" s="12">
        <v>9</v>
      </c>
      <c r="B490" s="12">
        <v>8.8000000000000007</v>
      </c>
    </row>
    <row r="491" spans="1:2" x14ac:dyDescent="0.3">
      <c r="A491" s="12">
        <v>10</v>
      </c>
      <c r="B491" s="12">
        <v>8.9</v>
      </c>
    </row>
    <row r="492" spans="1:2" x14ac:dyDescent="0.3">
      <c r="A492" s="12">
        <v>11</v>
      </c>
      <c r="B492" s="12">
        <v>9.9</v>
      </c>
    </row>
    <row r="493" spans="1:2" x14ac:dyDescent="0.3">
      <c r="A493" s="12">
        <v>12</v>
      </c>
      <c r="B493" s="12">
        <v>7.7</v>
      </c>
    </row>
    <row r="494" spans="1:2" x14ac:dyDescent="0.3">
      <c r="A494" s="12">
        <v>1</v>
      </c>
      <c r="B494" s="12">
        <v>8.1</v>
      </c>
    </row>
    <row r="495" spans="1:2" x14ac:dyDescent="0.3">
      <c r="A495" s="12">
        <v>2</v>
      </c>
      <c r="B495" s="12">
        <v>9.6</v>
      </c>
    </row>
    <row r="496" spans="1:2" x14ac:dyDescent="0.3">
      <c r="A496" s="12">
        <v>3</v>
      </c>
      <c r="B496" s="12">
        <v>8.8000000000000007</v>
      </c>
    </row>
    <row r="497" spans="1:2" x14ac:dyDescent="0.3">
      <c r="A497" s="12">
        <v>4</v>
      </c>
      <c r="B497" s="12">
        <v>7.9</v>
      </c>
    </row>
    <row r="498" spans="1:2" x14ac:dyDescent="0.3">
      <c r="A498" s="12">
        <v>5</v>
      </c>
      <c r="B498" s="12">
        <v>9.4</v>
      </c>
    </row>
    <row r="499" spans="1:2" x14ac:dyDescent="0.3">
      <c r="A499" s="12">
        <v>6</v>
      </c>
      <c r="B499" s="12">
        <v>8.9</v>
      </c>
    </row>
    <row r="500" spans="1:2" x14ac:dyDescent="0.3">
      <c r="A500" s="12">
        <v>7</v>
      </c>
      <c r="B500" s="12">
        <v>10.1</v>
      </c>
    </row>
    <row r="501" spans="1:2" x14ac:dyDescent="0.3">
      <c r="A501" s="12">
        <v>8</v>
      </c>
      <c r="B501" s="12">
        <v>8.9</v>
      </c>
    </row>
    <row r="502" spans="1:2" x14ac:dyDescent="0.3">
      <c r="A502" s="12">
        <v>9</v>
      </c>
      <c r="B502" s="12">
        <v>8.5</v>
      </c>
    </row>
    <row r="503" spans="1:2" x14ac:dyDescent="0.3">
      <c r="A503" s="12">
        <v>10</v>
      </c>
      <c r="B503" s="12">
        <v>8.9</v>
      </c>
    </row>
    <row r="504" spans="1:2" x14ac:dyDescent="0.3">
      <c r="A504" s="12">
        <v>11</v>
      </c>
      <c r="B504" s="12">
        <v>10.199999999999999</v>
      </c>
    </row>
    <row r="505" spans="1:2" x14ac:dyDescent="0.3">
      <c r="A505" s="12">
        <v>12</v>
      </c>
      <c r="B505" s="12">
        <v>8.6999999999999993</v>
      </c>
    </row>
    <row r="506" spans="1:2" x14ac:dyDescent="0.3">
      <c r="A506" s="12">
        <v>1</v>
      </c>
      <c r="B506" s="12">
        <v>8.6</v>
      </c>
    </row>
    <row r="507" spans="1:2" x14ac:dyDescent="0.3">
      <c r="A507" s="12">
        <v>2</v>
      </c>
      <c r="B507" s="12">
        <v>8.5</v>
      </c>
    </row>
    <row r="508" spans="1:2" x14ac:dyDescent="0.3">
      <c r="A508" s="12">
        <v>3</v>
      </c>
      <c r="B508" s="12">
        <v>9.6999999999999993</v>
      </c>
    </row>
    <row r="509" spans="1:2" x14ac:dyDescent="0.3">
      <c r="A509" s="12">
        <v>4</v>
      </c>
      <c r="B509" s="12">
        <v>8.9</v>
      </c>
    </row>
    <row r="510" spans="1:2" x14ac:dyDescent="0.3">
      <c r="A510" s="12">
        <v>5</v>
      </c>
      <c r="B510" s="12">
        <v>8.6999999999999993</v>
      </c>
    </row>
    <row r="511" spans="1:2" x14ac:dyDescent="0.3">
      <c r="A511" s="12">
        <v>6</v>
      </c>
      <c r="B511" s="12">
        <v>8.1</v>
      </c>
    </row>
    <row r="512" spans="1:2" x14ac:dyDescent="0.3">
      <c r="A512" s="12">
        <v>7</v>
      </c>
      <c r="B512" s="12">
        <v>10.4</v>
      </c>
    </row>
    <row r="513" spans="1:2" x14ac:dyDescent="0.3">
      <c r="A513" s="12">
        <v>8</v>
      </c>
      <c r="B513" s="12">
        <v>7.6</v>
      </c>
    </row>
    <row r="514" spans="1:2" x14ac:dyDescent="0.3">
      <c r="A514" s="12">
        <v>9</v>
      </c>
      <c r="B514" s="12">
        <v>8.3000000000000007</v>
      </c>
    </row>
    <row r="515" spans="1:2" x14ac:dyDescent="0.3">
      <c r="A515" s="12">
        <v>10</v>
      </c>
      <c r="B515" s="12">
        <v>7.6</v>
      </c>
    </row>
    <row r="516" spans="1:2" x14ac:dyDescent="0.3">
      <c r="A516" s="12">
        <v>11</v>
      </c>
      <c r="B516" s="12">
        <v>10.8</v>
      </c>
    </row>
    <row r="517" spans="1:2" x14ac:dyDescent="0.3">
      <c r="A517" s="12">
        <v>12</v>
      </c>
      <c r="B517" s="12">
        <v>8.8000000000000007</v>
      </c>
    </row>
    <row r="518" spans="1:2" x14ac:dyDescent="0.3">
      <c r="A518" s="12">
        <v>1</v>
      </c>
      <c r="B518" s="12">
        <v>10.4</v>
      </c>
    </row>
    <row r="519" spans="1:2" x14ac:dyDescent="0.3">
      <c r="A519" s="12">
        <v>2</v>
      </c>
      <c r="B519" s="12">
        <v>10.1</v>
      </c>
    </row>
    <row r="520" spans="1:2" x14ac:dyDescent="0.3">
      <c r="A520" s="12">
        <v>3</v>
      </c>
      <c r="B520" s="12">
        <v>9.1999999999999993</v>
      </c>
    </row>
    <row r="521" spans="1:2" x14ac:dyDescent="0.3">
      <c r="A521" s="12">
        <v>4</v>
      </c>
      <c r="B521" s="12">
        <v>8.6</v>
      </c>
    </row>
    <row r="522" spans="1:2" x14ac:dyDescent="0.3">
      <c r="A522" s="12">
        <v>5</v>
      </c>
      <c r="B522" s="12">
        <v>8.1</v>
      </c>
    </row>
    <row r="523" spans="1:2" x14ac:dyDescent="0.3">
      <c r="A523" s="12">
        <v>6</v>
      </c>
      <c r="B523" s="12">
        <v>9.3000000000000007</v>
      </c>
    </row>
    <row r="524" spans="1:2" x14ac:dyDescent="0.3">
      <c r="A524" s="12">
        <v>7</v>
      </c>
      <c r="B524" s="12">
        <v>9.1999999999999993</v>
      </c>
    </row>
    <row r="525" spans="1:2" x14ac:dyDescent="0.3">
      <c r="A525" s="12">
        <v>8</v>
      </c>
      <c r="B525" s="12">
        <v>7.6</v>
      </c>
    </row>
    <row r="526" spans="1:2" x14ac:dyDescent="0.3">
      <c r="A526" s="12">
        <v>9</v>
      </c>
      <c r="B526" s="12">
        <v>9.1</v>
      </c>
    </row>
    <row r="527" spans="1:2" x14ac:dyDescent="0.3">
      <c r="A527" s="12">
        <v>10</v>
      </c>
      <c r="B527" s="12">
        <v>8.5</v>
      </c>
    </row>
    <row r="528" spans="1:2" x14ac:dyDescent="0.3">
      <c r="A528" s="12">
        <v>11</v>
      </c>
      <c r="B528" s="12">
        <v>11.3</v>
      </c>
    </row>
    <row r="529" spans="1:2" x14ac:dyDescent="0.3">
      <c r="A529" s="12">
        <v>12</v>
      </c>
      <c r="B529" s="12">
        <v>9.6999999999999993</v>
      </c>
    </row>
    <row r="530" spans="1:2" x14ac:dyDescent="0.3">
      <c r="A530" s="12">
        <v>1</v>
      </c>
      <c r="B530" s="12">
        <v>7.8</v>
      </c>
    </row>
    <row r="531" spans="1:2" x14ac:dyDescent="0.3">
      <c r="A531" s="12">
        <v>2</v>
      </c>
      <c r="B531" s="12">
        <v>8.1999999999999993</v>
      </c>
    </row>
    <row r="532" spans="1:2" x14ac:dyDescent="0.3">
      <c r="A532" s="12">
        <v>3</v>
      </c>
      <c r="B532" s="12">
        <v>7.9</v>
      </c>
    </row>
    <row r="533" spans="1:2" x14ac:dyDescent="0.3">
      <c r="A533" s="12">
        <v>4</v>
      </c>
      <c r="B533" s="12">
        <v>11</v>
      </c>
    </row>
    <row r="534" spans="1:2" x14ac:dyDescent="0.3">
      <c r="A534" s="12">
        <v>5</v>
      </c>
      <c r="B534" s="12">
        <v>9.4</v>
      </c>
    </row>
    <row r="535" spans="1:2" x14ac:dyDescent="0.3">
      <c r="A535" s="12">
        <v>6</v>
      </c>
      <c r="B535" s="12">
        <v>8.4</v>
      </c>
    </row>
    <row r="536" spans="1:2" x14ac:dyDescent="0.3">
      <c r="A536" s="12">
        <v>7</v>
      </c>
      <c r="B536" s="12">
        <v>9.3000000000000007</v>
      </c>
    </row>
    <row r="537" spans="1:2" x14ac:dyDescent="0.3">
      <c r="A537" s="12">
        <v>8</v>
      </c>
      <c r="B537" s="12">
        <v>9.1</v>
      </c>
    </row>
    <row r="538" spans="1:2" x14ac:dyDescent="0.3">
      <c r="A538" s="12">
        <v>9</v>
      </c>
      <c r="B538" s="12">
        <v>9.1999999999999993</v>
      </c>
    </row>
    <row r="539" spans="1:2" x14ac:dyDescent="0.3">
      <c r="A539" s="12">
        <v>10</v>
      </c>
      <c r="B539" s="12">
        <v>8.6999999999999993</v>
      </c>
    </row>
    <row r="540" spans="1:2" x14ac:dyDescent="0.3">
      <c r="A540" s="12">
        <v>11</v>
      </c>
      <c r="B540" s="12">
        <v>9.6</v>
      </c>
    </row>
    <row r="541" spans="1:2" x14ac:dyDescent="0.3">
      <c r="A541" s="12">
        <v>12</v>
      </c>
      <c r="B541" s="12">
        <v>8.3000000000000007</v>
      </c>
    </row>
    <row r="542" spans="1:2" x14ac:dyDescent="0.3">
      <c r="A542" s="12">
        <v>1</v>
      </c>
      <c r="B542" s="12">
        <v>8.1</v>
      </c>
    </row>
    <row r="543" spans="1:2" x14ac:dyDescent="0.3">
      <c r="A543" s="12">
        <v>2</v>
      </c>
      <c r="B543" s="12">
        <v>8.6999999999999993</v>
      </c>
    </row>
    <row r="544" spans="1:2" x14ac:dyDescent="0.3">
      <c r="A544" s="12">
        <v>3</v>
      </c>
      <c r="B544" s="12">
        <v>8.6</v>
      </c>
    </row>
    <row r="545" spans="1:2" x14ac:dyDescent="0.3">
      <c r="A545" s="12">
        <v>4</v>
      </c>
      <c r="B545" s="12">
        <v>8.4</v>
      </c>
    </row>
    <row r="546" spans="1:2" x14ac:dyDescent="0.3">
      <c r="A546" s="12">
        <v>5</v>
      </c>
      <c r="B546" s="12">
        <v>8</v>
      </c>
    </row>
    <row r="547" spans="1:2" x14ac:dyDescent="0.3">
      <c r="A547" s="12">
        <v>6</v>
      </c>
      <c r="B547" s="12">
        <v>9.6999999999999993</v>
      </c>
    </row>
    <row r="548" spans="1:2" x14ac:dyDescent="0.3">
      <c r="A548" s="12">
        <v>7</v>
      </c>
      <c r="B548" s="12">
        <v>11.5</v>
      </c>
    </row>
    <row r="549" spans="1:2" x14ac:dyDescent="0.3">
      <c r="A549" s="12">
        <v>8</v>
      </c>
      <c r="B549" s="12">
        <v>9.1999999999999993</v>
      </c>
    </row>
    <row r="550" spans="1:2" x14ac:dyDescent="0.3">
      <c r="A550" s="12">
        <v>9</v>
      </c>
      <c r="B550" s="12">
        <v>8.6999999999999993</v>
      </c>
    </row>
    <row r="551" spans="1:2" x14ac:dyDescent="0.3">
      <c r="A551" s="12">
        <v>10</v>
      </c>
      <c r="B551" s="12">
        <v>9.6</v>
      </c>
    </row>
    <row r="552" spans="1:2" x14ac:dyDescent="0.3">
      <c r="A552" s="12">
        <v>11</v>
      </c>
      <c r="B552" s="12">
        <v>10.8</v>
      </c>
    </row>
    <row r="553" spans="1:2" x14ac:dyDescent="0.3">
      <c r="A553" s="12">
        <v>12</v>
      </c>
      <c r="B553" s="12">
        <v>9.5</v>
      </c>
    </row>
    <row r="554" spans="1:2" x14ac:dyDescent="0.3">
      <c r="A554" s="12">
        <v>1</v>
      </c>
      <c r="B554" s="12">
        <v>9</v>
      </c>
    </row>
    <row r="555" spans="1:2" x14ac:dyDescent="0.3">
      <c r="A555" s="12">
        <v>2</v>
      </c>
      <c r="B555" s="12">
        <v>10.3</v>
      </c>
    </row>
    <row r="556" spans="1:2" x14ac:dyDescent="0.3">
      <c r="A556" s="12">
        <v>3</v>
      </c>
      <c r="B556" s="12">
        <v>10.199999999999999</v>
      </c>
    </row>
    <row r="557" spans="1:2" x14ac:dyDescent="0.3">
      <c r="A557" s="12">
        <v>4</v>
      </c>
      <c r="B557" s="12">
        <v>10.199999999999999</v>
      </c>
    </row>
    <row r="558" spans="1:2" x14ac:dyDescent="0.3">
      <c r="A558" s="12">
        <v>5</v>
      </c>
      <c r="B558" s="12">
        <v>8.9</v>
      </c>
    </row>
    <row r="559" spans="1:2" x14ac:dyDescent="0.3">
      <c r="A559" s="12">
        <v>6</v>
      </c>
      <c r="B559" s="12">
        <v>8.1999999999999993</v>
      </c>
    </row>
    <row r="560" spans="1:2" x14ac:dyDescent="0.3">
      <c r="A560" s="12">
        <v>7</v>
      </c>
      <c r="B560" s="12">
        <v>10.1</v>
      </c>
    </row>
    <row r="561" spans="1:2" x14ac:dyDescent="0.3">
      <c r="A561" s="12">
        <v>8</v>
      </c>
      <c r="B561" s="12">
        <v>9.6999999999999993</v>
      </c>
    </row>
    <row r="562" spans="1:2" x14ac:dyDescent="0.3">
      <c r="A562" s="12">
        <v>9</v>
      </c>
      <c r="B562" s="12">
        <v>7.7</v>
      </c>
    </row>
    <row r="563" spans="1:2" x14ac:dyDescent="0.3">
      <c r="A563" s="12">
        <v>10</v>
      </c>
      <c r="B563" s="12">
        <v>8.4</v>
      </c>
    </row>
    <row r="564" spans="1:2" x14ac:dyDescent="0.3">
      <c r="A564" s="12">
        <v>11</v>
      </c>
      <c r="B564" s="12">
        <v>11.2</v>
      </c>
    </row>
    <row r="565" spans="1:2" x14ac:dyDescent="0.3">
      <c r="A565" s="12">
        <v>12</v>
      </c>
      <c r="B565" s="12">
        <v>8.5</v>
      </c>
    </row>
    <row r="566" spans="1:2" x14ac:dyDescent="0.3">
      <c r="A566" s="12">
        <v>1</v>
      </c>
      <c r="B566" s="12">
        <v>9.6</v>
      </c>
    </row>
    <row r="567" spans="1:2" x14ac:dyDescent="0.3">
      <c r="A567" s="12">
        <v>2</v>
      </c>
      <c r="B567" s="12">
        <v>10</v>
      </c>
    </row>
    <row r="568" spans="1:2" x14ac:dyDescent="0.3">
      <c r="A568" s="12">
        <v>3</v>
      </c>
      <c r="B568" s="12">
        <v>8.9</v>
      </c>
    </row>
    <row r="569" spans="1:2" x14ac:dyDescent="0.3">
      <c r="A569" s="12">
        <v>4</v>
      </c>
      <c r="B569" s="12">
        <v>8.9</v>
      </c>
    </row>
    <row r="570" spans="1:2" x14ac:dyDescent="0.3">
      <c r="A570" s="12">
        <v>5</v>
      </c>
      <c r="B570" s="12">
        <v>9.3000000000000007</v>
      </c>
    </row>
    <row r="571" spans="1:2" x14ac:dyDescent="0.3">
      <c r="A571" s="12">
        <v>6</v>
      </c>
      <c r="B571" s="12">
        <v>9.1</v>
      </c>
    </row>
    <row r="572" spans="1:2" x14ac:dyDescent="0.3">
      <c r="A572" s="12">
        <v>7</v>
      </c>
      <c r="B572" s="12">
        <v>11.5</v>
      </c>
    </row>
    <row r="573" spans="1:2" x14ac:dyDescent="0.3">
      <c r="A573" s="12">
        <v>8</v>
      </c>
      <c r="B573" s="12">
        <v>8</v>
      </c>
    </row>
    <row r="574" spans="1:2" x14ac:dyDescent="0.3">
      <c r="A574" s="12">
        <v>9</v>
      </c>
      <c r="B574" s="12">
        <v>10.1</v>
      </c>
    </row>
    <row r="575" spans="1:2" x14ac:dyDescent="0.3">
      <c r="A575" s="12">
        <v>10</v>
      </c>
      <c r="B575" s="12">
        <v>8.6999999999999993</v>
      </c>
    </row>
    <row r="576" spans="1:2" x14ac:dyDescent="0.3">
      <c r="A576" s="12">
        <v>11</v>
      </c>
      <c r="B576" s="12">
        <v>9.5</v>
      </c>
    </row>
    <row r="577" spans="1:2" x14ac:dyDescent="0.3">
      <c r="A577" s="12">
        <v>12</v>
      </c>
      <c r="B577" s="12">
        <v>8.1</v>
      </c>
    </row>
    <row r="578" spans="1:2" x14ac:dyDescent="0.3">
      <c r="A578" s="12">
        <v>1</v>
      </c>
      <c r="B578" s="12">
        <v>8.9</v>
      </c>
    </row>
    <row r="579" spans="1:2" x14ac:dyDescent="0.3">
      <c r="A579" s="12">
        <v>2</v>
      </c>
      <c r="B579" s="12">
        <v>9.6</v>
      </c>
    </row>
    <row r="580" spans="1:2" x14ac:dyDescent="0.3">
      <c r="A580" s="12">
        <v>3</v>
      </c>
      <c r="B580" s="12">
        <v>9.5</v>
      </c>
    </row>
    <row r="581" spans="1:2" x14ac:dyDescent="0.3">
      <c r="A581" s="12">
        <v>4</v>
      </c>
      <c r="B581" s="12">
        <v>8.1</v>
      </c>
    </row>
    <row r="582" spans="1:2" x14ac:dyDescent="0.3">
      <c r="A582" s="12">
        <v>5</v>
      </c>
      <c r="B582" s="12">
        <v>9.8000000000000007</v>
      </c>
    </row>
    <row r="583" spans="1:2" x14ac:dyDescent="0.3">
      <c r="A583" s="12">
        <v>6</v>
      </c>
      <c r="B583" s="12">
        <v>9</v>
      </c>
    </row>
    <row r="584" spans="1:2" x14ac:dyDescent="0.3">
      <c r="A584" s="12">
        <v>7</v>
      </c>
      <c r="B584" s="12">
        <v>11.5</v>
      </c>
    </row>
    <row r="585" spans="1:2" x14ac:dyDescent="0.3">
      <c r="A585" s="12">
        <v>8</v>
      </c>
      <c r="B585" s="12">
        <v>7.5</v>
      </c>
    </row>
    <row r="586" spans="1:2" x14ac:dyDescent="0.3">
      <c r="A586" s="12">
        <v>9</v>
      </c>
      <c r="B586" s="12">
        <v>9.3000000000000007</v>
      </c>
    </row>
    <row r="587" spans="1:2" x14ac:dyDescent="0.3">
      <c r="A587" s="12">
        <v>10</v>
      </c>
      <c r="B587" s="12">
        <v>8</v>
      </c>
    </row>
    <row r="588" spans="1:2" x14ac:dyDescent="0.3">
      <c r="A588" s="12">
        <v>11</v>
      </c>
      <c r="B588" s="12">
        <v>10.199999999999999</v>
      </c>
    </row>
    <row r="589" spans="1:2" x14ac:dyDescent="0.3">
      <c r="A589" s="12">
        <v>12</v>
      </c>
      <c r="B589" s="12">
        <v>8.6999999999999993</v>
      </c>
    </row>
  </sheetData>
  <printOptions headings="1"/>
  <pageMargins left="0.3" right="0.3" top="0.5" bottom="0.6" header="0.3" footer="0.3"/>
  <pageSetup scale="98" orientation="landscape" r:id="rId1"/>
  <headerFooter>
    <oddFooter>&amp;L&amp;A&amp;CPage &amp;P of &amp;N&amp;R&amp;D - &amp;T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2302F-61B9-4904-BC2F-2F0EEC5702D6}">
  <sheetPr>
    <tabColor rgb="FF0000FF"/>
  </sheetPr>
  <dimension ref="A1:AN591"/>
  <sheetViews>
    <sheetView zoomScale="85" zoomScaleNormal="85" workbookViewId="0"/>
  </sheetViews>
  <sheetFormatPr defaultRowHeight="14.4" x14ac:dyDescent="0.3"/>
  <cols>
    <col min="1" max="1" width="11.5546875" customWidth="1"/>
    <col min="2" max="2" width="24.5546875" customWidth="1"/>
    <col min="4" max="4" width="18.109375" customWidth="1"/>
    <col min="7" max="7" width="2.109375" customWidth="1"/>
    <col min="8" max="10" width="18.109375" customWidth="1"/>
    <col min="11" max="11" width="12.44140625" customWidth="1"/>
    <col min="40" max="40" width="71.5546875" customWidth="1"/>
  </cols>
  <sheetData>
    <row r="1" spans="1:40" x14ac:dyDescent="0.3">
      <c r="B1" t="s">
        <v>105</v>
      </c>
    </row>
    <row r="3" spans="1:40" x14ac:dyDescent="0.3">
      <c r="A3" s="58" t="s">
        <v>97</v>
      </c>
      <c r="B3" s="59" t="s">
        <v>106</v>
      </c>
      <c r="D3" s="20" t="str">
        <f>"Goal: Find Min Time for Each Post. And have formulas update automatically."</f>
        <v>Goal: Find Min Time for Each Post. And have formulas update automatically.</v>
      </c>
      <c r="L3" s="53" t="s">
        <v>99</v>
      </c>
      <c r="M3" s="54"/>
      <c r="N3" s="54"/>
      <c r="O3" s="54"/>
      <c r="P3" s="54"/>
      <c r="AM3" s="16" t="s">
        <v>97</v>
      </c>
      <c r="AN3" s="50" t="s">
        <v>98</v>
      </c>
    </row>
    <row r="4" spans="1:40" x14ac:dyDescent="0.3">
      <c r="A4" s="60">
        <v>1</v>
      </c>
      <c r="B4" s="61">
        <v>9</v>
      </c>
      <c r="L4" s="54"/>
      <c r="M4" s="54"/>
      <c r="N4" s="54"/>
      <c r="O4" s="54"/>
      <c r="P4" s="54"/>
      <c r="AM4" s="12">
        <v>1</v>
      </c>
      <c r="AN4" s="12">
        <f ca="1">IF(AM4&lt;3,RANDBETWEEN(78,105)/10,IF(OR(AM4={7,11}),RANDBETWEEN(90,115)/10,ROUND(CHOOSE(RANDBETWEEN(1,3),RANDBETWEEN(80,110),RANDBETWEEN(75,95),ABS(_xlfn.NORM.INV(RAND(),85,15/3)))/10,1)))</f>
        <v>8</v>
      </c>
    </row>
    <row r="5" spans="1:40" x14ac:dyDescent="0.3">
      <c r="A5" s="62">
        <v>2</v>
      </c>
      <c r="B5" s="63">
        <v>9.1999999999999993</v>
      </c>
      <c r="E5" t="s">
        <v>126</v>
      </c>
      <c r="F5" t="s">
        <v>127</v>
      </c>
    </row>
    <row r="6" spans="1:40" x14ac:dyDescent="0.3">
      <c r="A6" s="60">
        <v>3</v>
      </c>
      <c r="B6" s="61">
        <v>8.3000000000000007</v>
      </c>
      <c r="L6" s="54"/>
      <c r="M6" s="54"/>
      <c r="N6" s="54"/>
      <c r="O6" s="54"/>
      <c r="P6" s="54"/>
    </row>
    <row r="7" spans="1:40" x14ac:dyDescent="0.3">
      <c r="A7" s="62">
        <v>4</v>
      </c>
      <c r="B7" s="63">
        <v>8.3000000000000007</v>
      </c>
      <c r="D7" s="16" t="s">
        <v>97</v>
      </c>
      <c r="E7" s="16" t="s">
        <v>107</v>
      </c>
      <c r="F7" s="16" t="s">
        <v>108</v>
      </c>
      <c r="L7" s="54"/>
      <c r="M7" s="54"/>
      <c r="N7" s="54"/>
      <c r="O7" s="54"/>
      <c r="P7" s="54"/>
    </row>
    <row r="8" spans="1:40" x14ac:dyDescent="0.3">
      <c r="A8" s="60">
        <v>5</v>
      </c>
      <c r="B8" s="61">
        <v>8.8000000000000007</v>
      </c>
      <c r="D8" s="12"/>
      <c r="E8" s="17"/>
      <c r="F8" s="17"/>
      <c r="H8" t="str">
        <f ca="1">"In Cell "&amp;ADDRESS(ROW(E8),COLUMN(E8),4)&amp;" is: "&amp;IF(_xlfn.ISFORMULA(E8),_xlfn.FORMULATEXT(E8),"")</f>
        <v xml:space="preserve">In Cell E8 is: </v>
      </c>
      <c r="L8" s="54"/>
      <c r="M8" s="54"/>
      <c r="N8" s="54"/>
      <c r="O8" s="54"/>
      <c r="P8" s="54"/>
    </row>
    <row r="9" spans="1:40" x14ac:dyDescent="0.3">
      <c r="A9" s="62">
        <v>6</v>
      </c>
      <c r="B9" s="63">
        <v>10</v>
      </c>
      <c r="D9" s="12"/>
      <c r="E9" s="17"/>
      <c r="F9" s="17"/>
      <c r="H9" s="54" t="s">
        <v>109</v>
      </c>
      <c r="I9" s="54"/>
      <c r="J9" s="54"/>
      <c r="L9" s="54"/>
      <c r="M9" s="54"/>
      <c r="N9" s="54"/>
      <c r="O9" s="54"/>
      <c r="P9" s="54"/>
    </row>
    <row r="10" spans="1:40" x14ac:dyDescent="0.3">
      <c r="A10" s="60">
        <v>7</v>
      </c>
      <c r="B10" s="61">
        <v>10.7</v>
      </c>
      <c r="D10" s="12"/>
      <c r="E10" s="17"/>
      <c r="F10" s="17"/>
      <c r="L10" s="54"/>
      <c r="M10" s="54"/>
      <c r="N10" s="54"/>
      <c r="O10" s="54"/>
      <c r="P10" s="54"/>
    </row>
    <row r="11" spans="1:40" x14ac:dyDescent="0.3">
      <c r="A11" s="62">
        <v>8</v>
      </c>
      <c r="B11" s="63">
        <v>8</v>
      </c>
      <c r="D11" s="12"/>
      <c r="E11" s="17"/>
      <c r="F11" s="17"/>
      <c r="H11" t="str">
        <f ca="1">"In Cell "&amp;ADDRESS(ROW(F8),COLUMN(F8),4)&amp;" is: "&amp;IF(_xlfn.ISFORMULA(F8),_xlfn.FORMULATEXT(F8),"")</f>
        <v xml:space="preserve">In Cell F8 is: </v>
      </c>
      <c r="L11" s="54"/>
      <c r="M11" s="54"/>
      <c r="N11" s="54"/>
      <c r="O11" s="54"/>
      <c r="P11" s="54"/>
    </row>
    <row r="12" spans="1:40" x14ac:dyDescent="0.3">
      <c r="A12" s="60">
        <v>9</v>
      </c>
      <c r="B12" s="61">
        <v>9.1</v>
      </c>
      <c r="D12" s="12"/>
      <c r="E12" s="17"/>
      <c r="F12" s="17"/>
      <c r="H12" s="54" t="s">
        <v>110</v>
      </c>
      <c r="I12" s="54"/>
      <c r="J12" s="54"/>
      <c r="L12" s="54"/>
      <c r="M12" s="54"/>
      <c r="N12" s="54"/>
      <c r="O12" s="54"/>
      <c r="P12" s="54"/>
    </row>
    <row r="13" spans="1:40" x14ac:dyDescent="0.3">
      <c r="A13" s="62">
        <v>10</v>
      </c>
      <c r="B13" s="63">
        <v>10.3</v>
      </c>
      <c r="D13" s="12"/>
      <c r="E13" s="17"/>
      <c r="F13" s="17"/>
      <c r="L13" s="54"/>
      <c r="M13" s="54"/>
      <c r="N13" s="54"/>
      <c r="O13" s="54"/>
      <c r="P13" s="54"/>
    </row>
    <row r="14" spans="1:40" x14ac:dyDescent="0.3">
      <c r="A14" s="60">
        <v>11</v>
      </c>
      <c r="B14" s="61">
        <v>9.9</v>
      </c>
      <c r="D14" s="12"/>
      <c r="E14" s="17"/>
      <c r="F14" s="17"/>
      <c r="L14" s="54"/>
      <c r="M14" s="54"/>
      <c r="N14" s="54"/>
      <c r="O14" s="54"/>
      <c r="P14" s="54"/>
    </row>
    <row r="15" spans="1:40" x14ac:dyDescent="0.3">
      <c r="A15" s="62">
        <v>12</v>
      </c>
      <c r="B15" s="63">
        <v>8.5</v>
      </c>
      <c r="D15" s="12"/>
      <c r="E15" s="17"/>
      <c r="F15" s="17"/>
      <c r="L15" s="54"/>
      <c r="M15" s="54"/>
      <c r="N15" s="54"/>
      <c r="O15" s="54"/>
      <c r="P15" s="54"/>
    </row>
    <row r="16" spans="1:40" x14ac:dyDescent="0.3">
      <c r="A16" s="60">
        <v>1</v>
      </c>
      <c r="B16" s="61">
        <v>10</v>
      </c>
      <c r="D16" s="12"/>
      <c r="E16" s="17"/>
      <c r="F16" s="17"/>
    </row>
    <row r="17" spans="1:6" x14ac:dyDescent="0.3">
      <c r="A17" s="62">
        <v>2</v>
      </c>
      <c r="B17" s="63">
        <v>8.6</v>
      </c>
      <c r="D17" s="12"/>
      <c r="E17" s="17"/>
      <c r="F17" s="17"/>
    </row>
    <row r="18" spans="1:6" x14ac:dyDescent="0.3">
      <c r="A18" s="60">
        <v>3</v>
      </c>
      <c r="B18" s="61">
        <v>9.1</v>
      </c>
      <c r="D18" s="12"/>
      <c r="E18" s="17"/>
      <c r="F18" s="17"/>
    </row>
    <row r="19" spans="1:6" x14ac:dyDescent="0.3">
      <c r="A19" s="62">
        <v>4</v>
      </c>
      <c r="B19" s="63">
        <v>8.3000000000000007</v>
      </c>
      <c r="D19" s="12"/>
      <c r="E19" s="17"/>
      <c r="F19" s="17"/>
    </row>
    <row r="20" spans="1:6" x14ac:dyDescent="0.3">
      <c r="A20" s="60">
        <v>5</v>
      </c>
      <c r="B20" s="61">
        <v>8.1</v>
      </c>
    </row>
    <row r="21" spans="1:6" x14ac:dyDescent="0.3">
      <c r="A21" s="62">
        <v>6</v>
      </c>
      <c r="B21" s="63">
        <v>10.4</v>
      </c>
      <c r="D21" t="s">
        <v>111</v>
      </c>
    </row>
    <row r="22" spans="1:6" x14ac:dyDescent="0.3">
      <c r="A22" s="60">
        <v>7</v>
      </c>
      <c r="B22" s="61">
        <v>9.1</v>
      </c>
    </row>
    <row r="23" spans="1:6" x14ac:dyDescent="0.3">
      <c r="A23" s="62">
        <v>8</v>
      </c>
      <c r="B23" s="63">
        <v>8.4</v>
      </c>
    </row>
    <row r="24" spans="1:6" x14ac:dyDescent="0.3">
      <c r="A24" s="60">
        <v>9</v>
      </c>
      <c r="B24" s="61">
        <v>8.3000000000000007</v>
      </c>
    </row>
    <row r="25" spans="1:6" x14ac:dyDescent="0.3">
      <c r="A25" s="62">
        <v>10</v>
      </c>
      <c r="B25" s="63">
        <v>9.6999999999999993</v>
      </c>
    </row>
    <row r="26" spans="1:6" x14ac:dyDescent="0.3">
      <c r="A26" s="60">
        <v>11</v>
      </c>
      <c r="B26" s="61">
        <v>9.6999999999999993</v>
      </c>
    </row>
    <row r="27" spans="1:6" x14ac:dyDescent="0.3">
      <c r="A27" s="62">
        <v>12</v>
      </c>
      <c r="B27" s="63">
        <v>9.5</v>
      </c>
    </row>
    <row r="28" spans="1:6" x14ac:dyDescent="0.3">
      <c r="A28" s="60">
        <v>1</v>
      </c>
      <c r="B28" s="61">
        <v>8.3000000000000007</v>
      </c>
    </row>
    <row r="29" spans="1:6" x14ac:dyDescent="0.3">
      <c r="A29" s="62">
        <v>2</v>
      </c>
      <c r="B29" s="63">
        <v>9.1</v>
      </c>
    </row>
    <row r="30" spans="1:6" x14ac:dyDescent="0.3">
      <c r="A30" s="60">
        <v>3</v>
      </c>
      <c r="B30" s="61">
        <v>8.5</v>
      </c>
    </row>
    <row r="31" spans="1:6" x14ac:dyDescent="0.3">
      <c r="A31" s="62">
        <v>4</v>
      </c>
      <c r="B31" s="63">
        <v>8</v>
      </c>
    </row>
    <row r="32" spans="1:6" x14ac:dyDescent="0.3">
      <c r="A32" s="60">
        <v>5</v>
      </c>
      <c r="B32" s="61">
        <v>8.1999999999999993</v>
      </c>
    </row>
    <row r="33" spans="1:2" x14ac:dyDescent="0.3">
      <c r="A33" s="62">
        <v>6</v>
      </c>
      <c r="B33" s="63">
        <v>8.9</v>
      </c>
    </row>
    <row r="34" spans="1:2" x14ac:dyDescent="0.3">
      <c r="A34" s="60">
        <v>7</v>
      </c>
      <c r="B34" s="61">
        <v>11.5</v>
      </c>
    </row>
    <row r="35" spans="1:2" x14ac:dyDescent="0.3">
      <c r="A35" s="62">
        <v>8</v>
      </c>
      <c r="B35" s="63">
        <v>8.3000000000000007</v>
      </c>
    </row>
    <row r="36" spans="1:2" x14ac:dyDescent="0.3">
      <c r="A36" s="60">
        <v>9</v>
      </c>
      <c r="B36" s="61">
        <v>8.6</v>
      </c>
    </row>
    <row r="37" spans="1:2" x14ac:dyDescent="0.3">
      <c r="A37" s="62">
        <v>10</v>
      </c>
      <c r="B37" s="63">
        <v>9.1</v>
      </c>
    </row>
    <row r="38" spans="1:2" x14ac:dyDescent="0.3">
      <c r="A38" s="60">
        <v>11</v>
      </c>
      <c r="B38" s="61">
        <v>9.1999999999999993</v>
      </c>
    </row>
    <row r="39" spans="1:2" x14ac:dyDescent="0.3">
      <c r="A39" s="62">
        <v>12</v>
      </c>
      <c r="B39" s="63">
        <v>10.3</v>
      </c>
    </row>
    <row r="40" spans="1:2" x14ac:dyDescent="0.3">
      <c r="A40" s="60">
        <v>1</v>
      </c>
      <c r="B40" s="61">
        <v>10.5</v>
      </c>
    </row>
    <row r="41" spans="1:2" x14ac:dyDescent="0.3">
      <c r="A41" s="62">
        <v>2</v>
      </c>
      <c r="B41" s="63">
        <v>8</v>
      </c>
    </row>
    <row r="42" spans="1:2" x14ac:dyDescent="0.3">
      <c r="A42" s="60">
        <v>3</v>
      </c>
      <c r="B42" s="61">
        <v>8.1999999999999993</v>
      </c>
    </row>
    <row r="43" spans="1:2" x14ac:dyDescent="0.3">
      <c r="A43" s="62">
        <v>4</v>
      </c>
      <c r="B43" s="63">
        <v>8.4</v>
      </c>
    </row>
    <row r="44" spans="1:2" x14ac:dyDescent="0.3">
      <c r="A44" s="60">
        <v>5</v>
      </c>
      <c r="B44" s="61">
        <v>9.1</v>
      </c>
    </row>
    <row r="45" spans="1:2" x14ac:dyDescent="0.3">
      <c r="A45" s="62">
        <v>6</v>
      </c>
      <c r="B45" s="63">
        <v>10.7</v>
      </c>
    </row>
    <row r="46" spans="1:2" x14ac:dyDescent="0.3">
      <c r="A46" s="60">
        <v>7</v>
      </c>
      <c r="B46" s="61">
        <v>11.5</v>
      </c>
    </row>
    <row r="47" spans="1:2" x14ac:dyDescent="0.3">
      <c r="A47" s="62">
        <v>8</v>
      </c>
      <c r="B47" s="63">
        <v>9.1</v>
      </c>
    </row>
    <row r="48" spans="1:2" x14ac:dyDescent="0.3">
      <c r="A48" s="60">
        <v>9</v>
      </c>
      <c r="B48" s="61">
        <v>8.8000000000000007</v>
      </c>
    </row>
    <row r="49" spans="1:2" x14ac:dyDescent="0.3">
      <c r="A49" s="62">
        <v>10</v>
      </c>
      <c r="B49" s="63">
        <v>8.3000000000000007</v>
      </c>
    </row>
    <row r="50" spans="1:2" x14ac:dyDescent="0.3">
      <c r="A50" s="60">
        <v>11</v>
      </c>
      <c r="B50" s="61">
        <v>10.3</v>
      </c>
    </row>
    <row r="51" spans="1:2" x14ac:dyDescent="0.3">
      <c r="A51" s="62">
        <v>12</v>
      </c>
      <c r="B51" s="63">
        <v>10.7</v>
      </c>
    </row>
    <row r="52" spans="1:2" x14ac:dyDescent="0.3">
      <c r="A52" s="60">
        <v>1</v>
      </c>
      <c r="B52" s="61">
        <v>8.1</v>
      </c>
    </row>
    <row r="53" spans="1:2" x14ac:dyDescent="0.3">
      <c r="A53" s="62">
        <v>2</v>
      </c>
      <c r="B53" s="63">
        <v>10.1</v>
      </c>
    </row>
    <row r="54" spans="1:2" x14ac:dyDescent="0.3">
      <c r="A54" s="60">
        <v>3</v>
      </c>
      <c r="B54" s="61">
        <v>9.1999999999999993</v>
      </c>
    </row>
    <row r="55" spans="1:2" x14ac:dyDescent="0.3">
      <c r="A55" s="62">
        <v>4</v>
      </c>
      <c r="B55" s="63">
        <v>7.9</v>
      </c>
    </row>
    <row r="56" spans="1:2" x14ac:dyDescent="0.3">
      <c r="A56" s="60">
        <v>5</v>
      </c>
      <c r="B56" s="61">
        <v>8</v>
      </c>
    </row>
    <row r="57" spans="1:2" x14ac:dyDescent="0.3">
      <c r="A57" s="62">
        <v>6</v>
      </c>
      <c r="B57" s="63">
        <v>9.1</v>
      </c>
    </row>
    <row r="58" spans="1:2" x14ac:dyDescent="0.3">
      <c r="A58" s="60">
        <v>7</v>
      </c>
      <c r="B58" s="61">
        <v>9.6999999999999993</v>
      </c>
    </row>
    <row r="59" spans="1:2" x14ac:dyDescent="0.3">
      <c r="A59" s="62">
        <v>8</v>
      </c>
      <c r="B59" s="63">
        <v>8.1</v>
      </c>
    </row>
    <row r="60" spans="1:2" x14ac:dyDescent="0.3">
      <c r="A60" s="60">
        <v>9</v>
      </c>
      <c r="B60" s="61">
        <v>7.5</v>
      </c>
    </row>
    <row r="61" spans="1:2" x14ac:dyDescent="0.3">
      <c r="A61" s="62">
        <v>10</v>
      </c>
      <c r="B61" s="63">
        <v>8.4</v>
      </c>
    </row>
    <row r="62" spans="1:2" x14ac:dyDescent="0.3">
      <c r="A62" s="60">
        <v>11</v>
      </c>
      <c r="B62" s="61">
        <v>9.5</v>
      </c>
    </row>
    <row r="63" spans="1:2" x14ac:dyDescent="0.3">
      <c r="A63" s="62">
        <v>12</v>
      </c>
      <c r="B63" s="63">
        <v>8.3000000000000007</v>
      </c>
    </row>
    <row r="64" spans="1:2" x14ac:dyDescent="0.3">
      <c r="A64" s="60">
        <v>1</v>
      </c>
      <c r="B64" s="61">
        <v>10.4</v>
      </c>
    </row>
    <row r="65" spans="1:2" x14ac:dyDescent="0.3">
      <c r="A65" s="62">
        <v>2</v>
      </c>
      <c r="B65" s="63">
        <v>8.4</v>
      </c>
    </row>
    <row r="66" spans="1:2" x14ac:dyDescent="0.3">
      <c r="A66" s="60">
        <v>3</v>
      </c>
      <c r="B66" s="61">
        <v>8.9</v>
      </c>
    </row>
    <row r="67" spans="1:2" x14ac:dyDescent="0.3">
      <c r="A67" s="62">
        <v>4</v>
      </c>
      <c r="B67" s="63">
        <v>9</v>
      </c>
    </row>
    <row r="68" spans="1:2" x14ac:dyDescent="0.3">
      <c r="A68" s="60">
        <v>5</v>
      </c>
      <c r="B68" s="61">
        <v>8.1999999999999993</v>
      </c>
    </row>
    <row r="69" spans="1:2" x14ac:dyDescent="0.3">
      <c r="A69" s="62">
        <v>6</v>
      </c>
      <c r="B69" s="63">
        <v>9.1</v>
      </c>
    </row>
    <row r="70" spans="1:2" x14ac:dyDescent="0.3">
      <c r="A70" s="60">
        <v>7</v>
      </c>
      <c r="B70" s="61">
        <v>9.1</v>
      </c>
    </row>
    <row r="71" spans="1:2" x14ac:dyDescent="0.3">
      <c r="A71" s="62">
        <v>8</v>
      </c>
      <c r="B71" s="63">
        <v>8.3000000000000007</v>
      </c>
    </row>
    <row r="72" spans="1:2" x14ac:dyDescent="0.3">
      <c r="A72" s="60">
        <v>9</v>
      </c>
      <c r="B72" s="61">
        <v>9.1999999999999993</v>
      </c>
    </row>
    <row r="73" spans="1:2" x14ac:dyDescent="0.3">
      <c r="A73" s="62">
        <v>10</v>
      </c>
      <c r="B73" s="63">
        <v>9.5</v>
      </c>
    </row>
    <row r="74" spans="1:2" x14ac:dyDescent="0.3">
      <c r="A74" s="60">
        <v>11</v>
      </c>
      <c r="B74" s="61">
        <v>10.199999999999999</v>
      </c>
    </row>
    <row r="75" spans="1:2" x14ac:dyDescent="0.3">
      <c r="A75" s="62">
        <v>12</v>
      </c>
      <c r="B75" s="63">
        <v>9</v>
      </c>
    </row>
    <row r="76" spans="1:2" x14ac:dyDescent="0.3">
      <c r="A76" s="60">
        <v>1</v>
      </c>
      <c r="B76" s="61">
        <v>8.6</v>
      </c>
    </row>
    <row r="77" spans="1:2" x14ac:dyDescent="0.3">
      <c r="A77" s="62">
        <v>2</v>
      </c>
      <c r="B77" s="63">
        <v>10.199999999999999</v>
      </c>
    </row>
    <row r="78" spans="1:2" x14ac:dyDescent="0.3">
      <c r="A78" s="60">
        <v>3</v>
      </c>
      <c r="B78" s="61">
        <v>7.9</v>
      </c>
    </row>
    <row r="79" spans="1:2" x14ac:dyDescent="0.3">
      <c r="A79" s="62">
        <v>4</v>
      </c>
      <c r="B79" s="63">
        <v>8.6</v>
      </c>
    </row>
    <row r="80" spans="1:2" x14ac:dyDescent="0.3">
      <c r="A80" s="60">
        <v>5</v>
      </c>
      <c r="B80" s="61">
        <v>9.4</v>
      </c>
    </row>
    <row r="81" spans="1:2" x14ac:dyDescent="0.3">
      <c r="A81" s="62">
        <v>6</v>
      </c>
      <c r="B81" s="63">
        <v>8.3000000000000007</v>
      </c>
    </row>
    <row r="82" spans="1:2" x14ac:dyDescent="0.3">
      <c r="A82" s="60">
        <v>7</v>
      </c>
      <c r="B82" s="61">
        <v>10.5</v>
      </c>
    </row>
    <row r="83" spans="1:2" x14ac:dyDescent="0.3">
      <c r="A83" s="62">
        <v>8</v>
      </c>
      <c r="B83" s="63">
        <v>8.5</v>
      </c>
    </row>
    <row r="84" spans="1:2" x14ac:dyDescent="0.3">
      <c r="A84" s="60">
        <v>9</v>
      </c>
      <c r="B84" s="61">
        <v>10.5</v>
      </c>
    </row>
    <row r="85" spans="1:2" x14ac:dyDescent="0.3">
      <c r="A85" s="62">
        <v>10</v>
      </c>
      <c r="B85" s="63">
        <v>9.6999999999999993</v>
      </c>
    </row>
    <row r="86" spans="1:2" x14ac:dyDescent="0.3">
      <c r="A86" s="60">
        <v>11</v>
      </c>
      <c r="B86" s="61">
        <v>11.2</v>
      </c>
    </row>
    <row r="87" spans="1:2" x14ac:dyDescent="0.3">
      <c r="A87" s="62">
        <v>12</v>
      </c>
      <c r="B87" s="63">
        <v>9.6999999999999993</v>
      </c>
    </row>
    <row r="88" spans="1:2" x14ac:dyDescent="0.3">
      <c r="A88" s="60">
        <v>1</v>
      </c>
      <c r="B88" s="61">
        <v>9.6999999999999993</v>
      </c>
    </row>
    <row r="89" spans="1:2" x14ac:dyDescent="0.3">
      <c r="A89" s="62">
        <v>2</v>
      </c>
      <c r="B89" s="63">
        <v>8.6999999999999993</v>
      </c>
    </row>
    <row r="90" spans="1:2" x14ac:dyDescent="0.3">
      <c r="A90" s="60">
        <v>3</v>
      </c>
      <c r="B90" s="61">
        <v>8.4</v>
      </c>
    </row>
    <row r="91" spans="1:2" x14ac:dyDescent="0.3">
      <c r="A91" s="62">
        <v>4</v>
      </c>
      <c r="B91" s="63">
        <v>9</v>
      </c>
    </row>
    <row r="92" spans="1:2" x14ac:dyDescent="0.3">
      <c r="A92" s="60">
        <v>5</v>
      </c>
      <c r="B92" s="61">
        <v>8.8000000000000007</v>
      </c>
    </row>
    <row r="93" spans="1:2" x14ac:dyDescent="0.3">
      <c r="A93" s="62">
        <v>6</v>
      </c>
      <c r="B93" s="63">
        <v>7.8</v>
      </c>
    </row>
    <row r="94" spans="1:2" x14ac:dyDescent="0.3">
      <c r="A94" s="60">
        <v>7</v>
      </c>
      <c r="B94" s="61">
        <v>9</v>
      </c>
    </row>
    <row r="95" spans="1:2" x14ac:dyDescent="0.3">
      <c r="A95" s="62">
        <v>8</v>
      </c>
      <c r="B95" s="63">
        <v>8</v>
      </c>
    </row>
    <row r="96" spans="1:2" x14ac:dyDescent="0.3">
      <c r="A96" s="60">
        <v>9</v>
      </c>
      <c r="B96" s="61">
        <v>7.6</v>
      </c>
    </row>
    <row r="97" spans="1:2" x14ac:dyDescent="0.3">
      <c r="A97" s="62">
        <v>10</v>
      </c>
      <c r="B97" s="63">
        <v>9.1</v>
      </c>
    </row>
    <row r="98" spans="1:2" x14ac:dyDescent="0.3">
      <c r="A98" s="60">
        <v>11</v>
      </c>
      <c r="B98" s="61">
        <v>9.4</v>
      </c>
    </row>
    <row r="99" spans="1:2" x14ac:dyDescent="0.3">
      <c r="A99" s="62">
        <v>12</v>
      </c>
      <c r="B99" s="63">
        <v>8.6999999999999993</v>
      </c>
    </row>
    <row r="100" spans="1:2" x14ac:dyDescent="0.3">
      <c r="A100" s="60">
        <v>1</v>
      </c>
      <c r="B100" s="61">
        <v>10.1</v>
      </c>
    </row>
    <row r="101" spans="1:2" x14ac:dyDescent="0.3">
      <c r="A101" s="62">
        <v>2</v>
      </c>
      <c r="B101" s="63">
        <v>8.1999999999999993</v>
      </c>
    </row>
    <row r="102" spans="1:2" x14ac:dyDescent="0.3">
      <c r="A102" s="60">
        <v>3</v>
      </c>
      <c r="B102" s="61">
        <v>9.4</v>
      </c>
    </row>
    <row r="103" spans="1:2" x14ac:dyDescent="0.3">
      <c r="A103" s="62">
        <v>4</v>
      </c>
      <c r="B103" s="63">
        <v>8.3000000000000007</v>
      </c>
    </row>
    <row r="104" spans="1:2" x14ac:dyDescent="0.3">
      <c r="A104" s="60">
        <v>5</v>
      </c>
      <c r="B104" s="61">
        <v>7.7</v>
      </c>
    </row>
    <row r="105" spans="1:2" x14ac:dyDescent="0.3">
      <c r="A105" s="62">
        <v>6</v>
      </c>
      <c r="B105" s="63">
        <v>9</v>
      </c>
    </row>
    <row r="106" spans="1:2" x14ac:dyDescent="0.3">
      <c r="A106" s="60">
        <v>7</v>
      </c>
      <c r="B106" s="61">
        <v>10.6</v>
      </c>
    </row>
    <row r="107" spans="1:2" x14ac:dyDescent="0.3">
      <c r="A107" s="62">
        <v>8</v>
      </c>
      <c r="B107" s="63">
        <v>7.8</v>
      </c>
    </row>
    <row r="108" spans="1:2" x14ac:dyDescent="0.3">
      <c r="A108" s="60">
        <v>9</v>
      </c>
      <c r="B108" s="61">
        <v>8</v>
      </c>
    </row>
    <row r="109" spans="1:2" x14ac:dyDescent="0.3">
      <c r="A109" s="62">
        <v>10</v>
      </c>
      <c r="B109" s="63">
        <v>8.8000000000000007</v>
      </c>
    </row>
    <row r="110" spans="1:2" x14ac:dyDescent="0.3">
      <c r="A110" s="60">
        <v>11</v>
      </c>
      <c r="B110" s="61">
        <v>11.75</v>
      </c>
    </row>
    <row r="111" spans="1:2" x14ac:dyDescent="0.3">
      <c r="A111" s="62">
        <v>12</v>
      </c>
      <c r="B111" s="63">
        <v>7.9</v>
      </c>
    </row>
    <row r="112" spans="1:2" x14ac:dyDescent="0.3">
      <c r="A112" s="60">
        <v>1</v>
      </c>
      <c r="B112" s="61">
        <v>9.9</v>
      </c>
    </row>
    <row r="113" spans="1:2" x14ac:dyDescent="0.3">
      <c r="A113" s="62">
        <v>2</v>
      </c>
      <c r="B113" s="63">
        <v>9.3000000000000007</v>
      </c>
    </row>
    <row r="114" spans="1:2" x14ac:dyDescent="0.3">
      <c r="A114" s="60">
        <v>3</v>
      </c>
      <c r="B114" s="61">
        <v>9.5</v>
      </c>
    </row>
    <row r="115" spans="1:2" x14ac:dyDescent="0.3">
      <c r="A115" s="62">
        <v>4</v>
      </c>
      <c r="B115" s="63">
        <v>9.5</v>
      </c>
    </row>
    <row r="116" spans="1:2" x14ac:dyDescent="0.3">
      <c r="A116" s="60">
        <v>5</v>
      </c>
      <c r="B116" s="61">
        <v>8.6999999999999993</v>
      </c>
    </row>
    <row r="117" spans="1:2" x14ac:dyDescent="0.3">
      <c r="A117" s="62">
        <v>6</v>
      </c>
      <c r="B117" s="63">
        <v>8.3000000000000007</v>
      </c>
    </row>
    <row r="118" spans="1:2" x14ac:dyDescent="0.3">
      <c r="A118" s="60">
        <v>7</v>
      </c>
      <c r="B118" s="61">
        <v>11</v>
      </c>
    </row>
    <row r="119" spans="1:2" x14ac:dyDescent="0.3">
      <c r="A119" s="62">
        <v>8</v>
      </c>
      <c r="B119" s="63">
        <v>10.4</v>
      </c>
    </row>
    <row r="120" spans="1:2" x14ac:dyDescent="0.3">
      <c r="A120" s="60">
        <v>9</v>
      </c>
      <c r="B120" s="61">
        <v>8</v>
      </c>
    </row>
    <row r="121" spans="1:2" x14ac:dyDescent="0.3">
      <c r="A121" s="62">
        <v>10</v>
      </c>
      <c r="B121" s="63">
        <v>7.9</v>
      </c>
    </row>
    <row r="122" spans="1:2" x14ac:dyDescent="0.3">
      <c r="A122" s="60">
        <v>11</v>
      </c>
      <c r="B122" s="61">
        <v>10.7</v>
      </c>
    </row>
    <row r="123" spans="1:2" x14ac:dyDescent="0.3">
      <c r="A123" s="62">
        <v>12</v>
      </c>
      <c r="B123" s="63">
        <v>10.3</v>
      </c>
    </row>
    <row r="124" spans="1:2" x14ac:dyDescent="0.3">
      <c r="A124" s="60">
        <v>1</v>
      </c>
      <c r="B124" s="61">
        <v>10.4</v>
      </c>
    </row>
    <row r="125" spans="1:2" x14ac:dyDescent="0.3">
      <c r="A125" s="62">
        <v>2</v>
      </c>
      <c r="B125" s="63">
        <v>9.6999999999999993</v>
      </c>
    </row>
    <row r="126" spans="1:2" x14ac:dyDescent="0.3">
      <c r="A126" s="60">
        <v>3</v>
      </c>
      <c r="B126" s="61">
        <v>8.5</v>
      </c>
    </row>
    <row r="127" spans="1:2" x14ac:dyDescent="0.3">
      <c r="A127" s="62">
        <v>4</v>
      </c>
      <c r="B127" s="63">
        <v>9.3000000000000007</v>
      </c>
    </row>
    <row r="128" spans="1:2" x14ac:dyDescent="0.3">
      <c r="A128" s="60">
        <v>5</v>
      </c>
      <c r="B128" s="61">
        <v>8.3000000000000007</v>
      </c>
    </row>
    <row r="129" spans="1:2" x14ac:dyDescent="0.3">
      <c r="A129" s="62">
        <v>6</v>
      </c>
      <c r="B129" s="63">
        <v>9.5</v>
      </c>
    </row>
    <row r="130" spans="1:2" x14ac:dyDescent="0.3">
      <c r="A130" s="60">
        <v>7</v>
      </c>
      <c r="B130" s="61">
        <v>11.3</v>
      </c>
    </row>
    <row r="131" spans="1:2" x14ac:dyDescent="0.3">
      <c r="A131" s="62">
        <v>8</v>
      </c>
      <c r="B131" s="63">
        <v>8.4</v>
      </c>
    </row>
    <row r="132" spans="1:2" x14ac:dyDescent="0.3">
      <c r="A132" s="60">
        <v>9</v>
      </c>
      <c r="B132" s="61">
        <v>7.6</v>
      </c>
    </row>
    <row r="133" spans="1:2" x14ac:dyDescent="0.3">
      <c r="A133" s="62">
        <v>10</v>
      </c>
      <c r="B133" s="63">
        <v>8.1999999999999993</v>
      </c>
    </row>
    <row r="134" spans="1:2" x14ac:dyDescent="0.3">
      <c r="A134" s="60">
        <v>11</v>
      </c>
      <c r="B134" s="61">
        <v>11.4</v>
      </c>
    </row>
    <row r="135" spans="1:2" x14ac:dyDescent="0.3">
      <c r="A135" s="62">
        <v>12</v>
      </c>
      <c r="B135" s="63">
        <v>10.6</v>
      </c>
    </row>
    <row r="136" spans="1:2" x14ac:dyDescent="0.3">
      <c r="A136" s="60">
        <v>1</v>
      </c>
      <c r="B136" s="61">
        <v>8.4</v>
      </c>
    </row>
    <row r="137" spans="1:2" x14ac:dyDescent="0.3">
      <c r="A137" s="62">
        <v>2</v>
      </c>
      <c r="B137" s="63">
        <v>10</v>
      </c>
    </row>
    <row r="138" spans="1:2" x14ac:dyDescent="0.3">
      <c r="A138" s="60">
        <v>3</v>
      </c>
      <c r="B138" s="61">
        <v>8.9</v>
      </c>
    </row>
    <row r="139" spans="1:2" x14ac:dyDescent="0.3">
      <c r="A139" s="62">
        <v>4</v>
      </c>
      <c r="B139" s="63">
        <v>8.1999999999999993</v>
      </c>
    </row>
    <row r="140" spans="1:2" x14ac:dyDescent="0.3">
      <c r="A140" s="60">
        <v>5</v>
      </c>
      <c r="B140" s="61">
        <v>7.3</v>
      </c>
    </row>
    <row r="141" spans="1:2" x14ac:dyDescent="0.3">
      <c r="A141" s="62">
        <v>6</v>
      </c>
      <c r="B141" s="63">
        <v>7.9</v>
      </c>
    </row>
    <row r="142" spans="1:2" x14ac:dyDescent="0.3">
      <c r="A142" s="60">
        <v>7</v>
      </c>
      <c r="B142" s="61">
        <v>9.5</v>
      </c>
    </row>
    <row r="143" spans="1:2" x14ac:dyDescent="0.3">
      <c r="A143" s="62">
        <v>8</v>
      </c>
      <c r="B143" s="63">
        <v>9</v>
      </c>
    </row>
    <row r="144" spans="1:2" x14ac:dyDescent="0.3">
      <c r="A144" s="60">
        <v>9</v>
      </c>
      <c r="B144" s="61">
        <v>7.9</v>
      </c>
    </row>
    <row r="145" spans="1:2" x14ac:dyDescent="0.3">
      <c r="A145" s="62">
        <v>10</v>
      </c>
      <c r="B145" s="63">
        <v>8.5</v>
      </c>
    </row>
    <row r="146" spans="1:2" x14ac:dyDescent="0.3">
      <c r="A146" s="60">
        <v>11</v>
      </c>
      <c r="B146" s="61">
        <v>10.3</v>
      </c>
    </row>
    <row r="147" spans="1:2" x14ac:dyDescent="0.3">
      <c r="A147" s="62">
        <v>12</v>
      </c>
      <c r="B147" s="63">
        <v>8.6</v>
      </c>
    </row>
    <row r="148" spans="1:2" x14ac:dyDescent="0.3">
      <c r="A148" s="60">
        <v>1</v>
      </c>
      <c r="B148" s="61">
        <v>10</v>
      </c>
    </row>
    <row r="149" spans="1:2" x14ac:dyDescent="0.3">
      <c r="A149" s="62">
        <v>2</v>
      </c>
      <c r="B149" s="63">
        <v>9.6999999999999993</v>
      </c>
    </row>
    <row r="150" spans="1:2" x14ac:dyDescent="0.3">
      <c r="A150" s="60">
        <v>3</v>
      </c>
      <c r="B150" s="61">
        <v>7.5</v>
      </c>
    </row>
    <row r="151" spans="1:2" x14ac:dyDescent="0.3">
      <c r="A151" s="62">
        <v>4</v>
      </c>
      <c r="B151" s="63">
        <v>8.6999999999999993</v>
      </c>
    </row>
    <row r="152" spans="1:2" x14ac:dyDescent="0.3">
      <c r="A152" s="60">
        <v>5</v>
      </c>
      <c r="B152" s="61">
        <v>8.8000000000000007</v>
      </c>
    </row>
    <row r="153" spans="1:2" x14ac:dyDescent="0.3">
      <c r="A153" s="62">
        <v>6</v>
      </c>
      <c r="B153" s="63">
        <v>10.3</v>
      </c>
    </row>
    <row r="154" spans="1:2" x14ac:dyDescent="0.3">
      <c r="A154" s="60">
        <v>7</v>
      </c>
      <c r="B154" s="61">
        <v>9.5</v>
      </c>
    </row>
    <row r="155" spans="1:2" x14ac:dyDescent="0.3">
      <c r="A155" s="62">
        <v>8</v>
      </c>
      <c r="B155" s="63">
        <v>7.7</v>
      </c>
    </row>
    <row r="156" spans="1:2" x14ac:dyDescent="0.3">
      <c r="A156" s="60">
        <v>9</v>
      </c>
      <c r="B156" s="61">
        <v>7.8</v>
      </c>
    </row>
    <row r="157" spans="1:2" x14ac:dyDescent="0.3">
      <c r="A157" s="62">
        <v>10</v>
      </c>
      <c r="B157" s="63">
        <v>8.6</v>
      </c>
    </row>
    <row r="158" spans="1:2" x14ac:dyDescent="0.3">
      <c r="A158" s="60">
        <v>11</v>
      </c>
      <c r="B158" s="61">
        <v>10.7</v>
      </c>
    </row>
    <row r="159" spans="1:2" x14ac:dyDescent="0.3">
      <c r="A159" s="62">
        <v>12</v>
      </c>
      <c r="B159" s="63">
        <v>9.8000000000000007</v>
      </c>
    </row>
    <row r="160" spans="1:2" x14ac:dyDescent="0.3">
      <c r="A160" s="60">
        <v>1</v>
      </c>
      <c r="B160" s="61">
        <v>8.6</v>
      </c>
    </row>
    <row r="161" spans="1:2" x14ac:dyDescent="0.3">
      <c r="A161" s="62">
        <v>2</v>
      </c>
      <c r="B161" s="63">
        <v>8.1</v>
      </c>
    </row>
    <row r="162" spans="1:2" x14ac:dyDescent="0.3">
      <c r="A162" s="60">
        <v>3</v>
      </c>
      <c r="B162" s="61">
        <v>8.1</v>
      </c>
    </row>
    <row r="163" spans="1:2" x14ac:dyDescent="0.3">
      <c r="A163" s="62">
        <v>4</v>
      </c>
      <c r="B163" s="63">
        <v>9.1999999999999993</v>
      </c>
    </row>
    <row r="164" spans="1:2" x14ac:dyDescent="0.3">
      <c r="A164" s="60">
        <v>5</v>
      </c>
      <c r="B164" s="61">
        <v>8.8000000000000007</v>
      </c>
    </row>
    <row r="165" spans="1:2" x14ac:dyDescent="0.3">
      <c r="A165" s="62">
        <v>6</v>
      </c>
      <c r="B165" s="63">
        <v>8</v>
      </c>
    </row>
    <row r="166" spans="1:2" x14ac:dyDescent="0.3">
      <c r="A166" s="60">
        <v>7</v>
      </c>
      <c r="B166" s="61">
        <v>11.5</v>
      </c>
    </row>
    <row r="167" spans="1:2" x14ac:dyDescent="0.3">
      <c r="A167" s="62">
        <v>8</v>
      </c>
      <c r="B167" s="63">
        <v>8.8000000000000007</v>
      </c>
    </row>
    <row r="168" spans="1:2" x14ac:dyDescent="0.3">
      <c r="A168" s="60">
        <v>9</v>
      </c>
      <c r="B168" s="61">
        <v>8.6</v>
      </c>
    </row>
    <row r="169" spans="1:2" x14ac:dyDescent="0.3">
      <c r="A169" s="62">
        <v>10</v>
      </c>
      <c r="B169" s="63">
        <v>9.6</v>
      </c>
    </row>
    <row r="170" spans="1:2" x14ac:dyDescent="0.3">
      <c r="A170" s="60">
        <v>11</v>
      </c>
      <c r="B170" s="61">
        <v>11.3</v>
      </c>
    </row>
    <row r="171" spans="1:2" x14ac:dyDescent="0.3">
      <c r="A171" s="62">
        <v>12</v>
      </c>
      <c r="B171" s="63">
        <v>10.5</v>
      </c>
    </row>
    <row r="172" spans="1:2" x14ac:dyDescent="0.3">
      <c r="A172" s="60">
        <v>1</v>
      </c>
      <c r="B172" s="61">
        <v>10.3</v>
      </c>
    </row>
    <row r="173" spans="1:2" x14ac:dyDescent="0.3">
      <c r="A173" s="62">
        <v>2</v>
      </c>
      <c r="B173" s="63">
        <v>8.1999999999999993</v>
      </c>
    </row>
    <row r="174" spans="1:2" x14ac:dyDescent="0.3">
      <c r="A174" s="60">
        <v>3</v>
      </c>
      <c r="B174" s="61">
        <v>7.6</v>
      </c>
    </row>
    <row r="175" spans="1:2" x14ac:dyDescent="0.3">
      <c r="A175" s="62">
        <v>4</v>
      </c>
      <c r="B175" s="63">
        <v>11</v>
      </c>
    </row>
    <row r="176" spans="1:2" x14ac:dyDescent="0.3">
      <c r="A176" s="60">
        <v>5</v>
      </c>
      <c r="B176" s="61">
        <v>8.5</v>
      </c>
    </row>
    <row r="177" spans="1:2" x14ac:dyDescent="0.3">
      <c r="A177" s="62">
        <v>6</v>
      </c>
      <c r="B177" s="63">
        <v>7.6</v>
      </c>
    </row>
    <row r="178" spans="1:2" x14ac:dyDescent="0.3">
      <c r="A178" s="60">
        <v>7</v>
      </c>
      <c r="B178" s="61">
        <v>9.9</v>
      </c>
    </row>
    <row r="179" spans="1:2" x14ac:dyDescent="0.3">
      <c r="A179" s="62">
        <v>8</v>
      </c>
      <c r="B179" s="63">
        <v>8.4</v>
      </c>
    </row>
    <row r="180" spans="1:2" x14ac:dyDescent="0.3">
      <c r="A180" s="60">
        <v>9</v>
      </c>
      <c r="B180" s="61">
        <v>8.4</v>
      </c>
    </row>
    <row r="181" spans="1:2" x14ac:dyDescent="0.3">
      <c r="A181" s="62">
        <v>10</v>
      </c>
      <c r="B181" s="63">
        <v>8.1999999999999993</v>
      </c>
    </row>
    <row r="182" spans="1:2" x14ac:dyDescent="0.3">
      <c r="A182" s="60">
        <v>11</v>
      </c>
      <c r="B182" s="61">
        <v>9.8000000000000007</v>
      </c>
    </row>
    <row r="183" spans="1:2" x14ac:dyDescent="0.3">
      <c r="A183" s="62">
        <v>12</v>
      </c>
      <c r="B183" s="63">
        <v>10.3</v>
      </c>
    </row>
    <row r="184" spans="1:2" x14ac:dyDescent="0.3">
      <c r="A184" s="60">
        <v>1</v>
      </c>
      <c r="B184" s="61">
        <v>8.1</v>
      </c>
    </row>
    <row r="185" spans="1:2" x14ac:dyDescent="0.3">
      <c r="A185" s="62">
        <v>2</v>
      </c>
      <c r="B185" s="63">
        <v>9.9</v>
      </c>
    </row>
    <row r="186" spans="1:2" x14ac:dyDescent="0.3">
      <c r="A186" s="60">
        <v>3</v>
      </c>
      <c r="B186" s="61">
        <v>10.9</v>
      </c>
    </row>
    <row r="187" spans="1:2" x14ac:dyDescent="0.3">
      <c r="A187" s="62">
        <v>4</v>
      </c>
      <c r="B187" s="63">
        <v>8.5</v>
      </c>
    </row>
    <row r="188" spans="1:2" x14ac:dyDescent="0.3">
      <c r="A188" s="60">
        <v>5</v>
      </c>
      <c r="B188" s="61">
        <v>10.199999999999999</v>
      </c>
    </row>
    <row r="189" spans="1:2" x14ac:dyDescent="0.3">
      <c r="A189" s="62">
        <v>6</v>
      </c>
      <c r="B189" s="63">
        <v>8.4</v>
      </c>
    </row>
    <row r="190" spans="1:2" x14ac:dyDescent="0.3">
      <c r="A190" s="60">
        <v>7</v>
      </c>
      <c r="B190" s="61">
        <v>11.2</v>
      </c>
    </row>
    <row r="191" spans="1:2" x14ac:dyDescent="0.3">
      <c r="A191" s="62">
        <v>8</v>
      </c>
      <c r="B191" s="63">
        <v>8.1</v>
      </c>
    </row>
    <row r="192" spans="1:2" x14ac:dyDescent="0.3">
      <c r="A192" s="60">
        <v>9</v>
      </c>
      <c r="B192" s="61">
        <v>7.7</v>
      </c>
    </row>
    <row r="193" spans="1:2" x14ac:dyDescent="0.3">
      <c r="A193" s="62">
        <v>10</v>
      </c>
      <c r="B193" s="63">
        <v>9.1999999999999993</v>
      </c>
    </row>
    <row r="194" spans="1:2" x14ac:dyDescent="0.3">
      <c r="A194" s="60">
        <v>11</v>
      </c>
      <c r="B194" s="61">
        <v>10.199999999999999</v>
      </c>
    </row>
    <row r="195" spans="1:2" x14ac:dyDescent="0.3">
      <c r="A195" s="62">
        <v>12</v>
      </c>
      <c r="B195" s="63">
        <v>8.6</v>
      </c>
    </row>
    <row r="196" spans="1:2" x14ac:dyDescent="0.3">
      <c r="A196" s="60">
        <v>1</v>
      </c>
      <c r="B196" s="61">
        <v>8.4</v>
      </c>
    </row>
    <row r="197" spans="1:2" x14ac:dyDescent="0.3">
      <c r="A197" s="62">
        <v>2</v>
      </c>
      <c r="B197" s="63">
        <v>8.8000000000000007</v>
      </c>
    </row>
    <row r="198" spans="1:2" x14ac:dyDescent="0.3">
      <c r="A198" s="60">
        <v>3</v>
      </c>
      <c r="B198" s="61">
        <v>7.5</v>
      </c>
    </row>
    <row r="199" spans="1:2" x14ac:dyDescent="0.3">
      <c r="A199" s="62">
        <v>4</v>
      </c>
      <c r="B199" s="63">
        <v>9.1999999999999993</v>
      </c>
    </row>
    <row r="200" spans="1:2" x14ac:dyDescent="0.3">
      <c r="A200" s="60">
        <v>5</v>
      </c>
      <c r="B200" s="61">
        <v>7.6</v>
      </c>
    </row>
    <row r="201" spans="1:2" x14ac:dyDescent="0.3">
      <c r="A201" s="62">
        <v>6</v>
      </c>
      <c r="B201" s="63">
        <v>10.1</v>
      </c>
    </row>
    <row r="202" spans="1:2" x14ac:dyDescent="0.3">
      <c r="A202" s="60">
        <v>7</v>
      </c>
      <c r="B202" s="61">
        <v>10.5</v>
      </c>
    </row>
    <row r="203" spans="1:2" x14ac:dyDescent="0.3">
      <c r="A203" s="62">
        <v>8</v>
      </c>
      <c r="B203" s="63">
        <v>8.6999999999999993</v>
      </c>
    </row>
    <row r="204" spans="1:2" x14ac:dyDescent="0.3">
      <c r="A204" s="60">
        <v>9</v>
      </c>
      <c r="B204" s="61">
        <v>9.1</v>
      </c>
    </row>
    <row r="205" spans="1:2" x14ac:dyDescent="0.3">
      <c r="A205" s="62">
        <v>10</v>
      </c>
      <c r="B205" s="63">
        <v>8.5</v>
      </c>
    </row>
    <row r="206" spans="1:2" x14ac:dyDescent="0.3">
      <c r="A206" s="60">
        <v>11</v>
      </c>
      <c r="B206" s="61">
        <v>9.9</v>
      </c>
    </row>
    <row r="207" spans="1:2" x14ac:dyDescent="0.3">
      <c r="A207" s="62">
        <v>12</v>
      </c>
      <c r="B207" s="63">
        <v>8.5</v>
      </c>
    </row>
    <row r="208" spans="1:2" x14ac:dyDescent="0.3">
      <c r="A208" s="60">
        <v>1</v>
      </c>
      <c r="B208" s="61">
        <v>9.4</v>
      </c>
    </row>
    <row r="209" spans="1:2" x14ac:dyDescent="0.3">
      <c r="A209" s="62">
        <v>2</v>
      </c>
      <c r="B209" s="63">
        <v>8.3000000000000007</v>
      </c>
    </row>
    <row r="210" spans="1:2" x14ac:dyDescent="0.3">
      <c r="A210" s="60">
        <v>3</v>
      </c>
      <c r="B210" s="61">
        <v>8.1</v>
      </c>
    </row>
    <row r="211" spans="1:2" x14ac:dyDescent="0.3">
      <c r="A211" s="62">
        <v>4</v>
      </c>
      <c r="B211" s="63">
        <v>8.9</v>
      </c>
    </row>
    <row r="212" spans="1:2" x14ac:dyDescent="0.3">
      <c r="A212" s="60">
        <v>5</v>
      </c>
      <c r="B212" s="61">
        <v>8.1999999999999993</v>
      </c>
    </row>
    <row r="213" spans="1:2" x14ac:dyDescent="0.3">
      <c r="A213" s="62">
        <v>6</v>
      </c>
      <c r="B213" s="63">
        <v>8.4</v>
      </c>
    </row>
    <row r="214" spans="1:2" x14ac:dyDescent="0.3">
      <c r="A214" s="60">
        <v>7</v>
      </c>
      <c r="B214" s="61">
        <v>10.199999999999999</v>
      </c>
    </row>
    <row r="215" spans="1:2" x14ac:dyDescent="0.3">
      <c r="A215" s="62">
        <v>8</v>
      </c>
      <c r="B215" s="63">
        <v>8.9</v>
      </c>
    </row>
    <row r="216" spans="1:2" x14ac:dyDescent="0.3">
      <c r="A216" s="60">
        <v>9</v>
      </c>
      <c r="B216" s="61">
        <v>8.6</v>
      </c>
    </row>
    <row r="217" spans="1:2" x14ac:dyDescent="0.3">
      <c r="A217" s="62">
        <v>10</v>
      </c>
      <c r="B217" s="63">
        <v>7.7</v>
      </c>
    </row>
    <row r="218" spans="1:2" x14ac:dyDescent="0.3">
      <c r="A218" s="60">
        <v>11</v>
      </c>
      <c r="B218" s="61">
        <v>10.3</v>
      </c>
    </row>
    <row r="219" spans="1:2" x14ac:dyDescent="0.3">
      <c r="A219" s="62">
        <v>12</v>
      </c>
      <c r="B219" s="63">
        <v>9.1999999999999993</v>
      </c>
    </row>
    <row r="220" spans="1:2" x14ac:dyDescent="0.3">
      <c r="A220" s="60">
        <v>1</v>
      </c>
      <c r="B220" s="61">
        <v>9.1</v>
      </c>
    </row>
    <row r="221" spans="1:2" x14ac:dyDescent="0.3">
      <c r="A221" s="62">
        <v>2</v>
      </c>
      <c r="B221" s="63">
        <v>9.8000000000000007</v>
      </c>
    </row>
    <row r="222" spans="1:2" x14ac:dyDescent="0.3">
      <c r="A222" s="60">
        <v>3</v>
      </c>
      <c r="B222" s="61">
        <v>8.8000000000000007</v>
      </c>
    </row>
    <row r="223" spans="1:2" x14ac:dyDescent="0.3">
      <c r="A223" s="62">
        <v>4</v>
      </c>
      <c r="B223" s="63">
        <v>9.1999999999999993</v>
      </c>
    </row>
    <row r="224" spans="1:2" x14ac:dyDescent="0.3">
      <c r="A224" s="60">
        <v>5</v>
      </c>
      <c r="B224" s="61">
        <v>10.5</v>
      </c>
    </row>
    <row r="225" spans="1:2" x14ac:dyDescent="0.3">
      <c r="A225" s="62">
        <v>6</v>
      </c>
      <c r="B225" s="63">
        <v>8.5</v>
      </c>
    </row>
    <row r="226" spans="1:2" x14ac:dyDescent="0.3">
      <c r="A226" s="60">
        <v>7</v>
      </c>
      <c r="B226" s="61">
        <v>9.6</v>
      </c>
    </row>
    <row r="227" spans="1:2" x14ac:dyDescent="0.3">
      <c r="A227" s="62">
        <v>8</v>
      </c>
      <c r="B227" s="63">
        <v>8.5</v>
      </c>
    </row>
    <row r="228" spans="1:2" x14ac:dyDescent="0.3">
      <c r="A228" s="60">
        <v>9</v>
      </c>
      <c r="B228" s="61">
        <v>9.5</v>
      </c>
    </row>
    <row r="229" spans="1:2" x14ac:dyDescent="0.3">
      <c r="A229" s="62">
        <v>10</v>
      </c>
      <c r="B229" s="63">
        <v>8.1</v>
      </c>
    </row>
    <row r="230" spans="1:2" x14ac:dyDescent="0.3">
      <c r="A230" s="60">
        <v>11</v>
      </c>
      <c r="B230" s="61">
        <v>9.6999999999999993</v>
      </c>
    </row>
    <row r="231" spans="1:2" x14ac:dyDescent="0.3">
      <c r="A231" s="62">
        <v>12</v>
      </c>
      <c r="B231" s="63">
        <v>7.5</v>
      </c>
    </row>
    <row r="232" spans="1:2" x14ac:dyDescent="0.3">
      <c r="A232" s="60">
        <v>1</v>
      </c>
      <c r="B232" s="61">
        <v>9.1</v>
      </c>
    </row>
    <row r="233" spans="1:2" x14ac:dyDescent="0.3">
      <c r="A233" s="62">
        <v>2</v>
      </c>
      <c r="B233" s="63">
        <v>9</v>
      </c>
    </row>
    <row r="234" spans="1:2" x14ac:dyDescent="0.3">
      <c r="A234" s="60">
        <v>3</v>
      </c>
      <c r="B234" s="61">
        <v>9.3000000000000007</v>
      </c>
    </row>
    <row r="235" spans="1:2" x14ac:dyDescent="0.3">
      <c r="A235" s="62">
        <v>4</v>
      </c>
      <c r="B235" s="63">
        <v>9.5</v>
      </c>
    </row>
    <row r="236" spans="1:2" x14ac:dyDescent="0.3">
      <c r="A236" s="60">
        <v>5</v>
      </c>
      <c r="B236" s="61">
        <v>9.8000000000000007</v>
      </c>
    </row>
    <row r="237" spans="1:2" x14ac:dyDescent="0.3">
      <c r="A237" s="62">
        <v>6</v>
      </c>
      <c r="B237" s="63">
        <v>9.1999999999999993</v>
      </c>
    </row>
    <row r="238" spans="1:2" x14ac:dyDescent="0.3">
      <c r="A238" s="60">
        <v>7</v>
      </c>
      <c r="B238" s="61">
        <v>11.1</v>
      </c>
    </row>
    <row r="239" spans="1:2" x14ac:dyDescent="0.3">
      <c r="A239" s="62">
        <v>8</v>
      </c>
      <c r="B239" s="63">
        <v>8.5</v>
      </c>
    </row>
    <row r="240" spans="1:2" x14ac:dyDescent="0.3">
      <c r="A240" s="60">
        <v>9</v>
      </c>
      <c r="B240" s="61">
        <v>9.9</v>
      </c>
    </row>
    <row r="241" spans="1:2" x14ac:dyDescent="0.3">
      <c r="A241" s="62">
        <v>10</v>
      </c>
      <c r="B241" s="63">
        <v>10.199999999999999</v>
      </c>
    </row>
    <row r="242" spans="1:2" x14ac:dyDescent="0.3">
      <c r="A242" s="60">
        <v>11</v>
      </c>
      <c r="B242" s="61">
        <v>10</v>
      </c>
    </row>
    <row r="243" spans="1:2" x14ac:dyDescent="0.3">
      <c r="A243" s="62">
        <v>12</v>
      </c>
      <c r="B243" s="63">
        <v>10.9</v>
      </c>
    </row>
    <row r="244" spans="1:2" x14ac:dyDescent="0.3">
      <c r="A244" s="60">
        <v>1</v>
      </c>
      <c r="B244" s="61">
        <v>10.5</v>
      </c>
    </row>
    <row r="245" spans="1:2" x14ac:dyDescent="0.3">
      <c r="A245" s="62">
        <v>2</v>
      </c>
      <c r="B245" s="63">
        <v>9.6999999999999993</v>
      </c>
    </row>
    <row r="246" spans="1:2" x14ac:dyDescent="0.3">
      <c r="A246" s="60">
        <v>3</v>
      </c>
      <c r="B246" s="61">
        <v>8</v>
      </c>
    </row>
    <row r="247" spans="1:2" x14ac:dyDescent="0.3">
      <c r="A247" s="62">
        <v>4</v>
      </c>
      <c r="B247" s="63">
        <v>10.1</v>
      </c>
    </row>
    <row r="248" spans="1:2" x14ac:dyDescent="0.3">
      <c r="A248" s="60">
        <v>5</v>
      </c>
      <c r="B248" s="61">
        <v>10.5</v>
      </c>
    </row>
    <row r="249" spans="1:2" x14ac:dyDescent="0.3">
      <c r="A249" s="62">
        <v>6</v>
      </c>
      <c r="B249" s="63">
        <v>10.6</v>
      </c>
    </row>
    <row r="250" spans="1:2" x14ac:dyDescent="0.3">
      <c r="A250" s="60">
        <v>7</v>
      </c>
      <c r="B250" s="61">
        <v>10.6</v>
      </c>
    </row>
    <row r="251" spans="1:2" x14ac:dyDescent="0.3">
      <c r="A251" s="62">
        <v>8</v>
      </c>
      <c r="B251" s="63">
        <v>7.7</v>
      </c>
    </row>
    <row r="252" spans="1:2" x14ac:dyDescent="0.3">
      <c r="A252" s="60">
        <v>9</v>
      </c>
      <c r="B252" s="61">
        <v>9.1</v>
      </c>
    </row>
    <row r="253" spans="1:2" x14ac:dyDescent="0.3">
      <c r="A253" s="62">
        <v>10</v>
      </c>
      <c r="B253" s="63">
        <v>8.5</v>
      </c>
    </row>
    <row r="254" spans="1:2" x14ac:dyDescent="0.3">
      <c r="A254" s="60">
        <v>11</v>
      </c>
      <c r="B254" s="61">
        <v>9.5</v>
      </c>
    </row>
    <row r="255" spans="1:2" x14ac:dyDescent="0.3">
      <c r="A255" s="62">
        <v>12</v>
      </c>
      <c r="B255" s="63">
        <v>9.3000000000000007</v>
      </c>
    </row>
    <row r="256" spans="1:2" x14ac:dyDescent="0.3">
      <c r="A256" s="60">
        <v>1</v>
      </c>
      <c r="B256" s="61">
        <v>10</v>
      </c>
    </row>
    <row r="257" spans="1:2" x14ac:dyDescent="0.3">
      <c r="A257" s="62">
        <v>2</v>
      </c>
      <c r="B257" s="63">
        <v>8</v>
      </c>
    </row>
    <row r="258" spans="1:2" x14ac:dyDescent="0.3">
      <c r="A258" s="60">
        <v>3</v>
      </c>
      <c r="B258" s="61">
        <v>9.6</v>
      </c>
    </row>
    <row r="259" spans="1:2" x14ac:dyDescent="0.3">
      <c r="A259" s="62">
        <v>4</v>
      </c>
      <c r="B259" s="63">
        <v>10.7</v>
      </c>
    </row>
    <row r="260" spans="1:2" x14ac:dyDescent="0.3">
      <c r="A260" s="60">
        <v>5</v>
      </c>
      <c r="B260" s="61">
        <v>9.4</v>
      </c>
    </row>
    <row r="261" spans="1:2" x14ac:dyDescent="0.3">
      <c r="A261" s="62">
        <v>6</v>
      </c>
      <c r="B261" s="63">
        <v>8.3000000000000007</v>
      </c>
    </row>
    <row r="262" spans="1:2" x14ac:dyDescent="0.3">
      <c r="A262" s="60">
        <v>7</v>
      </c>
      <c r="B262" s="61">
        <v>10.1</v>
      </c>
    </row>
    <row r="263" spans="1:2" x14ac:dyDescent="0.3">
      <c r="A263" s="62">
        <v>8</v>
      </c>
      <c r="B263" s="63">
        <v>8.6</v>
      </c>
    </row>
    <row r="264" spans="1:2" x14ac:dyDescent="0.3">
      <c r="A264" s="60">
        <v>9</v>
      </c>
      <c r="B264" s="61">
        <v>8.9</v>
      </c>
    </row>
    <row r="265" spans="1:2" x14ac:dyDescent="0.3">
      <c r="A265" s="62">
        <v>10</v>
      </c>
      <c r="B265" s="63">
        <v>9.1999999999999993</v>
      </c>
    </row>
    <row r="266" spans="1:2" x14ac:dyDescent="0.3">
      <c r="A266" s="60">
        <v>11</v>
      </c>
      <c r="B266" s="61">
        <v>10.5</v>
      </c>
    </row>
    <row r="267" spans="1:2" x14ac:dyDescent="0.3">
      <c r="A267" s="62">
        <v>12</v>
      </c>
      <c r="B267" s="63">
        <v>8.3000000000000007</v>
      </c>
    </row>
    <row r="268" spans="1:2" x14ac:dyDescent="0.3">
      <c r="A268" s="60">
        <v>1</v>
      </c>
      <c r="B268" s="61">
        <v>8</v>
      </c>
    </row>
    <row r="269" spans="1:2" x14ac:dyDescent="0.3">
      <c r="A269" s="62">
        <v>2</v>
      </c>
      <c r="B269" s="63">
        <v>8.4</v>
      </c>
    </row>
    <row r="270" spans="1:2" x14ac:dyDescent="0.3">
      <c r="A270" s="60">
        <v>3</v>
      </c>
      <c r="B270" s="61">
        <v>7.9</v>
      </c>
    </row>
    <row r="271" spans="1:2" x14ac:dyDescent="0.3">
      <c r="A271" s="62">
        <v>4</v>
      </c>
      <c r="B271" s="63">
        <v>8.5</v>
      </c>
    </row>
    <row r="272" spans="1:2" x14ac:dyDescent="0.3">
      <c r="A272" s="60">
        <v>5</v>
      </c>
      <c r="B272" s="61">
        <v>8.1</v>
      </c>
    </row>
    <row r="273" spans="1:2" x14ac:dyDescent="0.3">
      <c r="A273" s="62">
        <v>6</v>
      </c>
      <c r="B273" s="63">
        <v>9.1</v>
      </c>
    </row>
    <row r="274" spans="1:2" x14ac:dyDescent="0.3">
      <c r="A274" s="60">
        <v>7</v>
      </c>
      <c r="B274" s="61">
        <v>9.3000000000000007</v>
      </c>
    </row>
    <row r="275" spans="1:2" x14ac:dyDescent="0.3">
      <c r="A275" s="62">
        <v>8</v>
      </c>
      <c r="B275" s="63">
        <v>9.4</v>
      </c>
    </row>
    <row r="276" spans="1:2" x14ac:dyDescent="0.3">
      <c r="A276" s="60">
        <v>9</v>
      </c>
      <c r="B276" s="61">
        <v>9.9</v>
      </c>
    </row>
    <row r="277" spans="1:2" x14ac:dyDescent="0.3">
      <c r="A277" s="62">
        <v>10</v>
      </c>
      <c r="B277" s="63">
        <v>8</v>
      </c>
    </row>
    <row r="278" spans="1:2" x14ac:dyDescent="0.3">
      <c r="A278" s="60">
        <v>11</v>
      </c>
      <c r="B278" s="61">
        <v>11.4</v>
      </c>
    </row>
    <row r="279" spans="1:2" x14ac:dyDescent="0.3">
      <c r="A279" s="62">
        <v>12</v>
      </c>
      <c r="B279" s="63">
        <v>8.8000000000000007</v>
      </c>
    </row>
    <row r="280" spans="1:2" x14ac:dyDescent="0.3">
      <c r="A280" s="60">
        <v>1</v>
      </c>
      <c r="B280" s="61">
        <v>9.1999999999999993</v>
      </c>
    </row>
    <row r="281" spans="1:2" x14ac:dyDescent="0.3">
      <c r="A281" s="62">
        <v>2</v>
      </c>
      <c r="B281" s="63">
        <v>7.8</v>
      </c>
    </row>
    <row r="282" spans="1:2" x14ac:dyDescent="0.3">
      <c r="A282" s="60">
        <v>3</v>
      </c>
      <c r="B282" s="61">
        <v>8.4</v>
      </c>
    </row>
    <row r="283" spans="1:2" x14ac:dyDescent="0.3">
      <c r="A283" s="62">
        <v>4</v>
      </c>
      <c r="B283" s="63">
        <v>8.1</v>
      </c>
    </row>
    <row r="284" spans="1:2" x14ac:dyDescent="0.3">
      <c r="A284" s="60">
        <v>5</v>
      </c>
      <c r="B284" s="61">
        <v>8.3000000000000007</v>
      </c>
    </row>
    <row r="285" spans="1:2" x14ac:dyDescent="0.3">
      <c r="A285" s="62">
        <v>6</v>
      </c>
      <c r="B285" s="63">
        <v>8.9</v>
      </c>
    </row>
    <row r="286" spans="1:2" x14ac:dyDescent="0.3">
      <c r="A286" s="60">
        <v>7</v>
      </c>
      <c r="B286" s="61">
        <v>9.4</v>
      </c>
    </row>
    <row r="287" spans="1:2" x14ac:dyDescent="0.3">
      <c r="A287" s="62">
        <v>8</v>
      </c>
      <c r="B287" s="63">
        <v>9.3000000000000007</v>
      </c>
    </row>
    <row r="288" spans="1:2" x14ac:dyDescent="0.3">
      <c r="A288" s="60">
        <v>9</v>
      </c>
      <c r="B288" s="61">
        <v>8.8000000000000007</v>
      </c>
    </row>
    <row r="289" spans="1:2" x14ac:dyDescent="0.3">
      <c r="A289" s="62">
        <v>10</v>
      </c>
      <c r="B289" s="63">
        <v>8.9</v>
      </c>
    </row>
    <row r="290" spans="1:2" x14ac:dyDescent="0.3">
      <c r="A290" s="60">
        <v>11</v>
      </c>
      <c r="B290" s="61">
        <v>10.8</v>
      </c>
    </row>
    <row r="291" spans="1:2" x14ac:dyDescent="0.3">
      <c r="A291" s="62">
        <v>12</v>
      </c>
      <c r="B291" s="63">
        <v>11.1</v>
      </c>
    </row>
    <row r="292" spans="1:2" x14ac:dyDescent="0.3">
      <c r="A292" s="60">
        <v>1</v>
      </c>
      <c r="B292" s="61">
        <v>8.6</v>
      </c>
    </row>
    <row r="293" spans="1:2" x14ac:dyDescent="0.3">
      <c r="A293" s="62">
        <v>2</v>
      </c>
      <c r="B293" s="63">
        <v>8.4</v>
      </c>
    </row>
    <row r="294" spans="1:2" x14ac:dyDescent="0.3">
      <c r="A294" s="60">
        <v>3</v>
      </c>
      <c r="B294" s="61">
        <v>7.9</v>
      </c>
    </row>
    <row r="295" spans="1:2" x14ac:dyDescent="0.3">
      <c r="A295" s="62">
        <v>4</v>
      </c>
      <c r="B295" s="63">
        <v>7.8</v>
      </c>
    </row>
    <row r="296" spans="1:2" x14ac:dyDescent="0.3">
      <c r="A296" s="60">
        <v>5</v>
      </c>
      <c r="B296" s="61">
        <v>7.6</v>
      </c>
    </row>
    <row r="297" spans="1:2" x14ac:dyDescent="0.3">
      <c r="A297" s="62">
        <v>6</v>
      </c>
      <c r="B297" s="63">
        <v>7.6</v>
      </c>
    </row>
    <row r="298" spans="1:2" x14ac:dyDescent="0.3">
      <c r="A298" s="60">
        <v>7</v>
      </c>
      <c r="B298" s="61">
        <v>9.5</v>
      </c>
    </row>
    <row r="299" spans="1:2" x14ac:dyDescent="0.3">
      <c r="A299" s="62">
        <v>8</v>
      </c>
      <c r="B299" s="63">
        <v>8.8000000000000007</v>
      </c>
    </row>
    <row r="300" spans="1:2" x14ac:dyDescent="0.3">
      <c r="A300" s="60">
        <v>9</v>
      </c>
      <c r="B300" s="61">
        <v>9.1999999999999993</v>
      </c>
    </row>
    <row r="301" spans="1:2" x14ac:dyDescent="0.3">
      <c r="A301" s="62">
        <v>10</v>
      </c>
      <c r="B301" s="63">
        <v>9.1999999999999993</v>
      </c>
    </row>
    <row r="302" spans="1:2" x14ac:dyDescent="0.3">
      <c r="A302" s="60">
        <v>11</v>
      </c>
      <c r="B302" s="61">
        <v>9.8000000000000007</v>
      </c>
    </row>
    <row r="303" spans="1:2" x14ac:dyDescent="0.3">
      <c r="A303" s="62">
        <v>12</v>
      </c>
      <c r="B303" s="63">
        <v>8.8000000000000007</v>
      </c>
    </row>
    <row r="304" spans="1:2" x14ac:dyDescent="0.3">
      <c r="A304" s="60">
        <v>1</v>
      </c>
      <c r="B304" s="61">
        <v>8.6999999999999993</v>
      </c>
    </row>
    <row r="305" spans="1:2" x14ac:dyDescent="0.3">
      <c r="A305" s="62">
        <v>2</v>
      </c>
      <c r="B305" s="63">
        <v>9.6</v>
      </c>
    </row>
    <row r="306" spans="1:2" x14ac:dyDescent="0.3">
      <c r="A306" s="60">
        <v>3</v>
      </c>
      <c r="B306" s="61">
        <v>8.1999999999999993</v>
      </c>
    </row>
    <row r="307" spans="1:2" x14ac:dyDescent="0.3">
      <c r="A307" s="62">
        <v>4</v>
      </c>
      <c r="B307" s="63">
        <v>9.8000000000000007</v>
      </c>
    </row>
    <row r="308" spans="1:2" x14ac:dyDescent="0.3">
      <c r="A308" s="60">
        <v>5</v>
      </c>
      <c r="B308" s="61">
        <v>8.5</v>
      </c>
    </row>
    <row r="309" spans="1:2" x14ac:dyDescent="0.3">
      <c r="A309" s="62">
        <v>6</v>
      </c>
      <c r="B309" s="63">
        <v>8.9</v>
      </c>
    </row>
    <row r="310" spans="1:2" x14ac:dyDescent="0.3">
      <c r="A310" s="60">
        <v>7</v>
      </c>
      <c r="B310" s="61">
        <v>12.1</v>
      </c>
    </row>
    <row r="311" spans="1:2" x14ac:dyDescent="0.3">
      <c r="A311" s="62">
        <v>8</v>
      </c>
      <c r="B311" s="63">
        <v>7.9</v>
      </c>
    </row>
    <row r="312" spans="1:2" x14ac:dyDescent="0.3">
      <c r="A312" s="60">
        <v>9</v>
      </c>
      <c r="B312" s="61">
        <v>8.5</v>
      </c>
    </row>
    <row r="313" spans="1:2" x14ac:dyDescent="0.3">
      <c r="A313" s="62">
        <v>10</v>
      </c>
      <c r="B313" s="63">
        <v>7.6</v>
      </c>
    </row>
    <row r="314" spans="1:2" x14ac:dyDescent="0.3">
      <c r="A314" s="60">
        <v>11</v>
      </c>
      <c r="B314" s="61">
        <v>10.5</v>
      </c>
    </row>
    <row r="315" spans="1:2" x14ac:dyDescent="0.3">
      <c r="A315" s="62">
        <v>12</v>
      </c>
      <c r="B315" s="63">
        <v>9.1</v>
      </c>
    </row>
    <row r="316" spans="1:2" x14ac:dyDescent="0.3">
      <c r="A316" s="60">
        <v>1</v>
      </c>
      <c r="B316" s="61">
        <v>10</v>
      </c>
    </row>
    <row r="317" spans="1:2" x14ac:dyDescent="0.3">
      <c r="A317" s="62">
        <v>2</v>
      </c>
      <c r="B317" s="63">
        <v>10.4</v>
      </c>
    </row>
    <row r="318" spans="1:2" x14ac:dyDescent="0.3">
      <c r="A318" s="60">
        <v>3</v>
      </c>
      <c r="B318" s="61">
        <v>8.5</v>
      </c>
    </row>
    <row r="319" spans="1:2" x14ac:dyDescent="0.3">
      <c r="A319" s="62">
        <v>4</v>
      </c>
      <c r="B319" s="63">
        <v>10.8</v>
      </c>
    </row>
    <row r="320" spans="1:2" x14ac:dyDescent="0.3">
      <c r="A320" s="60">
        <v>5</v>
      </c>
      <c r="B320" s="61">
        <v>7.9</v>
      </c>
    </row>
    <row r="321" spans="1:2" x14ac:dyDescent="0.3">
      <c r="A321" s="62">
        <v>6</v>
      </c>
      <c r="B321" s="63">
        <v>9</v>
      </c>
    </row>
    <row r="322" spans="1:2" x14ac:dyDescent="0.3">
      <c r="A322" s="60">
        <v>7</v>
      </c>
      <c r="B322" s="61">
        <v>11.4</v>
      </c>
    </row>
    <row r="323" spans="1:2" x14ac:dyDescent="0.3">
      <c r="A323" s="62">
        <v>8</v>
      </c>
      <c r="B323" s="63">
        <v>8</v>
      </c>
    </row>
    <row r="324" spans="1:2" x14ac:dyDescent="0.3">
      <c r="A324" s="60">
        <v>9</v>
      </c>
      <c r="B324" s="61">
        <v>8.1999999999999993</v>
      </c>
    </row>
    <row r="325" spans="1:2" x14ac:dyDescent="0.3">
      <c r="A325" s="62">
        <v>10</v>
      </c>
      <c r="B325" s="63">
        <v>8.6999999999999993</v>
      </c>
    </row>
    <row r="326" spans="1:2" x14ac:dyDescent="0.3">
      <c r="A326" s="60">
        <v>11</v>
      </c>
      <c r="B326" s="61">
        <v>10.6</v>
      </c>
    </row>
    <row r="327" spans="1:2" x14ac:dyDescent="0.3">
      <c r="A327" s="62">
        <v>12</v>
      </c>
      <c r="B327" s="63">
        <v>8</v>
      </c>
    </row>
    <row r="328" spans="1:2" x14ac:dyDescent="0.3">
      <c r="A328" s="60">
        <v>1</v>
      </c>
      <c r="B328" s="61">
        <v>8.9</v>
      </c>
    </row>
    <row r="329" spans="1:2" x14ac:dyDescent="0.3">
      <c r="A329" s="62">
        <v>2</v>
      </c>
      <c r="B329" s="63">
        <v>10.1</v>
      </c>
    </row>
    <row r="330" spans="1:2" x14ac:dyDescent="0.3">
      <c r="A330" s="60">
        <v>3</v>
      </c>
      <c r="B330" s="61">
        <v>9.1</v>
      </c>
    </row>
    <row r="331" spans="1:2" x14ac:dyDescent="0.3">
      <c r="A331" s="62">
        <v>4</v>
      </c>
      <c r="B331" s="63">
        <v>11</v>
      </c>
    </row>
    <row r="332" spans="1:2" x14ac:dyDescent="0.3">
      <c r="A332" s="60">
        <v>5</v>
      </c>
      <c r="B332" s="61">
        <v>9.9</v>
      </c>
    </row>
    <row r="333" spans="1:2" x14ac:dyDescent="0.3">
      <c r="A333" s="62">
        <v>6</v>
      </c>
      <c r="B333" s="63">
        <v>8.8000000000000007</v>
      </c>
    </row>
    <row r="334" spans="1:2" x14ac:dyDescent="0.3">
      <c r="A334" s="60">
        <v>7</v>
      </c>
      <c r="B334" s="61">
        <v>9.1</v>
      </c>
    </row>
    <row r="335" spans="1:2" x14ac:dyDescent="0.3">
      <c r="A335" s="62">
        <v>8</v>
      </c>
      <c r="B335" s="63">
        <v>7.7</v>
      </c>
    </row>
    <row r="336" spans="1:2" x14ac:dyDescent="0.3">
      <c r="A336" s="60">
        <v>9</v>
      </c>
      <c r="B336" s="61">
        <v>8.1999999999999993</v>
      </c>
    </row>
    <row r="337" spans="1:2" x14ac:dyDescent="0.3">
      <c r="A337" s="62">
        <v>10</v>
      </c>
      <c r="B337" s="63">
        <v>8.6999999999999993</v>
      </c>
    </row>
    <row r="338" spans="1:2" x14ac:dyDescent="0.3">
      <c r="A338" s="60">
        <v>11</v>
      </c>
      <c r="B338" s="61">
        <v>10.6</v>
      </c>
    </row>
    <row r="339" spans="1:2" x14ac:dyDescent="0.3">
      <c r="A339" s="62">
        <v>12</v>
      </c>
      <c r="B339" s="63">
        <v>9.9</v>
      </c>
    </row>
    <row r="340" spans="1:2" x14ac:dyDescent="0.3">
      <c r="A340" s="60">
        <v>1</v>
      </c>
      <c r="B340" s="61">
        <v>8.6999999999999993</v>
      </c>
    </row>
    <row r="341" spans="1:2" x14ac:dyDescent="0.3">
      <c r="A341" s="62">
        <v>2</v>
      </c>
      <c r="B341" s="63">
        <v>8.4</v>
      </c>
    </row>
    <row r="342" spans="1:2" x14ac:dyDescent="0.3">
      <c r="A342" s="60">
        <v>3</v>
      </c>
      <c r="B342" s="61">
        <v>8.5</v>
      </c>
    </row>
    <row r="343" spans="1:2" x14ac:dyDescent="0.3">
      <c r="A343" s="62">
        <v>4</v>
      </c>
      <c r="B343" s="63">
        <v>7.9</v>
      </c>
    </row>
    <row r="344" spans="1:2" x14ac:dyDescent="0.3">
      <c r="A344" s="60">
        <v>5</v>
      </c>
      <c r="B344" s="61">
        <v>8.5</v>
      </c>
    </row>
    <row r="345" spans="1:2" x14ac:dyDescent="0.3">
      <c r="A345" s="62">
        <v>6</v>
      </c>
      <c r="B345" s="63">
        <v>7.8</v>
      </c>
    </row>
    <row r="346" spans="1:2" x14ac:dyDescent="0.3">
      <c r="A346" s="60">
        <v>7</v>
      </c>
      <c r="B346" s="61">
        <v>9.8000000000000007</v>
      </c>
    </row>
    <row r="347" spans="1:2" x14ac:dyDescent="0.3">
      <c r="A347" s="62">
        <v>8</v>
      </c>
      <c r="B347" s="63">
        <v>8.6999999999999993</v>
      </c>
    </row>
    <row r="348" spans="1:2" x14ac:dyDescent="0.3">
      <c r="A348" s="60">
        <v>9</v>
      </c>
      <c r="B348" s="61">
        <v>8.8000000000000007</v>
      </c>
    </row>
    <row r="349" spans="1:2" x14ac:dyDescent="0.3">
      <c r="A349" s="62">
        <v>10</v>
      </c>
      <c r="B349" s="63">
        <v>9.8000000000000007</v>
      </c>
    </row>
    <row r="350" spans="1:2" x14ac:dyDescent="0.3">
      <c r="A350" s="60">
        <v>11</v>
      </c>
      <c r="B350" s="61">
        <v>10</v>
      </c>
    </row>
    <row r="351" spans="1:2" x14ac:dyDescent="0.3">
      <c r="A351" s="62">
        <v>12</v>
      </c>
      <c r="B351" s="63">
        <v>7.7</v>
      </c>
    </row>
    <row r="352" spans="1:2" x14ac:dyDescent="0.3">
      <c r="A352" s="60">
        <v>1</v>
      </c>
      <c r="B352" s="61">
        <v>9.6999999999999993</v>
      </c>
    </row>
    <row r="353" spans="1:2" x14ac:dyDescent="0.3">
      <c r="A353" s="62">
        <v>2</v>
      </c>
      <c r="B353" s="63">
        <v>8</v>
      </c>
    </row>
    <row r="354" spans="1:2" x14ac:dyDescent="0.3">
      <c r="A354" s="60">
        <v>3</v>
      </c>
      <c r="B354" s="61">
        <v>11</v>
      </c>
    </row>
    <row r="355" spans="1:2" x14ac:dyDescent="0.3">
      <c r="A355" s="62">
        <v>4</v>
      </c>
      <c r="B355" s="63">
        <v>8.6</v>
      </c>
    </row>
    <row r="356" spans="1:2" x14ac:dyDescent="0.3">
      <c r="A356" s="60">
        <v>5</v>
      </c>
      <c r="B356" s="61">
        <v>8.6999999999999993</v>
      </c>
    </row>
    <row r="357" spans="1:2" x14ac:dyDescent="0.3">
      <c r="A357" s="62">
        <v>6</v>
      </c>
      <c r="B357" s="63">
        <v>8.1999999999999993</v>
      </c>
    </row>
    <row r="358" spans="1:2" x14ac:dyDescent="0.3">
      <c r="A358" s="60">
        <v>7</v>
      </c>
      <c r="B358" s="61">
        <v>10.7</v>
      </c>
    </row>
    <row r="359" spans="1:2" x14ac:dyDescent="0.3">
      <c r="A359" s="62">
        <v>8</v>
      </c>
      <c r="B359" s="63">
        <v>8.5</v>
      </c>
    </row>
    <row r="360" spans="1:2" x14ac:dyDescent="0.3">
      <c r="A360" s="60">
        <v>9</v>
      </c>
      <c r="B360" s="61">
        <v>7.8</v>
      </c>
    </row>
    <row r="361" spans="1:2" x14ac:dyDescent="0.3">
      <c r="A361" s="62">
        <v>10</v>
      </c>
      <c r="B361" s="63">
        <v>8.1999999999999993</v>
      </c>
    </row>
    <row r="362" spans="1:2" x14ac:dyDescent="0.3">
      <c r="A362" s="60">
        <v>11</v>
      </c>
      <c r="B362" s="61">
        <v>9.9</v>
      </c>
    </row>
    <row r="363" spans="1:2" x14ac:dyDescent="0.3">
      <c r="A363" s="62">
        <v>12</v>
      </c>
      <c r="B363" s="63">
        <v>8.8000000000000007</v>
      </c>
    </row>
    <row r="364" spans="1:2" x14ac:dyDescent="0.3">
      <c r="A364" s="60">
        <v>1</v>
      </c>
      <c r="B364" s="61">
        <v>9.9</v>
      </c>
    </row>
    <row r="365" spans="1:2" x14ac:dyDescent="0.3">
      <c r="A365" s="62">
        <v>2</v>
      </c>
      <c r="B365" s="63">
        <v>9.4</v>
      </c>
    </row>
    <row r="366" spans="1:2" x14ac:dyDescent="0.3">
      <c r="A366" s="60">
        <v>3</v>
      </c>
      <c r="B366" s="61">
        <v>9.1999999999999993</v>
      </c>
    </row>
    <row r="367" spans="1:2" x14ac:dyDescent="0.3">
      <c r="A367" s="62">
        <v>4</v>
      </c>
      <c r="B367" s="63">
        <v>8</v>
      </c>
    </row>
    <row r="368" spans="1:2" x14ac:dyDescent="0.3">
      <c r="A368" s="60">
        <v>5</v>
      </c>
      <c r="B368" s="61">
        <v>9</v>
      </c>
    </row>
    <row r="369" spans="1:2" x14ac:dyDescent="0.3">
      <c r="A369" s="62">
        <v>6</v>
      </c>
      <c r="B369" s="63">
        <v>8.6999999999999993</v>
      </c>
    </row>
    <row r="370" spans="1:2" x14ac:dyDescent="0.3">
      <c r="A370" s="60">
        <v>7</v>
      </c>
      <c r="B370" s="61">
        <v>11.5</v>
      </c>
    </row>
    <row r="371" spans="1:2" x14ac:dyDescent="0.3">
      <c r="A371" s="62">
        <v>8</v>
      </c>
      <c r="B371" s="63">
        <v>9.1</v>
      </c>
    </row>
    <row r="372" spans="1:2" x14ac:dyDescent="0.3">
      <c r="A372" s="60">
        <v>9</v>
      </c>
      <c r="B372" s="61">
        <v>8.4</v>
      </c>
    </row>
    <row r="373" spans="1:2" x14ac:dyDescent="0.3">
      <c r="A373" s="62">
        <v>10</v>
      </c>
      <c r="B373" s="63">
        <v>10.1</v>
      </c>
    </row>
    <row r="374" spans="1:2" x14ac:dyDescent="0.3">
      <c r="A374" s="60">
        <v>11</v>
      </c>
      <c r="B374" s="61">
        <v>9.4</v>
      </c>
    </row>
    <row r="375" spans="1:2" x14ac:dyDescent="0.3">
      <c r="A375" s="62">
        <v>12</v>
      </c>
      <c r="B375" s="63">
        <v>7.8</v>
      </c>
    </row>
    <row r="376" spans="1:2" x14ac:dyDescent="0.3">
      <c r="A376" s="60">
        <v>1</v>
      </c>
      <c r="B376" s="61">
        <v>8.3000000000000007</v>
      </c>
    </row>
    <row r="377" spans="1:2" x14ac:dyDescent="0.3">
      <c r="A377" s="62">
        <v>2</v>
      </c>
      <c r="B377" s="63">
        <v>8.4</v>
      </c>
    </row>
    <row r="378" spans="1:2" x14ac:dyDescent="0.3">
      <c r="A378" s="60">
        <v>3</v>
      </c>
      <c r="B378" s="61">
        <v>7.6</v>
      </c>
    </row>
    <row r="379" spans="1:2" x14ac:dyDescent="0.3">
      <c r="A379" s="62">
        <v>4</v>
      </c>
      <c r="B379" s="63">
        <v>9.1</v>
      </c>
    </row>
    <row r="380" spans="1:2" x14ac:dyDescent="0.3">
      <c r="A380" s="60">
        <v>5</v>
      </c>
      <c r="B380" s="61">
        <v>9.4</v>
      </c>
    </row>
    <row r="381" spans="1:2" x14ac:dyDescent="0.3">
      <c r="A381" s="62">
        <v>6</v>
      </c>
      <c r="B381" s="63">
        <v>9.6</v>
      </c>
    </row>
    <row r="382" spans="1:2" x14ac:dyDescent="0.3">
      <c r="A382" s="60">
        <v>7</v>
      </c>
      <c r="B382" s="61">
        <v>11</v>
      </c>
    </row>
    <row r="383" spans="1:2" x14ac:dyDescent="0.3">
      <c r="A383" s="62">
        <v>8</v>
      </c>
      <c r="B383" s="63">
        <v>8.1999999999999993</v>
      </c>
    </row>
    <row r="384" spans="1:2" x14ac:dyDescent="0.3">
      <c r="A384" s="60">
        <v>9</v>
      </c>
      <c r="B384" s="61">
        <v>8.8000000000000007</v>
      </c>
    </row>
    <row r="385" spans="1:2" x14ac:dyDescent="0.3">
      <c r="A385" s="62">
        <v>10</v>
      </c>
      <c r="B385" s="63">
        <v>10.1</v>
      </c>
    </row>
    <row r="386" spans="1:2" x14ac:dyDescent="0.3">
      <c r="A386" s="60">
        <v>11</v>
      </c>
      <c r="B386" s="61">
        <v>11</v>
      </c>
    </row>
    <row r="387" spans="1:2" x14ac:dyDescent="0.3">
      <c r="A387" s="62">
        <v>12</v>
      </c>
      <c r="B387" s="63">
        <v>9.5</v>
      </c>
    </row>
    <row r="388" spans="1:2" x14ac:dyDescent="0.3">
      <c r="A388" s="60">
        <v>1</v>
      </c>
      <c r="B388" s="61">
        <v>9.1999999999999993</v>
      </c>
    </row>
    <row r="389" spans="1:2" x14ac:dyDescent="0.3">
      <c r="A389" s="62">
        <v>2</v>
      </c>
      <c r="B389" s="63">
        <v>9.8000000000000007</v>
      </c>
    </row>
    <row r="390" spans="1:2" x14ac:dyDescent="0.3">
      <c r="A390" s="60">
        <v>3</v>
      </c>
      <c r="B390" s="61">
        <v>9.4</v>
      </c>
    </row>
    <row r="391" spans="1:2" x14ac:dyDescent="0.3">
      <c r="A391" s="62">
        <v>4</v>
      </c>
      <c r="B391" s="63">
        <v>8</v>
      </c>
    </row>
    <row r="392" spans="1:2" x14ac:dyDescent="0.3">
      <c r="A392" s="60">
        <v>5</v>
      </c>
      <c r="B392" s="61">
        <v>8</v>
      </c>
    </row>
    <row r="393" spans="1:2" x14ac:dyDescent="0.3">
      <c r="A393" s="62">
        <v>6</v>
      </c>
      <c r="B393" s="63">
        <v>8.6</v>
      </c>
    </row>
    <row r="394" spans="1:2" x14ac:dyDescent="0.3">
      <c r="A394" s="60">
        <v>7</v>
      </c>
      <c r="B394" s="61">
        <v>10.5</v>
      </c>
    </row>
    <row r="395" spans="1:2" x14ac:dyDescent="0.3">
      <c r="A395" s="62">
        <v>8</v>
      </c>
      <c r="B395" s="63">
        <v>9.4</v>
      </c>
    </row>
    <row r="396" spans="1:2" x14ac:dyDescent="0.3">
      <c r="A396" s="60">
        <v>9</v>
      </c>
      <c r="B396" s="61">
        <v>8.1999999999999993</v>
      </c>
    </row>
    <row r="397" spans="1:2" x14ac:dyDescent="0.3">
      <c r="A397" s="62">
        <v>10</v>
      </c>
      <c r="B397" s="63">
        <v>8.6999999999999993</v>
      </c>
    </row>
    <row r="398" spans="1:2" x14ac:dyDescent="0.3">
      <c r="A398" s="60">
        <v>11</v>
      </c>
      <c r="B398" s="61">
        <v>9.6999999999999993</v>
      </c>
    </row>
    <row r="399" spans="1:2" x14ac:dyDescent="0.3">
      <c r="A399" s="62">
        <v>12</v>
      </c>
      <c r="B399" s="63">
        <v>9.4</v>
      </c>
    </row>
    <row r="400" spans="1:2" x14ac:dyDescent="0.3">
      <c r="A400" s="60">
        <v>1</v>
      </c>
      <c r="B400" s="61">
        <v>9.6999999999999993</v>
      </c>
    </row>
    <row r="401" spans="1:2" x14ac:dyDescent="0.3">
      <c r="A401" s="62">
        <v>2</v>
      </c>
      <c r="B401" s="63">
        <v>8.1999999999999993</v>
      </c>
    </row>
    <row r="402" spans="1:2" x14ac:dyDescent="0.3">
      <c r="A402" s="60">
        <v>3</v>
      </c>
      <c r="B402" s="61">
        <v>9.4</v>
      </c>
    </row>
    <row r="403" spans="1:2" x14ac:dyDescent="0.3">
      <c r="A403" s="62">
        <v>4</v>
      </c>
      <c r="B403" s="63">
        <v>10.4</v>
      </c>
    </row>
    <row r="404" spans="1:2" x14ac:dyDescent="0.3">
      <c r="A404" s="60">
        <v>5</v>
      </c>
      <c r="B404" s="61">
        <v>9.5</v>
      </c>
    </row>
    <row r="405" spans="1:2" x14ac:dyDescent="0.3">
      <c r="A405" s="62">
        <v>6</v>
      </c>
      <c r="B405" s="63">
        <v>10.4</v>
      </c>
    </row>
    <row r="406" spans="1:2" x14ac:dyDescent="0.3">
      <c r="A406" s="60">
        <v>7</v>
      </c>
      <c r="B406" s="61">
        <v>10.1</v>
      </c>
    </row>
    <row r="407" spans="1:2" x14ac:dyDescent="0.3">
      <c r="A407" s="62">
        <v>8</v>
      </c>
      <c r="B407" s="63">
        <v>8.5</v>
      </c>
    </row>
    <row r="408" spans="1:2" x14ac:dyDescent="0.3">
      <c r="A408" s="60">
        <v>9</v>
      </c>
      <c r="B408" s="61">
        <v>8.1999999999999993</v>
      </c>
    </row>
    <row r="409" spans="1:2" x14ac:dyDescent="0.3">
      <c r="A409" s="62">
        <v>10</v>
      </c>
      <c r="B409" s="63">
        <v>7.7</v>
      </c>
    </row>
    <row r="410" spans="1:2" x14ac:dyDescent="0.3">
      <c r="A410" s="60">
        <v>11</v>
      </c>
      <c r="B410" s="61">
        <v>10.199999999999999</v>
      </c>
    </row>
    <row r="411" spans="1:2" x14ac:dyDescent="0.3">
      <c r="A411" s="62">
        <v>12</v>
      </c>
      <c r="B411" s="63">
        <v>8.1</v>
      </c>
    </row>
    <row r="412" spans="1:2" x14ac:dyDescent="0.3">
      <c r="A412" s="60">
        <v>1</v>
      </c>
      <c r="B412" s="61">
        <v>8.8000000000000007</v>
      </c>
    </row>
    <row r="413" spans="1:2" x14ac:dyDescent="0.3">
      <c r="A413" s="62">
        <v>2</v>
      </c>
      <c r="B413" s="63">
        <v>9.6</v>
      </c>
    </row>
    <row r="414" spans="1:2" x14ac:dyDescent="0.3">
      <c r="A414" s="60">
        <v>3</v>
      </c>
      <c r="B414" s="61">
        <v>8.3000000000000007</v>
      </c>
    </row>
    <row r="415" spans="1:2" x14ac:dyDescent="0.3">
      <c r="A415" s="62">
        <v>4</v>
      </c>
      <c r="B415" s="63">
        <v>8.6999999999999993</v>
      </c>
    </row>
    <row r="416" spans="1:2" x14ac:dyDescent="0.3">
      <c r="A416" s="60">
        <v>5</v>
      </c>
      <c r="B416" s="61">
        <v>8.9</v>
      </c>
    </row>
    <row r="417" spans="1:2" x14ac:dyDescent="0.3">
      <c r="A417" s="62">
        <v>6</v>
      </c>
      <c r="B417" s="63">
        <v>9</v>
      </c>
    </row>
    <row r="418" spans="1:2" x14ac:dyDescent="0.3">
      <c r="A418" s="60">
        <v>7</v>
      </c>
      <c r="B418" s="61">
        <v>11</v>
      </c>
    </row>
    <row r="419" spans="1:2" x14ac:dyDescent="0.3">
      <c r="A419" s="62">
        <v>8</v>
      </c>
      <c r="B419" s="63">
        <v>9</v>
      </c>
    </row>
    <row r="420" spans="1:2" x14ac:dyDescent="0.3">
      <c r="A420" s="60">
        <v>9</v>
      </c>
      <c r="B420" s="61">
        <v>9.5</v>
      </c>
    </row>
    <row r="421" spans="1:2" x14ac:dyDescent="0.3">
      <c r="A421" s="62">
        <v>10</v>
      </c>
      <c r="B421" s="63">
        <v>8.1999999999999993</v>
      </c>
    </row>
    <row r="422" spans="1:2" x14ac:dyDescent="0.3">
      <c r="A422" s="60">
        <v>11</v>
      </c>
      <c r="B422" s="61">
        <v>9.1999999999999993</v>
      </c>
    </row>
    <row r="423" spans="1:2" x14ac:dyDescent="0.3">
      <c r="A423" s="62">
        <v>12</v>
      </c>
      <c r="B423" s="63">
        <v>8.4</v>
      </c>
    </row>
    <row r="424" spans="1:2" x14ac:dyDescent="0.3">
      <c r="A424" s="60">
        <v>1</v>
      </c>
      <c r="B424" s="61">
        <v>9.1</v>
      </c>
    </row>
    <row r="425" spans="1:2" x14ac:dyDescent="0.3">
      <c r="A425" s="62">
        <v>2</v>
      </c>
      <c r="B425" s="63">
        <v>8.1999999999999993</v>
      </c>
    </row>
    <row r="426" spans="1:2" x14ac:dyDescent="0.3">
      <c r="A426" s="60">
        <v>3</v>
      </c>
      <c r="B426" s="61">
        <v>9.5</v>
      </c>
    </row>
    <row r="427" spans="1:2" x14ac:dyDescent="0.3">
      <c r="A427" s="62">
        <v>4</v>
      </c>
      <c r="B427" s="63">
        <v>8.6</v>
      </c>
    </row>
    <row r="428" spans="1:2" x14ac:dyDescent="0.3">
      <c r="A428" s="60">
        <v>5</v>
      </c>
      <c r="B428" s="61">
        <v>8.3000000000000007</v>
      </c>
    </row>
    <row r="429" spans="1:2" x14ac:dyDescent="0.3">
      <c r="A429" s="62">
        <v>6</v>
      </c>
      <c r="B429" s="63">
        <v>9.6999999999999993</v>
      </c>
    </row>
    <row r="430" spans="1:2" x14ac:dyDescent="0.3">
      <c r="A430" s="60">
        <v>7</v>
      </c>
      <c r="B430" s="61">
        <v>9.4</v>
      </c>
    </row>
    <row r="431" spans="1:2" x14ac:dyDescent="0.3">
      <c r="A431" s="62">
        <v>8</v>
      </c>
      <c r="B431" s="63">
        <v>8.6</v>
      </c>
    </row>
    <row r="432" spans="1:2" x14ac:dyDescent="0.3">
      <c r="A432" s="60">
        <v>9</v>
      </c>
      <c r="B432" s="61">
        <v>9.3000000000000007</v>
      </c>
    </row>
    <row r="433" spans="1:2" x14ac:dyDescent="0.3">
      <c r="A433" s="62">
        <v>10</v>
      </c>
      <c r="B433" s="63">
        <v>8.1</v>
      </c>
    </row>
    <row r="434" spans="1:2" x14ac:dyDescent="0.3">
      <c r="A434" s="60">
        <v>11</v>
      </c>
      <c r="B434" s="61">
        <v>11.5</v>
      </c>
    </row>
    <row r="435" spans="1:2" x14ac:dyDescent="0.3">
      <c r="A435" s="62">
        <v>12</v>
      </c>
      <c r="B435" s="63">
        <v>11</v>
      </c>
    </row>
    <row r="436" spans="1:2" x14ac:dyDescent="0.3">
      <c r="A436" s="60">
        <v>1</v>
      </c>
      <c r="B436" s="61">
        <v>9.8000000000000007</v>
      </c>
    </row>
    <row r="437" spans="1:2" x14ac:dyDescent="0.3">
      <c r="A437" s="62">
        <v>2</v>
      </c>
      <c r="B437" s="63">
        <v>9.6</v>
      </c>
    </row>
    <row r="438" spans="1:2" x14ac:dyDescent="0.3">
      <c r="A438" s="60">
        <v>3</v>
      </c>
      <c r="B438" s="61">
        <v>10.4</v>
      </c>
    </row>
    <row r="439" spans="1:2" x14ac:dyDescent="0.3">
      <c r="A439" s="62">
        <v>4</v>
      </c>
      <c r="B439" s="63">
        <v>8.6</v>
      </c>
    </row>
    <row r="440" spans="1:2" x14ac:dyDescent="0.3">
      <c r="A440" s="60">
        <v>5</v>
      </c>
      <c r="B440" s="61">
        <v>8.6999999999999993</v>
      </c>
    </row>
    <row r="441" spans="1:2" x14ac:dyDescent="0.3">
      <c r="A441" s="62">
        <v>6</v>
      </c>
      <c r="B441" s="63">
        <v>7.8</v>
      </c>
    </row>
    <row r="442" spans="1:2" x14ac:dyDescent="0.3">
      <c r="A442" s="60">
        <v>7</v>
      </c>
      <c r="B442" s="61">
        <v>9.1999999999999993</v>
      </c>
    </row>
    <row r="443" spans="1:2" x14ac:dyDescent="0.3">
      <c r="A443" s="62">
        <v>8</v>
      </c>
      <c r="B443" s="63">
        <v>9.6</v>
      </c>
    </row>
    <row r="444" spans="1:2" x14ac:dyDescent="0.3">
      <c r="A444" s="60">
        <v>9</v>
      </c>
      <c r="B444" s="61">
        <v>8.1999999999999993</v>
      </c>
    </row>
    <row r="445" spans="1:2" x14ac:dyDescent="0.3">
      <c r="A445" s="62">
        <v>10</v>
      </c>
      <c r="B445" s="63">
        <v>8.3000000000000007</v>
      </c>
    </row>
    <row r="446" spans="1:2" x14ac:dyDescent="0.3">
      <c r="A446" s="60">
        <v>11</v>
      </c>
      <c r="B446" s="61">
        <v>10.1</v>
      </c>
    </row>
    <row r="447" spans="1:2" x14ac:dyDescent="0.3">
      <c r="A447" s="62">
        <v>12</v>
      </c>
      <c r="B447" s="63">
        <v>8.1</v>
      </c>
    </row>
    <row r="448" spans="1:2" x14ac:dyDescent="0.3">
      <c r="A448" s="60">
        <v>1</v>
      </c>
      <c r="B448" s="61">
        <v>9.9</v>
      </c>
    </row>
    <row r="449" spans="1:2" x14ac:dyDescent="0.3">
      <c r="A449" s="62">
        <v>2</v>
      </c>
      <c r="B449" s="63">
        <v>9.5</v>
      </c>
    </row>
    <row r="450" spans="1:2" x14ac:dyDescent="0.3">
      <c r="A450" s="60">
        <v>3</v>
      </c>
      <c r="B450" s="61">
        <v>9.1999999999999993</v>
      </c>
    </row>
    <row r="451" spans="1:2" x14ac:dyDescent="0.3">
      <c r="A451" s="62">
        <v>4</v>
      </c>
      <c r="B451" s="63">
        <v>9.3000000000000007</v>
      </c>
    </row>
    <row r="452" spans="1:2" x14ac:dyDescent="0.3">
      <c r="A452" s="60">
        <v>5</v>
      </c>
      <c r="B452" s="61">
        <v>8.3000000000000007</v>
      </c>
    </row>
    <row r="453" spans="1:2" x14ac:dyDescent="0.3">
      <c r="A453" s="62">
        <v>6</v>
      </c>
      <c r="B453" s="63">
        <v>8.1</v>
      </c>
    </row>
    <row r="454" spans="1:2" x14ac:dyDescent="0.3">
      <c r="A454" s="60">
        <v>7</v>
      </c>
      <c r="B454" s="61">
        <v>10.3</v>
      </c>
    </row>
    <row r="455" spans="1:2" x14ac:dyDescent="0.3">
      <c r="A455" s="62">
        <v>8</v>
      </c>
      <c r="B455" s="63">
        <v>9.8000000000000007</v>
      </c>
    </row>
    <row r="456" spans="1:2" x14ac:dyDescent="0.3">
      <c r="A456" s="60">
        <v>9</v>
      </c>
      <c r="B456" s="61">
        <v>8.6</v>
      </c>
    </row>
    <row r="457" spans="1:2" x14ac:dyDescent="0.3">
      <c r="A457" s="62">
        <v>10</v>
      </c>
      <c r="B457" s="63">
        <v>9.9</v>
      </c>
    </row>
    <row r="458" spans="1:2" x14ac:dyDescent="0.3">
      <c r="A458" s="60">
        <v>11</v>
      </c>
      <c r="B458" s="61">
        <v>9.4</v>
      </c>
    </row>
    <row r="459" spans="1:2" x14ac:dyDescent="0.3">
      <c r="A459" s="62">
        <v>12</v>
      </c>
      <c r="B459" s="63">
        <v>8.6999999999999993</v>
      </c>
    </row>
    <row r="460" spans="1:2" x14ac:dyDescent="0.3">
      <c r="A460" s="60">
        <v>1</v>
      </c>
      <c r="B460" s="61">
        <v>9</v>
      </c>
    </row>
    <row r="461" spans="1:2" x14ac:dyDescent="0.3">
      <c r="A461" s="62">
        <v>2</v>
      </c>
      <c r="B461" s="63">
        <v>9.9</v>
      </c>
    </row>
    <row r="462" spans="1:2" x14ac:dyDescent="0.3">
      <c r="A462" s="60">
        <v>3</v>
      </c>
      <c r="B462" s="61">
        <v>8.1999999999999993</v>
      </c>
    </row>
    <row r="463" spans="1:2" x14ac:dyDescent="0.3">
      <c r="A463" s="62">
        <v>4</v>
      </c>
      <c r="B463" s="63">
        <v>10.1</v>
      </c>
    </row>
    <row r="464" spans="1:2" x14ac:dyDescent="0.3">
      <c r="A464" s="60">
        <v>5</v>
      </c>
      <c r="B464" s="61">
        <v>10.4</v>
      </c>
    </row>
    <row r="465" spans="1:2" x14ac:dyDescent="0.3">
      <c r="A465" s="62">
        <v>6</v>
      </c>
      <c r="B465" s="63">
        <v>9</v>
      </c>
    </row>
    <row r="466" spans="1:2" x14ac:dyDescent="0.3">
      <c r="A466" s="60">
        <v>7</v>
      </c>
      <c r="B466" s="61">
        <v>10.1</v>
      </c>
    </row>
    <row r="467" spans="1:2" x14ac:dyDescent="0.3">
      <c r="A467" s="62">
        <v>8</v>
      </c>
      <c r="B467" s="63">
        <v>9.3000000000000007</v>
      </c>
    </row>
    <row r="468" spans="1:2" x14ac:dyDescent="0.3">
      <c r="A468" s="60">
        <v>9</v>
      </c>
      <c r="B468" s="61">
        <v>11</v>
      </c>
    </row>
    <row r="469" spans="1:2" x14ac:dyDescent="0.3">
      <c r="A469" s="62">
        <v>10</v>
      </c>
      <c r="B469" s="63">
        <v>8.1999999999999993</v>
      </c>
    </row>
    <row r="470" spans="1:2" x14ac:dyDescent="0.3">
      <c r="A470" s="60">
        <v>11</v>
      </c>
      <c r="B470" s="61">
        <v>11.4</v>
      </c>
    </row>
    <row r="471" spans="1:2" x14ac:dyDescent="0.3">
      <c r="A471" s="62">
        <v>12</v>
      </c>
      <c r="B471" s="63">
        <v>10.6</v>
      </c>
    </row>
    <row r="472" spans="1:2" x14ac:dyDescent="0.3">
      <c r="A472" s="60">
        <v>1</v>
      </c>
      <c r="B472" s="61">
        <v>8.1999999999999993</v>
      </c>
    </row>
    <row r="473" spans="1:2" x14ac:dyDescent="0.3">
      <c r="A473" s="62">
        <v>2</v>
      </c>
      <c r="B473" s="63">
        <v>9.1</v>
      </c>
    </row>
    <row r="474" spans="1:2" x14ac:dyDescent="0.3">
      <c r="A474" s="60">
        <v>3</v>
      </c>
      <c r="B474" s="61">
        <v>8.5</v>
      </c>
    </row>
    <row r="475" spans="1:2" x14ac:dyDescent="0.3">
      <c r="A475" s="62">
        <v>4</v>
      </c>
      <c r="B475" s="63">
        <v>9.4</v>
      </c>
    </row>
    <row r="476" spans="1:2" x14ac:dyDescent="0.3">
      <c r="A476" s="60">
        <v>5</v>
      </c>
      <c r="B476" s="61">
        <v>8.1</v>
      </c>
    </row>
    <row r="477" spans="1:2" x14ac:dyDescent="0.3">
      <c r="A477" s="62">
        <v>6</v>
      </c>
      <c r="B477" s="63">
        <v>8.4</v>
      </c>
    </row>
    <row r="478" spans="1:2" x14ac:dyDescent="0.3">
      <c r="A478" s="60">
        <v>7</v>
      </c>
      <c r="B478" s="61">
        <v>10.8</v>
      </c>
    </row>
    <row r="479" spans="1:2" x14ac:dyDescent="0.3">
      <c r="A479" s="62">
        <v>8</v>
      </c>
      <c r="B479" s="63">
        <v>8.6</v>
      </c>
    </row>
    <row r="480" spans="1:2" x14ac:dyDescent="0.3">
      <c r="A480" s="60">
        <v>9</v>
      </c>
      <c r="B480" s="61">
        <v>10.3</v>
      </c>
    </row>
    <row r="481" spans="1:2" x14ac:dyDescent="0.3">
      <c r="A481" s="62">
        <v>10</v>
      </c>
      <c r="B481" s="63">
        <v>8.6999999999999993</v>
      </c>
    </row>
    <row r="482" spans="1:2" x14ac:dyDescent="0.3">
      <c r="A482" s="60">
        <v>11</v>
      </c>
      <c r="B482" s="61">
        <v>9.8000000000000007</v>
      </c>
    </row>
    <row r="483" spans="1:2" x14ac:dyDescent="0.3">
      <c r="A483" s="62">
        <v>12</v>
      </c>
      <c r="B483" s="63">
        <v>8.8000000000000007</v>
      </c>
    </row>
    <row r="484" spans="1:2" x14ac:dyDescent="0.3">
      <c r="A484" s="60">
        <v>1</v>
      </c>
      <c r="B484" s="61">
        <v>8.9</v>
      </c>
    </row>
    <row r="485" spans="1:2" x14ac:dyDescent="0.3">
      <c r="A485" s="62">
        <v>2</v>
      </c>
      <c r="B485" s="63">
        <v>7.9</v>
      </c>
    </row>
    <row r="486" spans="1:2" x14ac:dyDescent="0.3">
      <c r="A486" s="60">
        <v>3</v>
      </c>
      <c r="B486" s="61">
        <v>8.5</v>
      </c>
    </row>
    <row r="487" spans="1:2" x14ac:dyDescent="0.3">
      <c r="A487" s="62">
        <v>4</v>
      </c>
      <c r="B487" s="63">
        <v>8.6</v>
      </c>
    </row>
    <row r="488" spans="1:2" x14ac:dyDescent="0.3">
      <c r="A488" s="60">
        <v>5</v>
      </c>
      <c r="B488" s="61">
        <v>7.6</v>
      </c>
    </row>
    <row r="489" spans="1:2" x14ac:dyDescent="0.3">
      <c r="A489" s="62">
        <v>6</v>
      </c>
      <c r="B489" s="63">
        <v>8.4</v>
      </c>
    </row>
    <row r="490" spans="1:2" x14ac:dyDescent="0.3">
      <c r="A490" s="60">
        <v>7</v>
      </c>
      <c r="B490" s="61">
        <v>10.1</v>
      </c>
    </row>
    <row r="491" spans="1:2" x14ac:dyDescent="0.3">
      <c r="A491" s="62">
        <v>8</v>
      </c>
      <c r="B491" s="63">
        <v>9.3000000000000007</v>
      </c>
    </row>
    <row r="492" spans="1:2" x14ac:dyDescent="0.3">
      <c r="A492" s="60">
        <v>9</v>
      </c>
      <c r="B492" s="61">
        <v>8.8000000000000007</v>
      </c>
    </row>
    <row r="493" spans="1:2" x14ac:dyDescent="0.3">
      <c r="A493" s="62">
        <v>10</v>
      </c>
      <c r="B493" s="63">
        <v>8.9</v>
      </c>
    </row>
    <row r="494" spans="1:2" x14ac:dyDescent="0.3">
      <c r="A494" s="60">
        <v>11</v>
      </c>
      <c r="B494" s="61">
        <v>9.9</v>
      </c>
    </row>
    <row r="495" spans="1:2" x14ac:dyDescent="0.3">
      <c r="A495" s="62">
        <v>12</v>
      </c>
      <c r="B495" s="63">
        <v>7.7</v>
      </c>
    </row>
    <row r="496" spans="1:2" x14ac:dyDescent="0.3">
      <c r="A496" s="60">
        <v>1</v>
      </c>
      <c r="B496" s="61">
        <v>8.1</v>
      </c>
    </row>
    <row r="497" spans="1:2" x14ac:dyDescent="0.3">
      <c r="A497" s="62">
        <v>2</v>
      </c>
      <c r="B497" s="63">
        <v>9.6</v>
      </c>
    </row>
    <row r="498" spans="1:2" x14ac:dyDescent="0.3">
      <c r="A498" s="60">
        <v>3</v>
      </c>
      <c r="B498" s="61">
        <v>8.8000000000000007</v>
      </c>
    </row>
    <row r="499" spans="1:2" x14ac:dyDescent="0.3">
      <c r="A499" s="62">
        <v>4</v>
      </c>
      <c r="B499" s="63">
        <v>7.9</v>
      </c>
    </row>
    <row r="500" spans="1:2" x14ac:dyDescent="0.3">
      <c r="A500" s="60">
        <v>5</v>
      </c>
      <c r="B500" s="61">
        <v>9.4</v>
      </c>
    </row>
    <row r="501" spans="1:2" x14ac:dyDescent="0.3">
      <c r="A501" s="62">
        <v>6</v>
      </c>
      <c r="B501" s="63">
        <v>8.9</v>
      </c>
    </row>
    <row r="502" spans="1:2" x14ac:dyDescent="0.3">
      <c r="A502" s="60">
        <v>7</v>
      </c>
      <c r="B502" s="61">
        <v>10.1</v>
      </c>
    </row>
    <row r="503" spans="1:2" x14ac:dyDescent="0.3">
      <c r="A503" s="62">
        <v>8</v>
      </c>
      <c r="B503" s="63">
        <v>8.9</v>
      </c>
    </row>
    <row r="504" spans="1:2" x14ac:dyDescent="0.3">
      <c r="A504" s="60">
        <v>9</v>
      </c>
      <c r="B504" s="61">
        <v>8.5</v>
      </c>
    </row>
    <row r="505" spans="1:2" x14ac:dyDescent="0.3">
      <c r="A505" s="62">
        <v>10</v>
      </c>
      <c r="B505" s="63">
        <v>8.9</v>
      </c>
    </row>
    <row r="506" spans="1:2" x14ac:dyDescent="0.3">
      <c r="A506" s="60">
        <v>11</v>
      </c>
      <c r="B506" s="61">
        <v>10.199999999999999</v>
      </c>
    </row>
    <row r="507" spans="1:2" x14ac:dyDescent="0.3">
      <c r="A507" s="62">
        <v>12</v>
      </c>
      <c r="B507" s="63">
        <v>8.6999999999999993</v>
      </c>
    </row>
    <row r="508" spans="1:2" x14ac:dyDescent="0.3">
      <c r="A508" s="60">
        <v>1</v>
      </c>
      <c r="B508" s="61">
        <v>8.6</v>
      </c>
    </row>
    <row r="509" spans="1:2" x14ac:dyDescent="0.3">
      <c r="A509" s="62">
        <v>2</v>
      </c>
      <c r="B509" s="63">
        <v>8.5</v>
      </c>
    </row>
    <row r="510" spans="1:2" x14ac:dyDescent="0.3">
      <c r="A510" s="60">
        <v>3</v>
      </c>
      <c r="B510" s="61">
        <v>9.6999999999999993</v>
      </c>
    </row>
    <row r="511" spans="1:2" x14ac:dyDescent="0.3">
      <c r="A511" s="62">
        <v>4</v>
      </c>
      <c r="B511" s="63">
        <v>8.9</v>
      </c>
    </row>
    <row r="512" spans="1:2" x14ac:dyDescent="0.3">
      <c r="A512" s="60">
        <v>5</v>
      </c>
      <c r="B512" s="61">
        <v>8.6999999999999993</v>
      </c>
    </row>
    <row r="513" spans="1:2" x14ac:dyDescent="0.3">
      <c r="A513" s="62">
        <v>6</v>
      </c>
      <c r="B513" s="63">
        <v>8.1</v>
      </c>
    </row>
    <row r="514" spans="1:2" x14ac:dyDescent="0.3">
      <c r="A514" s="60">
        <v>7</v>
      </c>
      <c r="B514" s="61">
        <v>10.4</v>
      </c>
    </row>
    <row r="515" spans="1:2" x14ac:dyDescent="0.3">
      <c r="A515" s="62">
        <v>8</v>
      </c>
      <c r="B515" s="63">
        <v>7.6</v>
      </c>
    </row>
    <row r="516" spans="1:2" x14ac:dyDescent="0.3">
      <c r="A516" s="60">
        <v>9</v>
      </c>
      <c r="B516" s="61">
        <v>8.3000000000000007</v>
      </c>
    </row>
    <row r="517" spans="1:2" x14ac:dyDescent="0.3">
      <c r="A517" s="62">
        <v>10</v>
      </c>
      <c r="B517" s="63">
        <v>7.6</v>
      </c>
    </row>
    <row r="518" spans="1:2" x14ac:dyDescent="0.3">
      <c r="A518" s="60">
        <v>11</v>
      </c>
      <c r="B518" s="61">
        <v>10.8</v>
      </c>
    </row>
    <row r="519" spans="1:2" x14ac:dyDescent="0.3">
      <c r="A519" s="62">
        <v>12</v>
      </c>
      <c r="B519" s="63">
        <v>8.8000000000000007</v>
      </c>
    </row>
    <row r="520" spans="1:2" x14ac:dyDescent="0.3">
      <c r="A520" s="60">
        <v>1</v>
      </c>
      <c r="B520" s="61">
        <v>10.4</v>
      </c>
    </row>
    <row r="521" spans="1:2" x14ac:dyDescent="0.3">
      <c r="A521" s="62">
        <v>2</v>
      </c>
      <c r="B521" s="63">
        <v>10.1</v>
      </c>
    </row>
    <row r="522" spans="1:2" x14ac:dyDescent="0.3">
      <c r="A522" s="60">
        <v>3</v>
      </c>
      <c r="B522" s="61">
        <v>9.1999999999999993</v>
      </c>
    </row>
    <row r="523" spans="1:2" x14ac:dyDescent="0.3">
      <c r="A523" s="62">
        <v>4</v>
      </c>
      <c r="B523" s="63">
        <v>8.6</v>
      </c>
    </row>
    <row r="524" spans="1:2" x14ac:dyDescent="0.3">
      <c r="A524" s="60">
        <v>5</v>
      </c>
      <c r="B524" s="61">
        <v>8.1</v>
      </c>
    </row>
    <row r="525" spans="1:2" x14ac:dyDescent="0.3">
      <c r="A525" s="62">
        <v>6</v>
      </c>
      <c r="B525" s="63">
        <v>9.3000000000000007</v>
      </c>
    </row>
    <row r="526" spans="1:2" x14ac:dyDescent="0.3">
      <c r="A526" s="60">
        <v>7</v>
      </c>
      <c r="B526" s="61">
        <v>9.1999999999999993</v>
      </c>
    </row>
    <row r="527" spans="1:2" x14ac:dyDescent="0.3">
      <c r="A527" s="62">
        <v>8</v>
      </c>
      <c r="B527" s="63">
        <v>7.6</v>
      </c>
    </row>
    <row r="528" spans="1:2" x14ac:dyDescent="0.3">
      <c r="A528" s="60">
        <v>9</v>
      </c>
      <c r="B528" s="61">
        <v>9.1</v>
      </c>
    </row>
    <row r="529" spans="1:2" x14ac:dyDescent="0.3">
      <c r="A529" s="62">
        <v>10</v>
      </c>
      <c r="B529" s="63">
        <v>8.5</v>
      </c>
    </row>
    <row r="530" spans="1:2" x14ac:dyDescent="0.3">
      <c r="A530" s="60">
        <v>11</v>
      </c>
      <c r="B530" s="61">
        <v>11.3</v>
      </c>
    </row>
    <row r="531" spans="1:2" x14ac:dyDescent="0.3">
      <c r="A531" s="62">
        <v>12</v>
      </c>
      <c r="B531" s="63">
        <v>9.6999999999999993</v>
      </c>
    </row>
    <row r="532" spans="1:2" x14ac:dyDescent="0.3">
      <c r="A532" s="60">
        <v>1</v>
      </c>
      <c r="B532" s="61">
        <v>7.8</v>
      </c>
    </row>
    <row r="533" spans="1:2" x14ac:dyDescent="0.3">
      <c r="A533" s="62">
        <v>2</v>
      </c>
      <c r="B533" s="63">
        <v>8.1999999999999993</v>
      </c>
    </row>
    <row r="534" spans="1:2" x14ac:dyDescent="0.3">
      <c r="A534" s="60">
        <v>3</v>
      </c>
      <c r="B534" s="61">
        <v>7.9</v>
      </c>
    </row>
    <row r="535" spans="1:2" x14ac:dyDescent="0.3">
      <c r="A535" s="62">
        <v>4</v>
      </c>
      <c r="B535" s="63">
        <v>11</v>
      </c>
    </row>
    <row r="536" spans="1:2" x14ac:dyDescent="0.3">
      <c r="A536" s="60">
        <v>5</v>
      </c>
      <c r="B536" s="61">
        <v>9.4</v>
      </c>
    </row>
    <row r="537" spans="1:2" x14ac:dyDescent="0.3">
      <c r="A537" s="62">
        <v>6</v>
      </c>
      <c r="B537" s="63">
        <v>8.4</v>
      </c>
    </row>
    <row r="538" spans="1:2" x14ac:dyDescent="0.3">
      <c r="A538" s="60">
        <v>7</v>
      </c>
      <c r="B538" s="61">
        <v>9.3000000000000007</v>
      </c>
    </row>
    <row r="539" spans="1:2" x14ac:dyDescent="0.3">
      <c r="A539" s="62">
        <v>8</v>
      </c>
      <c r="B539" s="63">
        <v>9.1</v>
      </c>
    </row>
    <row r="540" spans="1:2" x14ac:dyDescent="0.3">
      <c r="A540" s="60">
        <v>9</v>
      </c>
      <c r="B540" s="61">
        <v>9.1999999999999993</v>
      </c>
    </row>
    <row r="541" spans="1:2" x14ac:dyDescent="0.3">
      <c r="A541" s="62">
        <v>10</v>
      </c>
      <c r="B541" s="63">
        <v>8.6999999999999993</v>
      </c>
    </row>
    <row r="542" spans="1:2" x14ac:dyDescent="0.3">
      <c r="A542" s="60">
        <v>11</v>
      </c>
      <c r="B542" s="61">
        <v>9.6</v>
      </c>
    </row>
    <row r="543" spans="1:2" x14ac:dyDescent="0.3">
      <c r="A543" s="62">
        <v>12</v>
      </c>
      <c r="B543" s="63">
        <v>8.3000000000000007</v>
      </c>
    </row>
    <row r="544" spans="1:2" x14ac:dyDescent="0.3">
      <c r="A544" s="60">
        <v>1</v>
      </c>
      <c r="B544" s="61">
        <v>8.1</v>
      </c>
    </row>
    <row r="545" spans="1:2" x14ac:dyDescent="0.3">
      <c r="A545" s="62">
        <v>2</v>
      </c>
      <c r="B545" s="63">
        <v>8.6999999999999993</v>
      </c>
    </row>
    <row r="546" spans="1:2" x14ac:dyDescent="0.3">
      <c r="A546" s="60">
        <v>3</v>
      </c>
      <c r="B546" s="61">
        <v>8.6</v>
      </c>
    </row>
    <row r="547" spans="1:2" x14ac:dyDescent="0.3">
      <c r="A547" s="62">
        <v>4</v>
      </c>
      <c r="B547" s="63">
        <v>8.4</v>
      </c>
    </row>
    <row r="548" spans="1:2" x14ac:dyDescent="0.3">
      <c r="A548" s="60">
        <v>5</v>
      </c>
      <c r="B548" s="61">
        <v>8</v>
      </c>
    </row>
    <row r="549" spans="1:2" x14ac:dyDescent="0.3">
      <c r="A549" s="62">
        <v>6</v>
      </c>
      <c r="B549" s="63">
        <v>9.6999999999999993</v>
      </c>
    </row>
    <row r="550" spans="1:2" x14ac:dyDescent="0.3">
      <c r="A550" s="60">
        <v>7</v>
      </c>
      <c r="B550" s="61">
        <v>11.5</v>
      </c>
    </row>
    <row r="551" spans="1:2" x14ac:dyDescent="0.3">
      <c r="A551" s="62">
        <v>8</v>
      </c>
      <c r="B551" s="63">
        <v>9.1999999999999993</v>
      </c>
    </row>
    <row r="552" spans="1:2" x14ac:dyDescent="0.3">
      <c r="A552" s="60">
        <v>9</v>
      </c>
      <c r="B552" s="61">
        <v>8.6999999999999993</v>
      </c>
    </row>
    <row r="553" spans="1:2" x14ac:dyDescent="0.3">
      <c r="A553" s="62">
        <v>10</v>
      </c>
      <c r="B553" s="63">
        <v>9.6</v>
      </c>
    </row>
    <row r="554" spans="1:2" x14ac:dyDescent="0.3">
      <c r="A554" s="60">
        <v>11</v>
      </c>
      <c r="B554" s="61">
        <v>10.8</v>
      </c>
    </row>
    <row r="555" spans="1:2" x14ac:dyDescent="0.3">
      <c r="A555" s="62">
        <v>12</v>
      </c>
      <c r="B555" s="63">
        <v>9.5</v>
      </c>
    </row>
    <row r="556" spans="1:2" x14ac:dyDescent="0.3">
      <c r="A556" s="60">
        <v>1</v>
      </c>
      <c r="B556" s="61">
        <v>9</v>
      </c>
    </row>
    <row r="557" spans="1:2" x14ac:dyDescent="0.3">
      <c r="A557" s="62">
        <v>2</v>
      </c>
      <c r="B557" s="63">
        <v>10.3</v>
      </c>
    </row>
    <row r="558" spans="1:2" x14ac:dyDescent="0.3">
      <c r="A558" s="60">
        <v>3</v>
      </c>
      <c r="B558" s="61">
        <v>10.199999999999999</v>
      </c>
    </row>
    <row r="559" spans="1:2" x14ac:dyDescent="0.3">
      <c r="A559" s="62">
        <v>4</v>
      </c>
      <c r="B559" s="63">
        <v>10.199999999999999</v>
      </c>
    </row>
    <row r="560" spans="1:2" x14ac:dyDescent="0.3">
      <c r="A560" s="60">
        <v>5</v>
      </c>
      <c r="B560" s="61">
        <v>8.9</v>
      </c>
    </row>
    <row r="561" spans="1:2" x14ac:dyDescent="0.3">
      <c r="A561" s="62">
        <v>6</v>
      </c>
      <c r="B561" s="63">
        <v>8.1999999999999993</v>
      </c>
    </row>
    <row r="562" spans="1:2" x14ac:dyDescent="0.3">
      <c r="A562" s="60">
        <v>7</v>
      </c>
      <c r="B562" s="61">
        <v>10.1</v>
      </c>
    </row>
    <row r="563" spans="1:2" x14ac:dyDescent="0.3">
      <c r="A563" s="62">
        <v>8</v>
      </c>
      <c r="B563" s="63">
        <v>9.6999999999999993</v>
      </c>
    </row>
    <row r="564" spans="1:2" x14ac:dyDescent="0.3">
      <c r="A564" s="60">
        <v>9</v>
      </c>
      <c r="B564" s="61">
        <v>7.7</v>
      </c>
    </row>
    <row r="565" spans="1:2" x14ac:dyDescent="0.3">
      <c r="A565" s="62">
        <v>10</v>
      </c>
      <c r="B565" s="63">
        <v>8.4</v>
      </c>
    </row>
    <row r="566" spans="1:2" x14ac:dyDescent="0.3">
      <c r="A566" s="60">
        <v>11</v>
      </c>
      <c r="B566" s="61">
        <v>11.2</v>
      </c>
    </row>
    <row r="567" spans="1:2" x14ac:dyDescent="0.3">
      <c r="A567" s="62">
        <v>12</v>
      </c>
      <c r="B567" s="63">
        <v>8.5</v>
      </c>
    </row>
    <row r="568" spans="1:2" x14ac:dyDescent="0.3">
      <c r="A568" s="60">
        <v>1</v>
      </c>
      <c r="B568" s="61">
        <v>9.6</v>
      </c>
    </row>
    <row r="569" spans="1:2" x14ac:dyDescent="0.3">
      <c r="A569" s="62">
        <v>2</v>
      </c>
      <c r="B569" s="63">
        <v>10</v>
      </c>
    </row>
    <row r="570" spans="1:2" x14ac:dyDescent="0.3">
      <c r="A570" s="60">
        <v>3</v>
      </c>
      <c r="B570" s="61">
        <v>8.9</v>
      </c>
    </row>
    <row r="571" spans="1:2" x14ac:dyDescent="0.3">
      <c r="A571" s="62">
        <v>4</v>
      </c>
      <c r="B571" s="63">
        <v>8.9</v>
      </c>
    </row>
    <row r="572" spans="1:2" x14ac:dyDescent="0.3">
      <c r="A572" s="60">
        <v>5</v>
      </c>
      <c r="B572" s="61">
        <v>9.3000000000000007</v>
      </c>
    </row>
    <row r="573" spans="1:2" x14ac:dyDescent="0.3">
      <c r="A573" s="62">
        <v>6</v>
      </c>
      <c r="B573" s="63">
        <v>9.1</v>
      </c>
    </row>
    <row r="574" spans="1:2" x14ac:dyDescent="0.3">
      <c r="A574" s="60">
        <v>7</v>
      </c>
      <c r="B574" s="61">
        <v>11.5</v>
      </c>
    </row>
    <row r="575" spans="1:2" x14ac:dyDescent="0.3">
      <c r="A575" s="62">
        <v>8</v>
      </c>
      <c r="B575" s="63">
        <v>8</v>
      </c>
    </row>
    <row r="576" spans="1:2" x14ac:dyDescent="0.3">
      <c r="A576" s="60">
        <v>9</v>
      </c>
      <c r="B576" s="61">
        <v>11.2</v>
      </c>
    </row>
    <row r="577" spans="1:2" x14ac:dyDescent="0.3">
      <c r="A577" s="62">
        <v>10</v>
      </c>
      <c r="B577" s="63">
        <v>8.6999999999999993</v>
      </c>
    </row>
    <row r="578" spans="1:2" x14ac:dyDescent="0.3">
      <c r="A578" s="60">
        <v>11</v>
      </c>
      <c r="B578" s="61">
        <v>9.5</v>
      </c>
    </row>
    <row r="579" spans="1:2" x14ac:dyDescent="0.3">
      <c r="A579" s="62">
        <v>12</v>
      </c>
      <c r="B579" s="63">
        <v>8.1</v>
      </c>
    </row>
    <row r="580" spans="1:2" x14ac:dyDescent="0.3">
      <c r="A580" s="60">
        <v>1</v>
      </c>
      <c r="B580" s="61">
        <v>8.9</v>
      </c>
    </row>
    <row r="581" spans="1:2" x14ac:dyDescent="0.3">
      <c r="A581" s="62">
        <v>2</v>
      </c>
      <c r="B581" s="63">
        <v>9.6</v>
      </c>
    </row>
    <row r="582" spans="1:2" x14ac:dyDescent="0.3">
      <c r="A582" s="60">
        <v>3</v>
      </c>
      <c r="B582" s="61">
        <v>9.5</v>
      </c>
    </row>
    <row r="583" spans="1:2" x14ac:dyDescent="0.3">
      <c r="A583" s="62">
        <v>4</v>
      </c>
      <c r="B583" s="63">
        <v>8.1</v>
      </c>
    </row>
    <row r="584" spans="1:2" x14ac:dyDescent="0.3">
      <c r="A584" s="60">
        <v>5</v>
      </c>
      <c r="B584" s="61">
        <v>9.8000000000000007</v>
      </c>
    </row>
    <row r="585" spans="1:2" x14ac:dyDescent="0.3">
      <c r="A585" s="62">
        <v>6</v>
      </c>
      <c r="B585" s="63">
        <v>9</v>
      </c>
    </row>
    <row r="586" spans="1:2" x14ac:dyDescent="0.3">
      <c r="A586" s="60">
        <v>7</v>
      </c>
      <c r="B586" s="61">
        <v>11.5</v>
      </c>
    </row>
    <row r="587" spans="1:2" x14ac:dyDescent="0.3">
      <c r="A587" s="62">
        <v>8</v>
      </c>
      <c r="B587" s="63">
        <v>7.5</v>
      </c>
    </row>
    <row r="588" spans="1:2" x14ac:dyDescent="0.3">
      <c r="A588" s="60">
        <v>9</v>
      </c>
      <c r="B588" s="61">
        <v>9.3000000000000007</v>
      </c>
    </row>
    <row r="589" spans="1:2" x14ac:dyDescent="0.3">
      <c r="A589" s="62">
        <v>10</v>
      </c>
      <c r="B589" s="63">
        <v>7.2</v>
      </c>
    </row>
    <row r="590" spans="1:2" x14ac:dyDescent="0.3">
      <c r="A590" s="60">
        <v>11</v>
      </c>
      <c r="B590" s="61">
        <v>10.199999999999999</v>
      </c>
    </row>
    <row r="591" spans="1:2" x14ac:dyDescent="0.3">
      <c r="A591" s="64">
        <v>12</v>
      </c>
      <c r="B591" s="12">
        <v>8.6999999999999993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704B-1882-4610-AFA3-AE9D0B7B6181}">
  <sheetPr>
    <tabColor rgb="FFFF0000"/>
  </sheetPr>
  <dimension ref="A1:AN591"/>
  <sheetViews>
    <sheetView zoomScale="70" zoomScaleNormal="70" workbookViewId="0"/>
  </sheetViews>
  <sheetFormatPr defaultRowHeight="14.4" x14ac:dyDescent="0.3"/>
  <cols>
    <col min="1" max="1" width="11.5546875" customWidth="1"/>
    <col min="2" max="2" width="12.33203125" customWidth="1"/>
    <col min="4" max="4" width="18.109375" customWidth="1"/>
    <col min="7" max="7" width="2.109375" customWidth="1"/>
    <col min="8" max="10" width="18.109375" customWidth="1"/>
    <col min="11" max="11" width="12.44140625" customWidth="1"/>
    <col min="40" max="40" width="71.5546875" customWidth="1"/>
  </cols>
  <sheetData>
    <row r="1" spans="1:40" x14ac:dyDescent="0.3">
      <c r="B1" t="s">
        <v>105</v>
      </c>
    </row>
    <row r="3" spans="1:40" x14ac:dyDescent="0.3">
      <c r="A3" s="65" t="s">
        <v>97</v>
      </c>
      <c r="B3" s="66" t="s">
        <v>106</v>
      </c>
      <c r="D3" s="20" t="str">
        <f>"Goal: Find Min Time for Each Post. And have formulas update automatically."</f>
        <v>Goal: Find Min Time for Each Post. And have formulas update automatically.</v>
      </c>
      <c r="L3" s="53" t="s">
        <v>99</v>
      </c>
      <c r="M3" s="54"/>
      <c r="N3" s="54"/>
      <c r="O3" s="54"/>
      <c r="P3" s="54"/>
      <c r="AM3" s="16" t="s">
        <v>97</v>
      </c>
      <c r="AN3" s="50" t="s">
        <v>98</v>
      </c>
    </row>
    <row r="4" spans="1:40" x14ac:dyDescent="0.3">
      <c r="A4" s="67">
        <v>1</v>
      </c>
      <c r="B4" s="68">
        <v>9</v>
      </c>
      <c r="L4" s="54"/>
      <c r="M4" s="54"/>
      <c r="N4" s="54"/>
      <c r="O4" s="54"/>
      <c r="P4" s="54"/>
      <c r="AM4" s="12">
        <v>1</v>
      </c>
      <c r="AN4" s="12">
        <f ca="1">IF(AM4&lt;3,RANDBETWEEN(78,105)/10,IF(OR(AM4={7,11}),RANDBETWEEN(90,115)/10,ROUND(CHOOSE(RANDBETWEEN(1,3),RANDBETWEEN(80,110),RANDBETWEEN(75,95),ABS(_xlfn.NORM.INV(RAND(),85,15/3)))/10,1)))</f>
        <v>8.6</v>
      </c>
    </row>
    <row r="5" spans="1:40" x14ac:dyDescent="0.3">
      <c r="A5" s="69">
        <v>2</v>
      </c>
      <c r="B5" s="70">
        <v>9.1999999999999993</v>
      </c>
      <c r="E5" t="s">
        <v>126</v>
      </c>
      <c r="F5" t="s">
        <v>127</v>
      </c>
    </row>
    <row r="6" spans="1:40" x14ac:dyDescent="0.3">
      <c r="A6" s="67">
        <v>3</v>
      </c>
      <c r="B6" s="68">
        <v>8.3000000000000007</v>
      </c>
      <c r="L6" s="54"/>
      <c r="M6" s="54"/>
      <c r="N6" s="54"/>
      <c r="O6" s="54"/>
      <c r="P6" s="54"/>
    </row>
    <row r="7" spans="1:40" x14ac:dyDescent="0.3">
      <c r="A7" s="69">
        <v>4</v>
      </c>
      <c r="B7" s="70">
        <v>8.3000000000000007</v>
      </c>
      <c r="D7" s="16" t="s">
        <v>97</v>
      </c>
      <c r="E7" s="16" t="s">
        <v>107</v>
      </c>
      <c r="F7" s="16" t="s">
        <v>108</v>
      </c>
      <c r="H7" t="str">
        <f ca="1">"In Cell "&amp;ADDRESS(ROW(D8),COLUMN(D8),4)&amp;" is: "&amp;IF(_xlfn.ISFORMULA(D8),_xlfn.FORMULATEXT(D8),"")</f>
        <v>In Cell D8 is: =SEQUENCE(12)</v>
      </c>
      <c r="L7" s="54"/>
      <c r="M7" s="54"/>
      <c r="N7" s="54"/>
      <c r="O7" s="54"/>
      <c r="P7" s="54"/>
    </row>
    <row r="8" spans="1:40" x14ac:dyDescent="0.3">
      <c r="A8" s="67">
        <v>5</v>
      </c>
      <c r="B8" s="68">
        <v>8.8000000000000007</v>
      </c>
      <c r="D8" s="12" cm="1">
        <f t="array" ref="D8:D19">_xlfn.SEQUENCE(12)</f>
        <v>1</v>
      </c>
      <c r="E8" s="17" cm="1">
        <f t="array" ref="E8:E19">_xlfn.MINIFS(B4:B591,A4:A591,_xlfn.ANCHORARRAY(D8))</f>
        <v>7.8</v>
      </c>
      <c r="F8" s="17" cm="1">
        <f t="array" ref="F8:F19">_xlfn.MAXIFS(B4:B591,A4:A591,_xlfn.ANCHORARRAY(D8))</f>
        <v>10.5</v>
      </c>
      <c r="H8" s="54" t="s">
        <v>221</v>
      </c>
      <c r="I8" s="54"/>
      <c r="J8" s="54"/>
      <c r="L8" s="54"/>
      <c r="M8" s="54"/>
      <c r="N8" s="54"/>
      <c r="O8" s="54"/>
      <c r="P8" s="54"/>
    </row>
    <row r="9" spans="1:40" x14ac:dyDescent="0.3">
      <c r="A9" s="69">
        <v>6</v>
      </c>
      <c r="B9" s="70">
        <v>10</v>
      </c>
      <c r="D9" s="12">
        <v>2</v>
      </c>
      <c r="E9" s="17">
        <v>7.8</v>
      </c>
      <c r="F9" s="17">
        <v>10.4</v>
      </c>
      <c r="L9" s="54"/>
      <c r="M9" s="54"/>
      <c r="N9" s="54"/>
      <c r="O9" s="54"/>
      <c r="P9" s="54"/>
    </row>
    <row r="10" spans="1:40" x14ac:dyDescent="0.3">
      <c r="A10" s="67">
        <v>7</v>
      </c>
      <c r="B10" s="68">
        <v>10.7</v>
      </c>
      <c r="D10" s="12">
        <v>3</v>
      </c>
      <c r="E10" s="17">
        <v>7.5</v>
      </c>
      <c r="F10" s="17">
        <v>11</v>
      </c>
      <c r="H10" t="str">
        <f ca="1">"In Cell "&amp;ADDRESS(ROW(E8),COLUMN(E8),4)&amp;" is: "&amp;IF(_xlfn.ISFORMULA(E8),_xlfn.FORMULATEXT(E8),"")</f>
        <v>In Cell E8 is: =MINIFS(B4:B591,A4:A591,D8#)</v>
      </c>
      <c r="L10" s="54"/>
      <c r="M10" s="54"/>
      <c r="N10" s="54"/>
      <c r="O10" s="54"/>
      <c r="P10" s="54"/>
    </row>
    <row r="11" spans="1:40" x14ac:dyDescent="0.3">
      <c r="A11" s="69">
        <v>8</v>
      </c>
      <c r="B11" s="70">
        <v>8</v>
      </c>
      <c r="D11" s="12">
        <v>4</v>
      </c>
      <c r="E11" s="17">
        <v>7.8</v>
      </c>
      <c r="F11" s="17">
        <v>11</v>
      </c>
      <c r="H11" s="54" t="s">
        <v>109</v>
      </c>
      <c r="I11" s="54"/>
      <c r="J11" s="54"/>
      <c r="L11" s="54"/>
      <c r="M11" s="54"/>
      <c r="N11" s="54"/>
      <c r="O11" s="54"/>
      <c r="P11" s="54"/>
    </row>
    <row r="12" spans="1:40" x14ac:dyDescent="0.3">
      <c r="A12" s="67">
        <v>9</v>
      </c>
      <c r="B12" s="68">
        <v>9.1</v>
      </c>
      <c r="D12" s="12">
        <v>5</v>
      </c>
      <c r="E12" s="17">
        <v>7.3</v>
      </c>
      <c r="F12" s="17">
        <v>10.5</v>
      </c>
      <c r="L12" s="54"/>
      <c r="M12" s="54"/>
      <c r="N12" s="54"/>
      <c r="O12" s="54"/>
      <c r="P12" s="54"/>
    </row>
    <row r="13" spans="1:40" x14ac:dyDescent="0.3">
      <c r="A13" s="69">
        <v>10</v>
      </c>
      <c r="B13" s="70">
        <v>10.3</v>
      </c>
      <c r="D13" s="12">
        <v>6</v>
      </c>
      <c r="E13" s="17">
        <v>7.6</v>
      </c>
      <c r="F13" s="17">
        <v>10.7</v>
      </c>
      <c r="H13" t="str">
        <f ca="1">"In Cell "&amp;ADDRESS(ROW(F8),COLUMN(F8),4)&amp;" is: "&amp;IF(_xlfn.ISFORMULA(F8),_xlfn.FORMULATEXT(F8),"")</f>
        <v>In Cell F8 is: =MAXIFS(B4:B591,A4:A591,D8#)</v>
      </c>
      <c r="L13" s="54"/>
      <c r="M13" s="54"/>
      <c r="N13" s="54"/>
      <c r="O13" s="54"/>
      <c r="P13" s="54"/>
    </row>
    <row r="14" spans="1:40" x14ac:dyDescent="0.3">
      <c r="A14" s="67">
        <v>11</v>
      </c>
      <c r="B14" s="68">
        <v>9.9</v>
      </c>
      <c r="D14" s="12">
        <v>7</v>
      </c>
      <c r="E14" s="17">
        <v>9</v>
      </c>
      <c r="F14" s="17">
        <v>12.1</v>
      </c>
      <c r="H14" s="54" t="s">
        <v>110</v>
      </c>
      <c r="I14" s="54"/>
      <c r="J14" s="54"/>
      <c r="L14" s="54"/>
      <c r="M14" s="54"/>
      <c r="N14" s="54"/>
      <c r="O14" s="54"/>
      <c r="P14" s="54"/>
    </row>
    <row r="15" spans="1:40" x14ac:dyDescent="0.3">
      <c r="A15" s="69">
        <v>12</v>
      </c>
      <c r="B15" s="70">
        <v>8.5</v>
      </c>
      <c r="D15" s="12">
        <v>8</v>
      </c>
      <c r="E15" s="17">
        <v>7.5</v>
      </c>
      <c r="F15" s="17">
        <v>10.4</v>
      </c>
      <c r="L15" s="54"/>
      <c r="M15" s="54"/>
      <c r="N15" s="54"/>
      <c r="O15" s="54"/>
      <c r="P15" s="54"/>
    </row>
    <row r="16" spans="1:40" x14ac:dyDescent="0.3">
      <c r="A16" s="67">
        <v>1</v>
      </c>
      <c r="B16" s="68">
        <v>10</v>
      </c>
      <c r="D16" s="12">
        <v>9</v>
      </c>
      <c r="E16" s="17">
        <v>7.5</v>
      </c>
      <c r="F16" s="17">
        <v>11.2</v>
      </c>
    </row>
    <row r="17" spans="1:6" x14ac:dyDescent="0.3">
      <c r="A17" s="69">
        <v>2</v>
      </c>
      <c r="B17" s="70">
        <v>8.6</v>
      </c>
      <c r="D17" s="12">
        <v>10</v>
      </c>
      <c r="E17" s="17">
        <v>7.2</v>
      </c>
      <c r="F17" s="17">
        <v>10.3</v>
      </c>
    </row>
    <row r="18" spans="1:6" x14ac:dyDescent="0.3">
      <c r="A18" s="67">
        <v>3</v>
      </c>
      <c r="B18" s="68">
        <v>9.1</v>
      </c>
      <c r="D18" s="12">
        <v>11</v>
      </c>
      <c r="E18" s="17">
        <v>9.1999999999999993</v>
      </c>
      <c r="F18" s="17">
        <v>11.75</v>
      </c>
    </row>
    <row r="19" spans="1:6" x14ac:dyDescent="0.3">
      <c r="A19" s="69">
        <v>4</v>
      </c>
      <c r="B19" s="70">
        <v>8.3000000000000007</v>
      </c>
      <c r="D19" s="12">
        <v>12</v>
      </c>
      <c r="E19" s="17">
        <v>7.5</v>
      </c>
      <c r="F19" s="17">
        <v>11.1</v>
      </c>
    </row>
    <row r="20" spans="1:6" x14ac:dyDescent="0.3">
      <c r="A20" s="67">
        <v>5</v>
      </c>
      <c r="B20" s="68">
        <v>8.1</v>
      </c>
    </row>
    <row r="21" spans="1:6" x14ac:dyDescent="0.3">
      <c r="A21" s="69">
        <v>6</v>
      </c>
      <c r="B21" s="70">
        <v>10.4</v>
      </c>
      <c r="D21" t="s">
        <v>111</v>
      </c>
    </row>
    <row r="22" spans="1:6" x14ac:dyDescent="0.3">
      <c r="A22" s="67">
        <v>7</v>
      </c>
      <c r="B22" s="68">
        <v>9.1</v>
      </c>
    </row>
    <row r="23" spans="1:6" x14ac:dyDescent="0.3">
      <c r="A23" s="69">
        <v>8</v>
      </c>
      <c r="B23" s="70">
        <v>8.4</v>
      </c>
    </row>
    <row r="24" spans="1:6" x14ac:dyDescent="0.3">
      <c r="A24" s="67">
        <v>9</v>
      </c>
      <c r="B24" s="68">
        <v>8.3000000000000007</v>
      </c>
    </row>
    <row r="25" spans="1:6" x14ac:dyDescent="0.3">
      <c r="A25" s="69">
        <v>10</v>
      </c>
      <c r="B25" s="70">
        <v>9.6999999999999993</v>
      </c>
    </row>
    <row r="26" spans="1:6" x14ac:dyDescent="0.3">
      <c r="A26" s="67">
        <v>11</v>
      </c>
      <c r="B26" s="68">
        <v>9.6999999999999993</v>
      </c>
    </row>
    <row r="27" spans="1:6" x14ac:dyDescent="0.3">
      <c r="A27" s="69">
        <v>12</v>
      </c>
      <c r="B27" s="70">
        <v>9.5</v>
      </c>
    </row>
    <row r="28" spans="1:6" x14ac:dyDescent="0.3">
      <c r="A28" s="67">
        <v>1</v>
      </c>
      <c r="B28" s="68">
        <v>8.3000000000000007</v>
      </c>
    </row>
    <row r="29" spans="1:6" x14ac:dyDescent="0.3">
      <c r="A29" s="69">
        <v>2</v>
      </c>
      <c r="B29" s="70">
        <v>9.1</v>
      </c>
    </row>
    <row r="30" spans="1:6" x14ac:dyDescent="0.3">
      <c r="A30" s="67">
        <v>3</v>
      </c>
      <c r="B30" s="68">
        <v>8.5</v>
      </c>
    </row>
    <row r="31" spans="1:6" x14ac:dyDescent="0.3">
      <c r="A31" s="69">
        <v>4</v>
      </c>
      <c r="B31" s="70">
        <v>8</v>
      </c>
    </row>
    <row r="32" spans="1:6" x14ac:dyDescent="0.3">
      <c r="A32" s="67">
        <v>5</v>
      </c>
      <c r="B32" s="68">
        <v>8.1999999999999993</v>
      </c>
    </row>
    <row r="33" spans="1:2" x14ac:dyDescent="0.3">
      <c r="A33" s="69">
        <v>6</v>
      </c>
      <c r="B33" s="70">
        <v>8.9</v>
      </c>
    </row>
    <row r="34" spans="1:2" x14ac:dyDescent="0.3">
      <c r="A34" s="67">
        <v>7</v>
      </c>
      <c r="B34" s="68">
        <v>11.5</v>
      </c>
    </row>
    <row r="35" spans="1:2" x14ac:dyDescent="0.3">
      <c r="A35" s="69">
        <v>8</v>
      </c>
      <c r="B35" s="70">
        <v>8.3000000000000007</v>
      </c>
    </row>
    <row r="36" spans="1:2" x14ac:dyDescent="0.3">
      <c r="A36" s="67">
        <v>9</v>
      </c>
      <c r="B36" s="68">
        <v>8.6</v>
      </c>
    </row>
    <row r="37" spans="1:2" x14ac:dyDescent="0.3">
      <c r="A37" s="69">
        <v>10</v>
      </c>
      <c r="B37" s="70">
        <v>9.1</v>
      </c>
    </row>
    <row r="38" spans="1:2" x14ac:dyDescent="0.3">
      <c r="A38" s="67">
        <v>11</v>
      </c>
      <c r="B38" s="68">
        <v>9.1999999999999993</v>
      </c>
    </row>
    <row r="39" spans="1:2" x14ac:dyDescent="0.3">
      <c r="A39" s="69">
        <v>12</v>
      </c>
      <c r="B39" s="70">
        <v>10.3</v>
      </c>
    </row>
    <row r="40" spans="1:2" x14ac:dyDescent="0.3">
      <c r="A40" s="67">
        <v>1</v>
      </c>
      <c r="B40" s="68">
        <v>10.5</v>
      </c>
    </row>
    <row r="41" spans="1:2" x14ac:dyDescent="0.3">
      <c r="A41" s="69">
        <v>2</v>
      </c>
      <c r="B41" s="70">
        <v>8</v>
      </c>
    </row>
    <row r="42" spans="1:2" x14ac:dyDescent="0.3">
      <c r="A42" s="67">
        <v>3</v>
      </c>
      <c r="B42" s="68">
        <v>8.1999999999999993</v>
      </c>
    </row>
    <row r="43" spans="1:2" x14ac:dyDescent="0.3">
      <c r="A43" s="69">
        <v>4</v>
      </c>
      <c r="B43" s="70">
        <v>8.4</v>
      </c>
    </row>
    <row r="44" spans="1:2" x14ac:dyDescent="0.3">
      <c r="A44" s="67">
        <v>5</v>
      </c>
      <c r="B44" s="68">
        <v>9.1</v>
      </c>
    </row>
    <row r="45" spans="1:2" x14ac:dyDescent="0.3">
      <c r="A45" s="69">
        <v>6</v>
      </c>
      <c r="B45" s="70">
        <v>10.7</v>
      </c>
    </row>
    <row r="46" spans="1:2" x14ac:dyDescent="0.3">
      <c r="A46" s="67">
        <v>7</v>
      </c>
      <c r="B46" s="68">
        <v>11.5</v>
      </c>
    </row>
    <row r="47" spans="1:2" x14ac:dyDescent="0.3">
      <c r="A47" s="69">
        <v>8</v>
      </c>
      <c r="B47" s="70">
        <v>9.1</v>
      </c>
    </row>
    <row r="48" spans="1:2" x14ac:dyDescent="0.3">
      <c r="A48" s="67">
        <v>9</v>
      </c>
      <c r="B48" s="68">
        <v>8.8000000000000007</v>
      </c>
    </row>
    <row r="49" spans="1:2" x14ac:dyDescent="0.3">
      <c r="A49" s="69">
        <v>10</v>
      </c>
      <c r="B49" s="70">
        <v>8.3000000000000007</v>
      </c>
    </row>
    <row r="50" spans="1:2" x14ac:dyDescent="0.3">
      <c r="A50" s="67">
        <v>11</v>
      </c>
      <c r="B50" s="68">
        <v>10.3</v>
      </c>
    </row>
    <row r="51" spans="1:2" x14ac:dyDescent="0.3">
      <c r="A51" s="69">
        <v>12</v>
      </c>
      <c r="B51" s="70">
        <v>10.7</v>
      </c>
    </row>
    <row r="52" spans="1:2" x14ac:dyDescent="0.3">
      <c r="A52" s="67">
        <v>1</v>
      </c>
      <c r="B52" s="68">
        <v>8.1</v>
      </c>
    </row>
    <row r="53" spans="1:2" x14ac:dyDescent="0.3">
      <c r="A53" s="69">
        <v>2</v>
      </c>
      <c r="B53" s="70">
        <v>10.1</v>
      </c>
    </row>
    <row r="54" spans="1:2" x14ac:dyDescent="0.3">
      <c r="A54" s="67">
        <v>3</v>
      </c>
      <c r="B54" s="68">
        <v>9.1999999999999993</v>
      </c>
    </row>
    <row r="55" spans="1:2" x14ac:dyDescent="0.3">
      <c r="A55" s="69">
        <v>4</v>
      </c>
      <c r="B55" s="70">
        <v>7.9</v>
      </c>
    </row>
    <row r="56" spans="1:2" x14ac:dyDescent="0.3">
      <c r="A56" s="67">
        <v>5</v>
      </c>
      <c r="B56" s="68">
        <v>8</v>
      </c>
    </row>
    <row r="57" spans="1:2" x14ac:dyDescent="0.3">
      <c r="A57" s="69">
        <v>6</v>
      </c>
      <c r="B57" s="70">
        <v>9.1</v>
      </c>
    </row>
    <row r="58" spans="1:2" x14ac:dyDescent="0.3">
      <c r="A58" s="67">
        <v>7</v>
      </c>
      <c r="B58" s="68">
        <v>9.6999999999999993</v>
      </c>
    </row>
    <row r="59" spans="1:2" x14ac:dyDescent="0.3">
      <c r="A59" s="69">
        <v>8</v>
      </c>
      <c r="B59" s="70">
        <v>8.1</v>
      </c>
    </row>
    <row r="60" spans="1:2" x14ac:dyDescent="0.3">
      <c r="A60" s="67">
        <v>9</v>
      </c>
      <c r="B60" s="68">
        <v>7.5</v>
      </c>
    </row>
    <row r="61" spans="1:2" x14ac:dyDescent="0.3">
      <c r="A61" s="69">
        <v>10</v>
      </c>
      <c r="B61" s="70">
        <v>8.4</v>
      </c>
    </row>
    <row r="62" spans="1:2" x14ac:dyDescent="0.3">
      <c r="A62" s="67">
        <v>11</v>
      </c>
      <c r="B62" s="68">
        <v>9.5</v>
      </c>
    </row>
    <row r="63" spans="1:2" x14ac:dyDescent="0.3">
      <c r="A63" s="69">
        <v>12</v>
      </c>
      <c r="B63" s="70">
        <v>8.3000000000000007</v>
      </c>
    </row>
    <row r="64" spans="1:2" x14ac:dyDescent="0.3">
      <c r="A64" s="67">
        <v>1</v>
      </c>
      <c r="B64" s="68">
        <v>10.4</v>
      </c>
    </row>
    <row r="65" spans="1:2" x14ac:dyDescent="0.3">
      <c r="A65" s="69">
        <v>2</v>
      </c>
      <c r="B65" s="70">
        <v>8.4</v>
      </c>
    </row>
    <row r="66" spans="1:2" x14ac:dyDescent="0.3">
      <c r="A66" s="67">
        <v>3</v>
      </c>
      <c r="B66" s="68">
        <v>8.9</v>
      </c>
    </row>
    <row r="67" spans="1:2" x14ac:dyDescent="0.3">
      <c r="A67" s="69">
        <v>4</v>
      </c>
      <c r="B67" s="70">
        <v>9</v>
      </c>
    </row>
    <row r="68" spans="1:2" x14ac:dyDescent="0.3">
      <c r="A68" s="67">
        <v>5</v>
      </c>
      <c r="B68" s="68">
        <v>8.1999999999999993</v>
      </c>
    </row>
    <row r="69" spans="1:2" x14ac:dyDescent="0.3">
      <c r="A69" s="69">
        <v>6</v>
      </c>
      <c r="B69" s="70">
        <v>9.1</v>
      </c>
    </row>
    <row r="70" spans="1:2" x14ac:dyDescent="0.3">
      <c r="A70" s="67">
        <v>7</v>
      </c>
      <c r="B70" s="68">
        <v>9.1</v>
      </c>
    </row>
    <row r="71" spans="1:2" x14ac:dyDescent="0.3">
      <c r="A71" s="69">
        <v>8</v>
      </c>
      <c r="B71" s="70">
        <v>8.3000000000000007</v>
      </c>
    </row>
    <row r="72" spans="1:2" x14ac:dyDescent="0.3">
      <c r="A72" s="67">
        <v>9</v>
      </c>
      <c r="B72" s="68">
        <v>9.1999999999999993</v>
      </c>
    </row>
    <row r="73" spans="1:2" x14ac:dyDescent="0.3">
      <c r="A73" s="69">
        <v>10</v>
      </c>
      <c r="B73" s="70">
        <v>9.5</v>
      </c>
    </row>
    <row r="74" spans="1:2" x14ac:dyDescent="0.3">
      <c r="A74" s="67">
        <v>11</v>
      </c>
      <c r="B74" s="68">
        <v>10.199999999999999</v>
      </c>
    </row>
    <row r="75" spans="1:2" x14ac:dyDescent="0.3">
      <c r="A75" s="69">
        <v>12</v>
      </c>
      <c r="B75" s="70">
        <v>9</v>
      </c>
    </row>
    <row r="76" spans="1:2" x14ac:dyDescent="0.3">
      <c r="A76" s="67">
        <v>1</v>
      </c>
      <c r="B76" s="68">
        <v>8.6</v>
      </c>
    </row>
    <row r="77" spans="1:2" x14ac:dyDescent="0.3">
      <c r="A77" s="69">
        <v>2</v>
      </c>
      <c r="B77" s="70">
        <v>10.199999999999999</v>
      </c>
    </row>
    <row r="78" spans="1:2" x14ac:dyDescent="0.3">
      <c r="A78" s="67">
        <v>3</v>
      </c>
      <c r="B78" s="68">
        <v>7.9</v>
      </c>
    </row>
    <row r="79" spans="1:2" x14ac:dyDescent="0.3">
      <c r="A79" s="69">
        <v>4</v>
      </c>
      <c r="B79" s="70">
        <v>8.6</v>
      </c>
    </row>
    <row r="80" spans="1:2" x14ac:dyDescent="0.3">
      <c r="A80" s="67">
        <v>5</v>
      </c>
      <c r="B80" s="68">
        <v>9.4</v>
      </c>
    </row>
    <row r="81" spans="1:2" x14ac:dyDescent="0.3">
      <c r="A81" s="69">
        <v>6</v>
      </c>
      <c r="B81" s="70">
        <v>8.3000000000000007</v>
      </c>
    </row>
    <row r="82" spans="1:2" x14ac:dyDescent="0.3">
      <c r="A82" s="67">
        <v>7</v>
      </c>
      <c r="B82" s="68">
        <v>10.5</v>
      </c>
    </row>
    <row r="83" spans="1:2" x14ac:dyDescent="0.3">
      <c r="A83" s="69">
        <v>8</v>
      </c>
      <c r="B83" s="70">
        <v>8.5</v>
      </c>
    </row>
    <row r="84" spans="1:2" x14ac:dyDescent="0.3">
      <c r="A84" s="67">
        <v>9</v>
      </c>
      <c r="B84" s="68">
        <v>10.5</v>
      </c>
    </row>
    <row r="85" spans="1:2" x14ac:dyDescent="0.3">
      <c r="A85" s="69">
        <v>10</v>
      </c>
      <c r="B85" s="70">
        <v>9.6999999999999993</v>
      </c>
    </row>
    <row r="86" spans="1:2" x14ac:dyDescent="0.3">
      <c r="A86" s="67">
        <v>11</v>
      </c>
      <c r="B86" s="68">
        <v>11.2</v>
      </c>
    </row>
    <row r="87" spans="1:2" x14ac:dyDescent="0.3">
      <c r="A87" s="69">
        <v>12</v>
      </c>
      <c r="B87" s="70">
        <v>9.6999999999999993</v>
      </c>
    </row>
    <row r="88" spans="1:2" x14ac:dyDescent="0.3">
      <c r="A88" s="67">
        <v>1</v>
      </c>
      <c r="B88" s="68">
        <v>9.6999999999999993</v>
      </c>
    </row>
    <row r="89" spans="1:2" x14ac:dyDescent="0.3">
      <c r="A89" s="69">
        <v>2</v>
      </c>
      <c r="B89" s="70">
        <v>8.6999999999999993</v>
      </c>
    </row>
    <row r="90" spans="1:2" x14ac:dyDescent="0.3">
      <c r="A90" s="67">
        <v>3</v>
      </c>
      <c r="B90" s="68">
        <v>8.4</v>
      </c>
    </row>
    <row r="91" spans="1:2" x14ac:dyDescent="0.3">
      <c r="A91" s="69">
        <v>4</v>
      </c>
      <c r="B91" s="70">
        <v>9</v>
      </c>
    </row>
    <row r="92" spans="1:2" x14ac:dyDescent="0.3">
      <c r="A92" s="67">
        <v>5</v>
      </c>
      <c r="B92" s="68">
        <v>8.8000000000000007</v>
      </c>
    </row>
    <row r="93" spans="1:2" x14ac:dyDescent="0.3">
      <c r="A93" s="69">
        <v>6</v>
      </c>
      <c r="B93" s="70">
        <v>7.8</v>
      </c>
    </row>
    <row r="94" spans="1:2" x14ac:dyDescent="0.3">
      <c r="A94" s="67">
        <v>7</v>
      </c>
      <c r="B94" s="68">
        <v>9</v>
      </c>
    </row>
    <row r="95" spans="1:2" x14ac:dyDescent="0.3">
      <c r="A95" s="69">
        <v>8</v>
      </c>
      <c r="B95" s="70">
        <v>8</v>
      </c>
    </row>
    <row r="96" spans="1:2" x14ac:dyDescent="0.3">
      <c r="A96" s="67">
        <v>9</v>
      </c>
      <c r="B96" s="68">
        <v>7.6</v>
      </c>
    </row>
    <row r="97" spans="1:2" x14ac:dyDescent="0.3">
      <c r="A97" s="69">
        <v>10</v>
      </c>
      <c r="B97" s="70">
        <v>9.1</v>
      </c>
    </row>
    <row r="98" spans="1:2" x14ac:dyDescent="0.3">
      <c r="A98" s="67">
        <v>11</v>
      </c>
      <c r="B98" s="68">
        <v>9.4</v>
      </c>
    </row>
    <row r="99" spans="1:2" x14ac:dyDescent="0.3">
      <c r="A99" s="69">
        <v>12</v>
      </c>
      <c r="B99" s="70">
        <v>8.6999999999999993</v>
      </c>
    </row>
    <row r="100" spans="1:2" x14ac:dyDescent="0.3">
      <c r="A100" s="67">
        <v>1</v>
      </c>
      <c r="B100" s="68">
        <v>10.1</v>
      </c>
    </row>
    <row r="101" spans="1:2" x14ac:dyDescent="0.3">
      <c r="A101" s="69">
        <v>2</v>
      </c>
      <c r="B101" s="70">
        <v>8.1999999999999993</v>
      </c>
    </row>
    <row r="102" spans="1:2" x14ac:dyDescent="0.3">
      <c r="A102" s="67">
        <v>3</v>
      </c>
      <c r="B102" s="68">
        <v>9.4</v>
      </c>
    </row>
    <row r="103" spans="1:2" x14ac:dyDescent="0.3">
      <c r="A103" s="69">
        <v>4</v>
      </c>
      <c r="B103" s="70">
        <v>8.3000000000000007</v>
      </c>
    </row>
    <row r="104" spans="1:2" x14ac:dyDescent="0.3">
      <c r="A104" s="67">
        <v>5</v>
      </c>
      <c r="B104" s="68">
        <v>7.7</v>
      </c>
    </row>
    <row r="105" spans="1:2" x14ac:dyDescent="0.3">
      <c r="A105" s="69">
        <v>6</v>
      </c>
      <c r="B105" s="70">
        <v>9</v>
      </c>
    </row>
    <row r="106" spans="1:2" x14ac:dyDescent="0.3">
      <c r="A106" s="67">
        <v>7</v>
      </c>
      <c r="B106" s="68">
        <v>10.6</v>
      </c>
    </row>
    <row r="107" spans="1:2" x14ac:dyDescent="0.3">
      <c r="A107" s="69">
        <v>8</v>
      </c>
      <c r="B107" s="70">
        <v>7.8</v>
      </c>
    </row>
    <row r="108" spans="1:2" x14ac:dyDescent="0.3">
      <c r="A108" s="67">
        <v>9</v>
      </c>
      <c r="B108" s="68">
        <v>8</v>
      </c>
    </row>
    <row r="109" spans="1:2" x14ac:dyDescent="0.3">
      <c r="A109" s="69">
        <v>10</v>
      </c>
      <c r="B109" s="70">
        <v>8.8000000000000007</v>
      </c>
    </row>
    <row r="110" spans="1:2" x14ac:dyDescent="0.3">
      <c r="A110" s="67">
        <v>11</v>
      </c>
      <c r="B110" s="68">
        <v>11.75</v>
      </c>
    </row>
    <row r="111" spans="1:2" x14ac:dyDescent="0.3">
      <c r="A111" s="69">
        <v>12</v>
      </c>
      <c r="B111" s="70">
        <v>7.9</v>
      </c>
    </row>
    <row r="112" spans="1:2" x14ac:dyDescent="0.3">
      <c r="A112" s="67">
        <v>1</v>
      </c>
      <c r="B112" s="68">
        <v>9.9</v>
      </c>
    </row>
    <row r="113" spans="1:2" x14ac:dyDescent="0.3">
      <c r="A113" s="69">
        <v>2</v>
      </c>
      <c r="B113" s="70">
        <v>9.3000000000000007</v>
      </c>
    </row>
    <row r="114" spans="1:2" x14ac:dyDescent="0.3">
      <c r="A114" s="67">
        <v>3</v>
      </c>
      <c r="B114" s="68">
        <v>9.5</v>
      </c>
    </row>
    <row r="115" spans="1:2" x14ac:dyDescent="0.3">
      <c r="A115" s="69">
        <v>4</v>
      </c>
      <c r="B115" s="70">
        <v>9.5</v>
      </c>
    </row>
    <row r="116" spans="1:2" x14ac:dyDescent="0.3">
      <c r="A116" s="67">
        <v>5</v>
      </c>
      <c r="B116" s="68">
        <v>8.6999999999999993</v>
      </c>
    </row>
    <row r="117" spans="1:2" x14ac:dyDescent="0.3">
      <c r="A117" s="69">
        <v>6</v>
      </c>
      <c r="B117" s="70">
        <v>8.3000000000000007</v>
      </c>
    </row>
    <row r="118" spans="1:2" x14ac:dyDescent="0.3">
      <c r="A118" s="67">
        <v>7</v>
      </c>
      <c r="B118" s="68">
        <v>11</v>
      </c>
    </row>
    <row r="119" spans="1:2" x14ac:dyDescent="0.3">
      <c r="A119" s="69">
        <v>8</v>
      </c>
      <c r="B119" s="70">
        <v>10.4</v>
      </c>
    </row>
    <row r="120" spans="1:2" x14ac:dyDescent="0.3">
      <c r="A120" s="67">
        <v>9</v>
      </c>
      <c r="B120" s="68">
        <v>8</v>
      </c>
    </row>
    <row r="121" spans="1:2" x14ac:dyDescent="0.3">
      <c r="A121" s="69">
        <v>10</v>
      </c>
      <c r="B121" s="70">
        <v>7.9</v>
      </c>
    </row>
    <row r="122" spans="1:2" x14ac:dyDescent="0.3">
      <c r="A122" s="67">
        <v>11</v>
      </c>
      <c r="B122" s="68">
        <v>10.7</v>
      </c>
    </row>
    <row r="123" spans="1:2" x14ac:dyDescent="0.3">
      <c r="A123" s="69">
        <v>12</v>
      </c>
      <c r="B123" s="70">
        <v>10.3</v>
      </c>
    </row>
    <row r="124" spans="1:2" x14ac:dyDescent="0.3">
      <c r="A124" s="67">
        <v>1</v>
      </c>
      <c r="B124" s="68">
        <v>10.4</v>
      </c>
    </row>
    <row r="125" spans="1:2" x14ac:dyDescent="0.3">
      <c r="A125" s="69">
        <v>2</v>
      </c>
      <c r="B125" s="70">
        <v>9.6999999999999993</v>
      </c>
    </row>
    <row r="126" spans="1:2" x14ac:dyDescent="0.3">
      <c r="A126" s="67">
        <v>3</v>
      </c>
      <c r="B126" s="68">
        <v>8.5</v>
      </c>
    </row>
    <row r="127" spans="1:2" x14ac:dyDescent="0.3">
      <c r="A127" s="69">
        <v>4</v>
      </c>
      <c r="B127" s="70">
        <v>9.3000000000000007</v>
      </c>
    </row>
    <row r="128" spans="1:2" x14ac:dyDescent="0.3">
      <c r="A128" s="67">
        <v>5</v>
      </c>
      <c r="B128" s="68">
        <v>8.3000000000000007</v>
      </c>
    </row>
    <row r="129" spans="1:2" x14ac:dyDescent="0.3">
      <c r="A129" s="69">
        <v>6</v>
      </c>
      <c r="B129" s="70">
        <v>9.5</v>
      </c>
    </row>
    <row r="130" spans="1:2" x14ac:dyDescent="0.3">
      <c r="A130" s="67">
        <v>7</v>
      </c>
      <c r="B130" s="68">
        <v>11.3</v>
      </c>
    </row>
    <row r="131" spans="1:2" x14ac:dyDescent="0.3">
      <c r="A131" s="69">
        <v>8</v>
      </c>
      <c r="B131" s="70">
        <v>8.4</v>
      </c>
    </row>
    <row r="132" spans="1:2" x14ac:dyDescent="0.3">
      <c r="A132" s="67">
        <v>9</v>
      </c>
      <c r="B132" s="68">
        <v>7.6</v>
      </c>
    </row>
    <row r="133" spans="1:2" x14ac:dyDescent="0.3">
      <c r="A133" s="69">
        <v>10</v>
      </c>
      <c r="B133" s="70">
        <v>8.1999999999999993</v>
      </c>
    </row>
    <row r="134" spans="1:2" x14ac:dyDescent="0.3">
      <c r="A134" s="67">
        <v>11</v>
      </c>
      <c r="B134" s="68">
        <v>11.4</v>
      </c>
    </row>
    <row r="135" spans="1:2" x14ac:dyDescent="0.3">
      <c r="A135" s="69">
        <v>12</v>
      </c>
      <c r="B135" s="70">
        <v>10.6</v>
      </c>
    </row>
    <row r="136" spans="1:2" x14ac:dyDescent="0.3">
      <c r="A136" s="67">
        <v>1</v>
      </c>
      <c r="B136" s="68">
        <v>8.4</v>
      </c>
    </row>
    <row r="137" spans="1:2" x14ac:dyDescent="0.3">
      <c r="A137" s="69">
        <v>2</v>
      </c>
      <c r="B137" s="70">
        <v>10</v>
      </c>
    </row>
    <row r="138" spans="1:2" x14ac:dyDescent="0.3">
      <c r="A138" s="67">
        <v>3</v>
      </c>
      <c r="B138" s="68">
        <v>8.9</v>
      </c>
    </row>
    <row r="139" spans="1:2" x14ac:dyDescent="0.3">
      <c r="A139" s="69">
        <v>4</v>
      </c>
      <c r="B139" s="70">
        <v>8.1999999999999993</v>
      </c>
    </row>
    <row r="140" spans="1:2" x14ac:dyDescent="0.3">
      <c r="A140" s="67">
        <v>5</v>
      </c>
      <c r="B140" s="68">
        <v>7.3</v>
      </c>
    </row>
    <row r="141" spans="1:2" x14ac:dyDescent="0.3">
      <c r="A141" s="69">
        <v>6</v>
      </c>
      <c r="B141" s="70">
        <v>7.9</v>
      </c>
    </row>
    <row r="142" spans="1:2" x14ac:dyDescent="0.3">
      <c r="A142" s="67">
        <v>7</v>
      </c>
      <c r="B142" s="68">
        <v>9.5</v>
      </c>
    </row>
    <row r="143" spans="1:2" x14ac:dyDescent="0.3">
      <c r="A143" s="69">
        <v>8</v>
      </c>
      <c r="B143" s="70">
        <v>9</v>
      </c>
    </row>
    <row r="144" spans="1:2" x14ac:dyDescent="0.3">
      <c r="A144" s="67">
        <v>9</v>
      </c>
      <c r="B144" s="68">
        <v>7.9</v>
      </c>
    </row>
    <row r="145" spans="1:2" x14ac:dyDescent="0.3">
      <c r="A145" s="69">
        <v>10</v>
      </c>
      <c r="B145" s="70">
        <v>8.5</v>
      </c>
    </row>
    <row r="146" spans="1:2" x14ac:dyDescent="0.3">
      <c r="A146" s="67">
        <v>11</v>
      </c>
      <c r="B146" s="68">
        <v>10.3</v>
      </c>
    </row>
    <row r="147" spans="1:2" x14ac:dyDescent="0.3">
      <c r="A147" s="69">
        <v>12</v>
      </c>
      <c r="B147" s="70">
        <v>8.6</v>
      </c>
    </row>
    <row r="148" spans="1:2" x14ac:dyDescent="0.3">
      <c r="A148" s="67">
        <v>1</v>
      </c>
      <c r="B148" s="68">
        <v>10</v>
      </c>
    </row>
    <row r="149" spans="1:2" x14ac:dyDescent="0.3">
      <c r="A149" s="69">
        <v>2</v>
      </c>
      <c r="B149" s="70">
        <v>9.6999999999999993</v>
      </c>
    </row>
    <row r="150" spans="1:2" x14ac:dyDescent="0.3">
      <c r="A150" s="67">
        <v>3</v>
      </c>
      <c r="B150" s="68">
        <v>7.5</v>
      </c>
    </row>
    <row r="151" spans="1:2" x14ac:dyDescent="0.3">
      <c r="A151" s="69">
        <v>4</v>
      </c>
      <c r="B151" s="70">
        <v>8.6999999999999993</v>
      </c>
    </row>
    <row r="152" spans="1:2" x14ac:dyDescent="0.3">
      <c r="A152" s="67">
        <v>5</v>
      </c>
      <c r="B152" s="68">
        <v>8.8000000000000007</v>
      </c>
    </row>
    <row r="153" spans="1:2" x14ac:dyDescent="0.3">
      <c r="A153" s="69">
        <v>6</v>
      </c>
      <c r="B153" s="70">
        <v>10.3</v>
      </c>
    </row>
    <row r="154" spans="1:2" x14ac:dyDescent="0.3">
      <c r="A154" s="67">
        <v>7</v>
      </c>
      <c r="B154" s="68">
        <v>9.5</v>
      </c>
    </row>
    <row r="155" spans="1:2" x14ac:dyDescent="0.3">
      <c r="A155" s="69">
        <v>8</v>
      </c>
      <c r="B155" s="70">
        <v>7.7</v>
      </c>
    </row>
    <row r="156" spans="1:2" x14ac:dyDescent="0.3">
      <c r="A156" s="67">
        <v>9</v>
      </c>
      <c r="B156" s="68">
        <v>7.8</v>
      </c>
    </row>
    <row r="157" spans="1:2" x14ac:dyDescent="0.3">
      <c r="A157" s="69">
        <v>10</v>
      </c>
      <c r="B157" s="70">
        <v>8.6</v>
      </c>
    </row>
    <row r="158" spans="1:2" x14ac:dyDescent="0.3">
      <c r="A158" s="67">
        <v>11</v>
      </c>
      <c r="B158" s="68">
        <v>10.7</v>
      </c>
    </row>
    <row r="159" spans="1:2" x14ac:dyDescent="0.3">
      <c r="A159" s="69">
        <v>12</v>
      </c>
      <c r="B159" s="70">
        <v>9.8000000000000007</v>
      </c>
    </row>
    <row r="160" spans="1:2" x14ac:dyDescent="0.3">
      <c r="A160" s="67">
        <v>1</v>
      </c>
      <c r="B160" s="68">
        <v>8.6</v>
      </c>
    </row>
    <row r="161" spans="1:2" x14ac:dyDescent="0.3">
      <c r="A161" s="69">
        <v>2</v>
      </c>
      <c r="B161" s="70">
        <v>8.1</v>
      </c>
    </row>
    <row r="162" spans="1:2" x14ac:dyDescent="0.3">
      <c r="A162" s="67">
        <v>3</v>
      </c>
      <c r="B162" s="68">
        <v>8.1</v>
      </c>
    </row>
    <row r="163" spans="1:2" x14ac:dyDescent="0.3">
      <c r="A163" s="69">
        <v>4</v>
      </c>
      <c r="B163" s="70">
        <v>9.1999999999999993</v>
      </c>
    </row>
    <row r="164" spans="1:2" x14ac:dyDescent="0.3">
      <c r="A164" s="67">
        <v>5</v>
      </c>
      <c r="B164" s="68">
        <v>8.8000000000000007</v>
      </c>
    </row>
    <row r="165" spans="1:2" x14ac:dyDescent="0.3">
      <c r="A165" s="69">
        <v>6</v>
      </c>
      <c r="B165" s="70">
        <v>8</v>
      </c>
    </row>
    <row r="166" spans="1:2" x14ac:dyDescent="0.3">
      <c r="A166" s="67">
        <v>7</v>
      </c>
      <c r="B166" s="68">
        <v>11.5</v>
      </c>
    </row>
    <row r="167" spans="1:2" x14ac:dyDescent="0.3">
      <c r="A167" s="69">
        <v>8</v>
      </c>
      <c r="B167" s="70">
        <v>8.8000000000000007</v>
      </c>
    </row>
    <row r="168" spans="1:2" x14ac:dyDescent="0.3">
      <c r="A168" s="67">
        <v>9</v>
      </c>
      <c r="B168" s="68">
        <v>8.6</v>
      </c>
    </row>
    <row r="169" spans="1:2" x14ac:dyDescent="0.3">
      <c r="A169" s="69">
        <v>10</v>
      </c>
      <c r="B169" s="70">
        <v>9.6</v>
      </c>
    </row>
    <row r="170" spans="1:2" x14ac:dyDescent="0.3">
      <c r="A170" s="67">
        <v>11</v>
      </c>
      <c r="B170" s="68">
        <v>11.3</v>
      </c>
    </row>
    <row r="171" spans="1:2" x14ac:dyDescent="0.3">
      <c r="A171" s="69">
        <v>12</v>
      </c>
      <c r="B171" s="70">
        <v>10.5</v>
      </c>
    </row>
    <row r="172" spans="1:2" x14ac:dyDescent="0.3">
      <c r="A172" s="67">
        <v>1</v>
      </c>
      <c r="B172" s="68">
        <v>10.3</v>
      </c>
    </row>
    <row r="173" spans="1:2" x14ac:dyDescent="0.3">
      <c r="A173" s="69">
        <v>2</v>
      </c>
      <c r="B173" s="70">
        <v>8.1999999999999993</v>
      </c>
    </row>
    <row r="174" spans="1:2" x14ac:dyDescent="0.3">
      <c r="A174" s="67">
        <v>3</v>
      </c>
      <c r="B174" s="68">
        <v>7.6</v>
      </c>
    </row>
    <row r="175" spans="1:2" x14ac:dyDescent="0.3">
      <c r="A175" s="69">
        <v>4</v>
      </c>
      <c r="B175" s="70">
        <v>11</v>
      </c>
    </row>
    <row r="176" spans="1:2" x14ac:dyDescent="0.3">
      <c r="A176" s="67">
        <v>5</v>
      </c>
      <c r="B176" s="68">
        <v>8.5</v>
      </c>
    </row>
    <row r="177" spans="1:2" x14ac:dyDescent="0.3">
      <c r="A177" s="69">
        <v>6</v>
      </c>
      <c r="B177" s="70">
        <v>7.6</v>
      </c>
    </row>
    <row r="178" spans="1:2" x14ac:dyDescent="0.3">
      <c r="A178" s="67">
        <v>7</v>
      </c>
      <c r="B178" s="68">
        <v>9.9</v>
      </c>
    </row>
    <row r="179" spans="1:2" x14ac:dyDescent="0.3">
      <c r="A179" s="69">
        <v>8</v>
      </c>
      <c r="B179" s="70">
        <v>8.4</v>
      </c>
    </row>
    <row r="180" spans="1:2" x14ac:dyDescent="0.3">
      <c r="A180" s="67">
        <v>9</v>
      </c>
      <c r="B180" s="68">
        <v>8.4</v>
      </c>
    </row>
    <row r="181" spans="1:2" x14ac:dyDescent="0.3">
      <c r="A181" s="69">
        <v>10</v>
      </c>
      <c r="B181" s="70">
        <v>8.1999999999999993</v>
      </c>
    </row>
    <row r="182" spans="1:2" x14ac:dyDescent="0.3">
      <c r="A182" s="67">
        <v>11</v>
      </c>
      <c r="B182" s="68">
        <v>9.8000000000000007</v>
      </c>
    </row>
    <row r="183" spans="1:2" x14ac:dyDescent="0.3">
      <c r="A183" s="69">
        <v>12</v>
      </c>
      <c r="B183" s="70">
        <v>10.3</v>
      </c>
    </row>
    <row r="184" spans="1:2" x14ac:dyDescent="0.3">
      <c r="A184" s="67">
        <v>1</v>
      </c>
      <c r="B184" s="68">
        <v>8.1</v>
      </c>
    </row>
    <row r="185" spans="1:2" x14ac:dyDescent="0.3">
      <c r="A185" s="69">
        <v>2</v>
      </c>
      <c r="B185" s="70">
        <v>9.9</v>
      </c>
    </row>
    <row r="186" spans="1:2" x14ac:dyDescent="0.3">
      <c r="A186" s="67">
        <v>3</v>
      </c>
      <c r="B186" s="68">
        <v>10.9</v>
      </c>
    </row>
    <row r="187" spans="1:2" x14ac:dyDescent="0.3">
      <c r="A187" s="69">
        <v>4</v>
      </c>
      <c r="B187" s="70">
        <v>8.5</v>
      </c>
    </row>
    <row r="188" spans="1:2" x14ac:dyDescent="0.3">
      <c r="A188" s="67">
        <v>5</v>
      </c>
      <c r="B188" s="68">
        <v>10.199999999999999</v>
      </c>
    </row>
    <row r="189" spans="1:2" x14ac:dyDescent="0.3">
      <c r="A189" s="69">
        <v>6</v>
      </c>
      <c r="B189" s="70">
        <v>8.4</v>
      </c>
    </row>
    <row r="190" spans="1:2" x14ac:dyDescent="0.3">
      <c r="A190" s="67">
        <v>7</v>
      </c>
      <c r="B190" s="68">
        <v>11.2</v>
      </c>
    </row>
    <row r="191" spans="1:2" x14ac:dyDescent="0.3">
      <c r="A191" s="69">
        <v>8</v>
      </c>
      <c r="B191" s="70">
        <v>8.1</v>
      </c>
    </row>
    <row r="192" spans="1:2" x14ac:dyDescent="0.3">
      <c r="A192" s="67">
        <v>9</v>
      </c>
      <c r="B192" s="68">
        <v>7.7</v>
      </c>
    </row>
    <row r="193" spans="1:2" x14ac:dyDescent="0.3">
      <c r="A193" s="69">
        <v>10</v>
      </c>
      <c r="B193" s="70">
        <v>9.1999999999999993</v>
      </c>
    </row>
    <row r="194" spans="1:2" x14ac:dyDescent="0.3">
      <c r="A194" s="67">
        <v>11</v>
      </c>
      <c r="B194" s="68">
        <v>10.199999999999999</v>
      </c>
    </row>
    <row r="195" spans="1:2" x14ac:dyDescent="0.3">
      <c r="A195" s="69">
        <v>12</v>
      </c>
      <c r="B195" s="70">
        <v>8.6</v>
      </c>
    </row>
    <row r="196" spans="1:2" x14ac:dyDescent="0.3">
      <c r="A196" s="67">
        <v>1</v>
      </c>
      <c r="B196" s="68">
        <v>8.4</v>
      </c>
    </row>
    <row r="197" spans="1:2" x14ac:dyDescent="0.3">
      <c r="A197" s="69">
        <v>2</v>
      </c>
      <c r="B197" s="70">
        <v>8.8000000000000007</v>
      </c>
    </row>
    <row r="198" spans="1:2" x14ac:dyDescent="0.3">
      <c r="A198" s="67">
        <v>3</v>
      </c>
      <c r="B198" s="68">
        <v>7.5</v>
      </c>
    </row>
    <row r="199" spans="1:2" x14ac:dyDescent="0.3">
      <c r="A199" s="69">
        <v>4</v>
      </c>
      <c r="B199" s="70">
        <v>9.1999999999999993</v>
      </c>
    </row>
    <row r="200" spans="1:2" x14ac:dyDescent="0.3">
      <c r="A200" s="67">
        <v>5</v>
      </c>
      <c r="B200" s="68">
        <v>7.6</v>
      </c>
    </row>
    <row r="201" spans="1:2" x14ac:dyDescent="0.3">
      <c r="A201" s="69">
        <v>6</v>
      </c>
      <c r="B201" s="70">
        <v>10.1</v>
      </c>
    </row>
    <row r="202" spans="1:2" x14ac:dyDescent="0.3">
      <c r="A202" s="67">
        <v>7</v>
      </c>
      <c r="B202" s="68">
        <v>10.5</v>
      </c>
    </row>
    <row r="203" spans="1:2" x14ac:dyDescent="0.3">
      <c r="A203" s="69">
        <v>8</v>
      </c>
      <c r="B203" s="70">
        <v>8.6999999999999993</v>
      </c>
    </row>
    <row r="204" spans="1:2" x14ac:dyDescent="0.3">
      <c r="A204" s="67">
        <v>9</v>
      </c>
      <c r="B204" s="68">
        <v>9.1</v>
      </c>
    </row>
    <row r="205" spans="1:2" x14ac:dyDescent="0.3">
      <c r="A205" s="69">
        <v>10</v>
      </c>
      <c r="B205" s="70">
        <v>8.5</v>
      </c>
    </row>
    <row r="206" spans="1:2" x14ac:dyDescent="0.3">
      <c r="A206" s="67">
        <v>11</v>
      </c>
      <c r="B206" s="68">
        <v>9.9</v>
      </c>
    </row>
    <row r="207" spans="1:2" x14ac:dyDescent="0.3">
      <c r="A207" s="69">
        <v>12</v>
      </c>
      <c r="B207" s="70">
        <v>8.5</v>
      </c>
    </row>
    <row r="208" spans="1:2" x14ac:dyDescent="0.3">
      <c r="A208" s="67">
        <v>1</v>
      </c>
      <c r="B208" s="68">
        <v>9.4</v>
      </c>
    </row>
    <row r="209" spans="1:2" x14ac:dyDescent="0.3">
      <c r="A209" s="69">
        <v>2</v>
      </c>
      <c r="B209" s="70">
        <v>8.3000000000000007</v>
      </c>
    </row>
    <row r="210" spans="1:2" x14ac:dyDescent="0.3">
      <c r="A210" s="67">
        <v>3</v>
      </c>
      <c r="B210" s="68">
        <v>8.1</v>
      </c>
    </row>
    <row r="211" spans="1:2" x14ac:dyDescent="0.3">
      <c r="A211" s="69">
        <v>4</v>
      </c>
      <c r="B211" s="70">
        <v>8.9</v>
      </c>
    </row>
    <row r="212" spans="1:2" x14ac:dyDescent="0.3">
      <c r="A212" s="67">
        <v>5</v>
      </c>
      <c r="B212" s="68">
        <v>8.1999999999999993</v>
      </c>
    </row>
    <row r="213" spans="1:2" x14ac:dyDescent="0.3">
      <c r="A213" s="69">
        <v>6</v>
      </c>
      <c r="B213" s="70">
        <v>8.4</v>
      </c>
    </row>
    <row r="214" spans="1:2" x14ac:dyDescent="0.3">
      <c r="A214" s="67">
        <v>7</v>
      </c>
      <c r="B214" s="68">
        <v>10.199999999999999</v>
      </c>
    </row>
    <row r="215" spans="1:2" x14ac:dyDescent="0.3">
      <c r="A215" s="69">
        <v>8</v>
      </c>
      <c r="B215" s="70">
        <v>8.9</v>
      </c>
    </row>
    <row r="216" spans="1:2" x14ac:dyDescent="0.3">
      <c r="A216" s="67">
        <v>9</v>
      </c>
      <c r="B216" s="68">
        <v>8.6</v>
      </c>
    </row>
    <row r="217" spans="1:2" x14ac:dyDescent="0.3">
      <c r="A217" s="69">
        <v>10</v>
      </c>
      <c r="B217" s="70">
        <v>7.7</v>
      </c>
    </row>
    <row r="218" spans="1:2" x14ac:dyDescent="0.3">
      <c r="A218" s="67">
        <v>11</v>
      </c>
      <c r="B218" s="68">
        <v>10.3</v>
      </c>
    </row>
    <row r="219" spans="1:2" x14ac:dyDescent="0.3">
      <c r="A219" s="69">
        <v>12</v>
      </c>
      <c r="B219" s="70">
        <v>9.1999999999999993</v>
      </c>
    </row>
    <row r="220" spans="1:2" x14ac:dyDescent="0.3">
      <c r="A220" s="67">
        <v>1</v>
      </c>
      <c r="B220" s="68">
        <v>9.1</v>
      </c>
    </row>
    <row r="221" spans="1:2" x14ac:dyDescent="0.3">
      <c r="A221" s="69">
        <v>2</v>
      </c>
      <c r="B221" s="70">
        <v>9.8000000000000007</v>
      </c>
    </row>
    <row r="222" spans="1:2" x14ac:dyDescent="0.3">
      <c r="A222" s="67">
        <v>3</v>
      </c>
      <c r="B222" s="68">
        <v>8.8000000000000007</v>
      </c>
    </row>
    <row r="223" spans="1:2" x14ac:dyDescent="0.3">
      <c r="A223" s="69">
        <v>4</v>
      </c>
      <c r="B223" s="70">
        <v>9.1999999999999993</v>
      </c>
    </row>
    <row r="224" spans="1:2" x14ac:dyDescent="0.3">
      <c r="A224" s="67">
        <v>5</v>
      </c>
      <c r="B224" s="68">
        <v>10.5</v>
      </c>
    </row>
    <row r="225" spans="1:2" x14ac:dyDescent="0.3">
      <c r="A225" s="69">
        <v>6</v>
      </c>
      <c r="B225" s="70">
        <v>8.5</v>
      </c>
    </row>
    <row r="226" spans="1:2" x14ac:dyDescent="0.3">
      <c r="A226" s="67">
        <v>7</v>
      </c>
      <c r="B226" s="68">
        <v>9.6</v>
      </c>
    </row>
    <row r="227" spans="1:2" x14ac:dyDescent="0.3">
      <c r="A227" s="69">
        <v>8</v>
      </c>
      <c r="B227" s="70">
        <v>8.5</v>
      </c>
    </row>
    <row r="228" spans="1:2" x14ac:dyDescent="0.3">
      <c r="A228" s="67">
        <v>9</v>
      </c>
      <c r="B228" s="68">
        <v>9.5</v>
      </c>
    </row>
    <row r="229" spans="1:2" x14ac:dyDescent="0.3">
      <c r="A229" s="69">
        <v>10</v>
      </c>
      <c r="B229" s="70">
        <v>8.1</v>
      </c>
    </row>
    <row r="230" spans="1:2" x14ac:dyDescent="0.3">
      <c r="A230" s="67">
        <v>11</v>
      </c>
      <c r="B230" s="68">
        <v>9.6999999999999993</v>
      </c>
    </row>
    <row r="231" spans="1:2" x14ac:dyDescent="0.3">
      <c r="A231" s="69">
        <v>12</v>
      </c>
      <c r="B231" s="70">
        <v>7.5</v>
      </c>
    </row>
    <row r="232" spans="1:2" x14ac:dyDescent="0.3">
      <c r="A232" s="67">
        <v>1</v>
      </c>
      <c r="B232" s="68">
        <v>9.1</v>
      </c>
    </row>
    <row r="233" spans="1:2" x14ac:dyDescent="0.3">
      <c r="A233" s="69">
        <v>2</v>
      </c>
      <c r="B233" s="70">
        <v>9</v>
      </c>
    </row>
    <row r="234" spans="1:2" x14ac:dyDescent="0.3">
      <c r="A234" s="67">
        <v>3</v>
      </c>
      <c r="B234" s="68">
        <v>9.3000000000000007</v>
      </c>
    </row>
    <row r="235" spans="1:2" x14ac:dyDescent="0.3">
      <c r="A235" s="69">
        <v>4</v>
      </c>
      <c r="B235" s="70">
        <v>9.5</v>
      </c>
    </row>
    <row r="236" spans="1:2" x14ac:dyDescent="0.3">
      <c r="A236" s="67">
        <v>5</v>
      </c>
      <c r="B236" s="68">
        <v>9.8000000000000007</v>
      </c>
    </row>
    <row r="237" spans="1:2" x14ac:dyDescent="0.3">
      <c r="A237" s="69">
        <v>6</v>
      </c>
      <c r="B237" s="70">
        <v>9.1999999999999993</v>
      </c>
    </row>
    <row r="238" spans="1:2" x14ac:dyDescent="0.3">
      <c r="A238" s="67">
        <v>7</v>
      </c>
      <c r="B238" s="68">
        <v>11.1</v>
      </c>
    </row>
    <row r="239" spans="1:2" x14ac:dyDescent="0.3">
      <c r="A239" s="69">
        <v>8</v>
      </c>
      <c r="B239" s="70">
        <v>8.5</v>
      </c>
    </row>
    <row r="240" spans="1:2" x14ac:dyDescent="0.3">
      <c r="A240" s="67">
        <v>9</v>
      </c>
      <c r="B240" s="68">
        <v>9.9</v>
      </c>
    </row>
    <row r="241" spans="1:2" x14ac:dyDescent="0.3">
      <c r="A241" s="69">
        <v>10</v>
      </c>
      <c r="B241" s="70">
        <v>10.199999999999999</v>
      </c>
    </row>
    <row r="242" spans="1:2" x14ac:dyDescent="0.3">
      <c r="A242" s="67">
        <v>11</v>
      </c>
      <c r="B242" s="68">
        <v>10</v>
      </c>
    </row>
    <row r="243" spans="1:2" x14ac:dyDescent="0.3">
      <c r="A243" s="69">
        <v>12</v>
      </c>
      <c r="B243" s="70">
        <v>10.9</v>
      </c>
    </row>
    <row r="244" spans="1:2" x14ac:dyDescent="0.3">
      <c r="A244" s="67">
        <v>1</v>
      </c>
      <c r="B244" s="68">
        <v>10.5</v>
      </c>
    </row>
    <row r="245" spans="1:2" x14ac:dyDescent="0.3">
      <c r="A245" s="69">
        <v>2</v>
      </c>
      <c r="B245" s="70">
        <v>9.6999999999999993</v>
      </c>
    </row>
    <row r="246" spans="1:2" x14ac:dyDescent="0.3">
      <c r="A246" s="67">
        <v>3</v>
      </c>
      <c r="B246" s="68">
        <v>8</v>
      </c>
    </row>
    <row r="247" spans="1:2" x14ac:dyDescent="0.3">
      <c r="A247" s="69">
        <v>4</v>
      </c>
      <c r="B247" s="70">
        <v>10.1</v>
      </c>
    </row>
    <row r="248" spans="1:2" x14ac:dyDescent="0.3">
      <c r="A248" s="67">
        <v>5</v>
      </c>
      <c r="B248" s="68">
        <v>10.5</v>
      </c>
    </row>
    <row r="249" spans="1:2" x14ac:dyDescent="0.3">
      <c r="A249" s="69">
        <v>6</v>
      </c>
      <c r="B249" s="70">
        <v>10.6</v>
      </c>
    </row>
    <row r="250" spans="1:2" x14ac:dyDescent="0.3">
      <c r="A250" s="67">
        <v>7</v>
      </c>
      <c r="B250" s="68">
        <v>10.6</v>
      </c>
    </row>
    <row r="251" spans="1:2" x14ac:dyDescent="0.3">
      <c r="A251" s="69">
        <v>8</v>
      </c>
      <c r="B251" s="70">
        <v>7.7</v>
      </c>
    </row>
    <row r="252" spans="1:2" x14ac:dyDescent="0.3">
      <c r="A252" s="67">
        <v>9</v>
      </c>
      <c r="B252" s="68">
        <v>9.1</v>
      </c>
    </row>
    <row r="253" spans="1:2" x14ac:dyDescent="0.3">
      <c r="A253" s="69">
        <v>10</v>
      </c>
      <c r="B253" s="70">
        <v>8.5</v>
      </c>
    </row>
    <row r="254" spans="1:2" x14ac:dyDescent="0.3">
      <c r="A254" s="67">
        <v>11</v>
      </c>
      <c r="B254" s="68">
        <v>9.5</v>
      </c>
    </row>
    <row r="255" spans="1:2" x14ac:dyDescent="0.3">
      <c r="A255" s="69">
        <v>12</v>
      </c>
      <c r="B255" s="70">
        <v>9.3000000000000007</v>
      </c>
    </row>
    <row r="256" spans="1:2" x14ac:dyDescent="0.3">
      <c r="A256" s="67">
        <v>1</v>
      </c>
      <c r="B256" s="68">
        <v>10</v>
      </c>
    </row>
    <row r="257" spans="1:2" x14ac:dyDescent="0.3">
      <c r="A257" s="69">
        <v>2</v>
      </c>
      <c r="B257" s="70">
        <v>8</v>
      </c>
    </row>
    <row r="258" spans="1:2" x14ac:dyDescent="0.3">
      <c r="A258" s="67">
        <v>3</v>
      </c>
      <c r="B258" s="68">
        <v>9.6</v>
      </c>
    </row>
    <row r="259" spans="1:2" x14ac:dyDescent="0.3">
      <c r="A259" s="69">
        <v>4</v>
      </c>
      <c r="B259" s="70">
        <v>10.7</v>
      </c>
    </row>
    <row r="260" spans="1:2" x14ac:dyDescent="0.3">
      <c r="A260" s="67">
        <v>5</v>
      </c>
      <c r="B260" s="68">
        <v>9.4</v>
      </c>
    </row>
    <row r="261" spans="1:2" x14ac:dyDescent="0.3">
      <c r="A261" s="69">
        <v>6</v>
      </c>
      <c r="B261" s="70">
        <v>8.3000000000000007</v>
      </c>
    </row>
    <row r="262" spans="1:2" x14ac:dyDescent="0.3">
      <c r="A262" s="67">
        <v>7</v>
      </c>
      <c r="B262" s="68">
        <v>10.1</v>
      </c>
    </row>
    <row r="263" spans="1:2" x14ac:dyDescent="0.3">
      <c r="A263" s="69">
        <v>8</v>
      </c>
      <c r="B263" s="70">
        <v>8.6</v>
      </c>
    </row>
    <row r="264" spans="1:2" x14ac:dyDescent="0.3">
      <c r="A264" s="67">
        <v>9</v>
      </c>
      <c r="B264" s="68">
        <v>8.9</v>
      </c>
    </row>
    <row r="265" spans="1:2" x14ac:dyDescent="0.3">
      <c r="A265" s="69">
        <v>10</v>
      </c>
      <c r="B265" s="70">
        <v>9.1999999999999993</v>
      </c>
    </row>
    <row r="266" spans="1:2" x14ac:dyDescent="0.3">
      <c r="A266" s="67">
        <v>11</v>
      </c>
      <c r="B266" s="68">
        <v>10.5</v>
      </c>
    </row>
    <row r="267" spans="1:2" x14ac:dyDescent="0.3">
      <c r="A267" s="69">
        <v>12</v>
      </c>
      <c r="B267" s="70">
        <v>8.3000000000000007</v>
      </c>
    </row>
    <row r="268" spans="1:2" x14ac:dyDescent="0.3">
      <c r="A268" s="67">
        <v>1</v>
      </c>
      <c r="B268" s="68">
        <v>8</v>
      </c>
    </row>
    <row r="269" spans="1:2" x14ac:dyDescent="0.3">
      <c r="A269" s="69">
        <v>2</v>
      </c>
      <c r="B269" s="70">
        <v>8.4</v>
      </c>
    </row>
    <row r="270" spans="1:2" x14ac:dyDescent="0.3">
      <c r="A270" s="67">
        <v>3</v>
      </c>
      <c r="B270" s="68">
        <v>7.9</v>
      </c>
    </row>
    <row r="271" spans="1:2" x14ac:dyDescent="0.3">
      <c r="A271" s="69">
        <v>4</v>
      </c>
      <c r="B271" s="70">
        <v>8.5</v>
      </c>
    </row>
    <row r="272" spans="1:2" x14ac:dyDescent="0.3">
      <c r="A272" s="67">
        <v>5</v>
      </c>
      <c r="B272" s="68">
        <v>8.1</v>
      </c>
    </row>
    <row r="273" spans="1:2" x14ac:dyDescent="0.3">
      <c r="A273" s="69">
        <v>6</v>
      </c>
      <c r="B273" s="70">
        <v>9.1</v>
      </c>
    </row>
    <row r="274" spans="1:2" x14ac:dyDescent="0.3">
      <c r="A274" s="67">
        <v>7</v>
      </c>
      <c r="B274" s="68">
        <v>9.3000000000000007</v>
      </c>
    </row>
    <row r="275" spans="1:2" x14ac:dyDescent="0.3">
      <c r="A275" s="69">
        <v>8</v>
      </c>
      <c r="B275" s="70">
        <v>9.4</v>
      </c>
    </row>
    <row r="276" spans="1:2" x14ac:dyDescent="0.3">
      <c r="A276" s="67">
        <v>9</v>
      </c>
      <c r="B276" s="68">
        <v>9.9</v>
      </c>
    </row>
    <row r="277" spans="1:2" x14ac:dyDescent="0.3">
      <c r="A277" s="69">
        <v>10</v>
      </c>
      <c r="B277" s="70">
        <v>8</v>
      </c>
    </row>
    <row r="278" spans="1:2" x14ac:dyDescent="0.3">
      <c r="A278" s="67">
        <v>11</v>
      </c>
      <c r="B278" s="68">
        <v>11.4</v>
      </c>
    </row>
    <row r="279" spans="1:2" x14ac:dyDescent="0.3">
      <c r="A279" s="69">
        <v>12</v>
      </c>
      <c r="B279" s="70">
        <v>8.8000000000000007</v>
      </c>
    </row>
    <row r="280" spans="1:2" x14ac:dyDescent="0.3">
      <c r="A280" s="67">
        <v>1</v>
      </c>
      <c r="B280" s="68">
        <v>9.1999999999999993</v>
      </c>
    </row>
    <row r="281" spans="1:2" x14ac:dyDescent="0.3">
      <c r="A281" s="69">
        <v>2</v>
      </c>
      <c r="B281" s="70">
        <v>7.8</v>
      </c>
    </row>
    <row r="282" spans="1:2" x14ac:dyDescent="0.3">
      <c r="A282" s="67">
        <v>3</v>
      </c>
      <c r="B282" s="68">
        <v>8.4</v>
      </c>
    </row>
    <row r="283" spans="1:2" x14ac:dyDescent="0.3">
      <c r="A283" s="69">
        <v>4</v>
      </c>
      <c r="B283" s="70">
        <v>8.1</v>
      </c>
    </row>
    <row r="284" spans="1:2" x14ac:dyDescent="0.3">
      <c r="A284" s="67">
        <v>5</v>
      </c>
      <c r="B284" s="68">
        <v>8.3000000000000007</v>
      </c>
    </row>
    <row r="285" spans="1:2" x14ac:dyDescent="0.3">
      <c r="A285" s="69">
        <v>6</v>
      </c>
      <c r="B285" s="70">
        <v>8.9</v>
      </c>
    </row>
    <row r="286" spans="1:2" x14ac:dyDescent="0.3">
      <c r="A286" s="67">
        <v>7</v>
      </c>
      <c r="B286" s="68">
        <v>9.4</v>
      </c>
    </row>
    <row r="287" spans="1:2" x14ac:dyDescent="0.3">
      <c r="A287" s="69">
        <v>8</v>
      </c>
      <c r="B287" s="70">
        <v>9.3000000000000007</v>
      </c>
    </row>
    <row r="288" spans="1:2" x14ac:dyDescent="0.3">
      <c r="A288" s="67">
        <v>9</v>
      </c>
      <c r="B288" s="68">
        <v>8.8000000000000007</v>
      </c>
    </row>
    <row r="289" spans="1:2" x14ac:dyDescent="0.3">
      <c r="A289" s="69">
        <v>10</v>
      </c>
      <c r="B289" s="70">
        <v>8.9</v>
      </c>
    </row>
    <row r="290" spans="1:2" x14ac:dyDescent="0.3">
      <c r="A290" s="67">
        <v>11</v>
      </c>
      <c r="B290" s="68">
        <v>10.8</v>
      </c>
    </row>
    <row r="291" spans="1:2" x14ac:dyDescent="0.3">
      <c r="A291" s="69">
        <v>12</v>
      </c>
      <c r="B291" s="70">
        <v>11.1</v>
      </c>
    </row>
    <row r="292" spans="1:2" x14ac:dyDescent="0.3">
      <c r="A292" s="67">
        <v>1</v>
      </c>
      <c r="B292" s="68">
        <v>8.6</v>
      </c>
    </row>
    <row r="293" spans="1:2" x14ac:dyDescent="0.3">
      <c r="A293" s="69">
        <v>2</v>
      </c>
      <c r="B293" s="70">
        <v>8.4</v>
      </c>
    </row>
    <row r="294" spans="1:2" x14ac:dyDescent="0.3">
      <c r="A294" s="67">
        <v>3</v>
      </c>
      <c r="B294" s="68">
        <v>7.9</v>
      </c>
    </row>
    <row r="295" spans="1:2" x14ac:dyDescent="0.3">
      <c r="A295" s="69">
        <v>4</v>
      </c>
      <c r="B295" s="70">
        <v>7.8</v>
      </c>
    </row>
    <row r="296" spans="1:2" x14ac:dyDescent="0.3">
      <c r="A296" s="67">
        <v>5</v>
      </c>
      <c r="B296" s="68">
        <v>7.6</v>
      </c>
    </row>
    <row r="297" spans="1:2" x14ac:dyDescent="0.3">
      <c r="A297" s="69">
        <v>6</v>
      </c>
      <c r="B297" s="70">
        <v>7.6</v>
      </c>
    </row>
    <row r="298" spans="1:2" x14ac:dyDescent="0.3">
      <c r="A298" s="67">
        <v>7</v>
      </c>
      <c r="B298" s="68">
        <v>9.5</v>
      </c>
    </row>
    <row r="299" spans="1:2" x14ac:dyDescent="0.3">
      <c r="A299" s="69">
        <v>8</v>
      </c>
      <c r="B299" s="70">
        <v>8.8000000000000007</v>
      </c>
    </row>
    <row r="300" spans="1:2" x14ac:dyDescent="0.3">
      <c r="A300" s="67">
        <v>9</v>
      </c>
      <c r="B300" s="68">
        <v>9.1999999999999993</v>
      </c>
    </row>
    <row r="301" spans="1:2" x14ac:dyDescent="0.3">
      <c r="A301" s="69">
        <v>10</v>
      </c>
      <c r="B301" s="70">
        <v>9.1999999999999993</v>
      </c>
    </row>
    <row r="302" spans="1:2" x14ac:dyDescent="0.3">
      <c r="A302" s="67">
        <v>11</v>
      </c>
      <c r="B302" s="68">
        <v>9.8000000000000007</v>
      </c>
    </row>
    <row r="303" spans="1:2" x14ac:dyDescent="0.3">
      <c r="A303" s="69">
        <v>12</v>
      </c>
      <c r="B303" s="70">
        <v>8.8000000000000007</v>
      </c>
    </row>
    <row r="304" spans="1:2" x14ac:dyDescent="0.3">
      <c r="A304" s="67">
        <v>1</v>
      </c>
      <c r="B304" s="68">
        <v>8.6999999999999993</v>
      </c>
    </row>
    <row r="305" spans="1:2" x14ac:dyDescent="0.3">
      <c r="A305" s="69">
        <v>2</v>
      </c>
      <c r="B305" s="70">
        <v>9.6</v>
      </c>
    </row>
    <row r="306" spans="1:2" x14ac:dyDescent="0.3">
      <c r="A306" s="67">
        <v>3</v>
      </c>
      <c r="B306" s="68">
        <v>8.1999999999999993</v>
      </c>
    </row>
    <row r="307" spans="1:2" x14ac:dyDescent="0.3">
      <c r="A307" s="69">
        <v>4</v>
      </c>
      <c r="B307" s="70">
        <v>9.8000000000000007</v>
      </c>
    </row>
    <row r="308" spans="1:2" x14ac:dyDescent="0.3">
      <c r="A308" s="67">
        <v>5</v>
      </c>
      <c r="B308" s="68">
        <v>8.5</v>
      </c>
    </row>
    <row r="309" spans="1:2" x14ac:dyDescent="0.3">
      <c r="A309" s="69">
        <v>6</v>
      </c>
      <c r="B309" s="70">
        <v>8.9</v>
      </c>
    </row>
    <row r="310" spans="1:2" x14ac:dyDescent="0.3">
      <c r="A310" s="67">
        <v>7</v>
      </c>
      <c r="B310" s="68">
        <v>12.1</v>
      </c>
    </row>
    <row r="311" spans="1:2" x14ac:dyDescent="0.3">
      <c r="A311" s="69">
        <v>8</v>
      </c>
      <c r="B311" s="70">
        <v>7.9</v>
      </c>
    </row>
    <row r="312" spans="1:2" x14ac:dyDescent="0.3">
      <c r="A312" s="67">
        <v>9</v>
      </c>
      <c r="B312" s="68">
        <v>8.5</v>
      </c>
    </row>
    <row r="313" spans="1:2" x14ac:dyDescent="0.3">
      <c r="A313" s="69">
        <v>10</v>
      </c>
      <c r="B313" s="70">
        <v>7.6</v>
      </c>
    </row>
    <row r="314" spans="1:2" x14ac:dyDescent="0.3">
      <c r="A314" s="67">
        <v>11</v>
      </c>
      <c r="B314" s="68">
        <v>10.5</v>
      </c>
    </row>
    <row r="315" spans="1:2" x14ac:dyDescent="0.3">
      <c r="A315" s="69">
        <v>12</v>
      </c>
      <c r="B315" s="70">
        <v>9.1</v>
      </c>
    </row>
    <row r="316" spans="1:2" x14ac:dyDescent="0.3">
      <c r="A316" s="67">
        <v>1</v>
      </c>
      <c r="B316" s="68">
        <v>10</v>
      </c>
    </row>
    <row r="317" spans="1:2" x14ac:dyDescent="0.3">
      <c r="A317" s="69">
        <v>2</v>
      </c>
      <c r="B317" s="70">
        <v>10.4</v>
      </c>
    </row>
    <row r="318" spans="1:2" x14ac:dyDescent="0.3">
      <c r="A318" s="67">
        <v>3</v>
      </c>
      <c r="B318" s="68">
        <v>8.5</v>
      </c>
    </row>
    <row r="319" spans="1:2" x14ac:dyDescent="0.3">
      <c r="A319" s="69">
        <v>4</v>
      </c>
      <c r="B319" s="70">
        <v>10.8</v>
      </c>
    </row>
    <row r="320" spans="1:2" x14ac:dyDescent="0.3">
      <c r="A320" s="67">
        <v>5</v>
      </c>
      <c r="B320" s="68">
        <v>7.9</v>
      </c>
    </row>
    <row r="321" spans="1:2" x14ac:dyDescent="0.3">
      <c r="A321" s="69">
        <v>6</v>
      </c>
      <c r="B321" s="70">
        <v>9</v>
      </c>
    </row>
    <row r="322" spans="1:2" x14ac:dyDescent="0.3">
      <c r="A322" s="67">
        <v>7</v>
      </c>
      <c r="B322" s="68">
        <v>11.4</v>
      </c>
    </row>
    <row r="323" spans="1:2" x14ac:dyDescent="0.3">
      <c r="A323" s="69">
        <v>8</v>
      </c>
      <c r="B323" s="70">
        <v>8</v>
      </c>
    </row>
    <row r="324" spans="1:2" x14ac:dyDescent="0.3">
      <c r="A324" s="67">
        <v>9</v>
      </c>
      <c r="B324" s="68">
        <v>8.1999999999999993</v>
      </c>
    </row>
    <row r="325" spans="1:2" x14ac:dyDescent="0.3">
      <c r="A325" s="69">
        <v>10</v>
      </c>
      <c r="B325" s="70">
        <v>8.6999999999999993</v>
      </c>
    </row>
    <row r="326" spans="1:2" x14ac:dyDescent="0.3">
      <c r="A326" s="67">
        <v>11</v>
      </c>
      <c r="B326" s="68">
        <v>10.6</v>
      </c>
    </row>
    <row r="327" spans="1:2" x14ac:dyDescent="0.3">
      <c r="A327" s="69">
        <v>12</v>
      </c>
      <c r="B327" s="70">
        <v>8</v>
      </c>
    </row>
    <row r="328" spans="1:2" x14ac:dyDescent="0.3">
      <c r="A328" s="67">
        <v>1</v>
      </c>
      <c r="B328" s="68">
        <v>8.9</v>
      </c>
    </row>
    <row r="329" spans="1:2" x14ac:dyDescent="0.3">
      <c r="A329" s="69">
        <v>2</v>
      </c>
      <c r="B329" s="70">
        <v>10.1</v>
      </c>
    </row>
    <row r="330" spans="1:2" x14ac:dyDescent="0.3">
      <c r="A330" s="67">
        <v>3</v>
      </c>
      <c r="B330" s="68">
        <v>9.1</v>
      </c>
    </row>
    <row r="331" spans="1:2" x14ac:dyDescent="0.3">
      <c r="A331" s="69">
        <v>4</v>
      </c>
      <c r="B331" s="70">
        <v>11</v>
      </c>
    </row>
    <row r="332" spans="1:2" x14ac:dyDescent="0.3">
      <c r="A332" s="67">
        <v>5</v>
      </c>
      <c r="B332" s="68">
        <v>9.9</v>
      </c>
    </row>
    <row r="333" spans="1:2" x14ac:dyDescent="0.3">
      <c r="A333" s="69">
        <v>6</v>
      </c>
      <c r="B333" s="70">
        <v>8.8000000000000007</v>
      </c>
    </row>
    <row r="334" spans="1:2" x14ac:dyDescent="0.3">
      <c r="A334" s="67">
        <v>7</v>
      </c>
      <c r="B334" s="68">
        <v>9.1</v>
      </c>
    </row>
    <row r="335" spans="1:2" x14ac:dyDescent="0.3">
      <c r="A335" s="69">
        <v>8</v>
      </c>
      <c r="B335" s="70">
        <v>7.7</v>
      </c>
    </row>
    <row r="336" spans="1:2" x14ac:dyDescent="0.3">
      <c r="A336" s="67">
        <v>9</v>
      </c>
      <c r="B336" s="68">
        <v>8.1999999999999993</v>
      </c>
    </row>
    <row r="337" spans="1:2" x14ac:dyDescent="0.3">
      <c r="A337" s="69">
        <v>10</v>
      </c>
      <c r="B337" s="70">
        <v>8.6999999999999993</v>
      </c>
    </row>
    <row r="338" spans="1:2" x14ac:dyDescent="0.3">
      <c r="A338" s="67">
        <v>11</v>
      </c>
      <c r="B338" s="68">
        <v>10.6</v>
      </c>
    </row>
    <row r="339" spans="1:2" x14ac:dyDescent="0.3">
      <c r="A339" s="69">
        <v>12</v>
      </c>
      <c r="B339" s="70">
        <v>9.9</v>
      </c>
    </row>
    <row r="340" spans="1:2" x14ac:dyDescent="0.3">
      <c r="A340" s="67">
        <v>1</v>
      </c>
      <c r="B340" s="68">
        <v>8.6999999999999993</v>
      </c>
    </row>
    <row r="341" spans="1:2" x14ac:dyDescent="0.3">
      <c r="A341" s="69">
        <v>2</v>
      </c>
      <c r="B341" s="70">
        <v>8.4</v>
      </c>
    </row>
    <row r="342" spans="1:2" x14ac:dyDescent="0.3">
      <c r="A342" s="67">
        <v>3</v>
      </c>
      <c r="B342" s="68">
        <v>8.5</v>
      </c>
    </row>
    <row r="343" spans="1:2" x14ac:dyDescent="0.3">
      <c r="A343" s="69">
        <v>4</v>
      </c>
      <c r="B343" s="70">
        <v>7.9</v>
      </c>
    </row>
    <row r="344" spans="1:2" x14ac:dyDescent="0.3">
      <c r="A344" s="67">
        <v>5</v>
      </c>
      <c r="B344" s="68">
        <v>8.5</v>
      </c>
    </row>
    <row r="345" spans="1:2" x14ac:dyDescent="0.3">
      <c r="A345" s="69">
        <v>6</v>
      </c>
      <c r="B345" s="70">
        <v>7.8</v>
      </c>
    </row>
    <row r="346" spans="1:2" x14ac:dyDescent="0.3">
      <c r="A346" s="67">
        <v>7</v>
      </c>
      <c r="B346" s="68">
        <v>9.8000000000000007</v>
      </c>
    </row>
    <row r="347" spans="1:2" x14ac:dyDescent="0.3">
      <c r="A347" s="69">
        <v>8</v>
      </c>
      <c r="B347" s="70">
        <v>8.6999999999999993</v>
      </c>
    </row>
    <row r="348" spans="1:2" x14ac:dyDescent="0.3">
      <c r="A348" s="67">
        <v>9</v>
      </c>
      <c r="B348" s="68">
        <v>8.8000000000000007</v>
      </c>
    </row>
    <row r="349" spans="1:2" x14ac:dyDescent="0.3">
      <c r="A349" s="69">
        <v>10</v>
      </c>
      <c r="B349" s="70">
        <v>9.8000000000000007</v>
      </c>
    </row>
    <row r="350" spans="1:2" x14ac:dyDescent="0.3">
      <c r="A350" s="67">
        <v>11</v>
      </c>
      <c r="B350" s="68">
        <v>10</v>
      </c>
    </row>
    <row r="351" spans="1:2" x14ac:dyDescent="0.3">
      <c r="A351" s="69">
        <v>12</v>
      </c>
      <c r="B351" s="70">
        <v>7.7</v>
      </c>
    </row>
    <row r="352" spans="1:2" x14ac:dyDescent="0.3">
      <c r="A352" s="67">
        <v>1</v>
      </c>
      <c r="B352" s="68">
        <v>9.6999999999999993</v>
      </c>
    </row>
    <row r="353" spans="1:2" x14ac:dyDescent="0.3">
      <c r="A353" s="69">
        <v>2</v>
      </c>
      <c r="B353" s="70">
        <v>8</v>
      </c>
    </row>
    <row r="354" spans="1:2" x14ac:dyDescent="0.3">
      <c r="A354" s="67">
        <v>3</v>
      </c>
      <c r="B354" s="68">
        <v>11</v>
      </c>
    </row>
    <row r="355" spans="1:2" x14ac:dyDescent="0.3">
      <c r="A355" s="69">
        <v>4</v>
      </c>
      <c r="B355" s="70">
        <v>8.6</v>
      </c>
    </row>
    <row r="356" spans="1:2" x14ac:dyDescent="0.3">
      <c r="A356" s="67">
        <v>5</v>
      </c>
      <c r="B356" s="68">
        <v>8.6999999999999993</v>
      </c>
    </row>
    <row r="357" spans="1:2" x14ac:dyDescent="0.3">
      <c r="A357" s="69">
        <v>6</v>
      </c>
      <c r="B357" s="70">
        <v>8.1999999999999993</v>
      </c>
    </row>
    <row r="358" spans="1:2" x14ac:dyDescent="0.3">
      <c r="A358" s="67">
        <v>7</v>
      </c>
      <c r="B358" s="68">
        <v>10.7</v>
      </c>
    </row>
    <row r="359" spans="1:2" x14ac:dyDescent="0.3">
      <c r="A359" s="69">
        <v>8</v>
      </c>
      <c r="B359" s="70">
        <v>8.5</v>
      </c>
    </row>
    <row r="360" spans="1:2" x14ac:dyDescent="0.3">
      <c r="A360" s="67">
        <v>9</v>
      </c>
      <c r="B360" s="68">
        <v>7.8</v>
      </c>
    </row>
    <row r="361" spans="1:2" x14ac:dyDescent="0.3">
      <c r="A361" s="69">
        <v>10</v>
      </c>
      <c r="B361" s="70">
        <v>8.1999999999999993</v>
      </c>
    </row>
    <row r="362" spans="1:2" x14ac:dyDescent="0.3">
      <c r="A362" s="67">
        <v>11</v>
      </c>
      <c r="B362" s="68">
        <v>9.9</v>
      </c>
    </row>
    <row r="363" spans="1:2" x14ac:dyDescent="0.3">
      <c r="A363" s="69">
        <v>12</v>
      </c>
      <c r="B363" s="70">
        <v>8.8000000000000007</v>
      </c>
    </row>
    <row r="364" spans="1:2" x14ac:dyDescent="0.3">
      <c r="A364" s="67">
        <v>1</v>
      </c>
      <c r="B364" s="68">
        <v>9.9</v>
      </c>
    </row>
    <row r="365" spans="1:2" x14ac:dyDescent="0.3">
      <c r="A365" s="69">
        <v>2</v>
      </c>
      <c r="B365" s="70">
        <v>9.4</v>
      </c>
    </row>
    <row r="366" spans="1:2" x14ac:dyDescent="0.3">
      <c r="A366" s="67">
        <v>3</v>
      </c>
      <c r="B366" s="68">
        <v>9.1999999999999993</v>
      </c>
    </row>
    <row r="367" spans="1:2" x14ac:dyDescent="0.3">
      <c r="A367" s="69">
        <v>4</v>
      </c>
      <c r="B367" s="70">
        <v>8</v>
      </c>
    </row>
    <row r="368" spans="1:2" x14ac:dyDescent="0.3">
      <c r="A368" s="67">
        <v>5</v>
      </c>
      <c r="B368" s="68">
        <v>9</v>
      </c>
    </row>
    <row r="369" spans="1:2" x14ac:dyDescent="0.3">
      <c r="A369" s="69">
        <v>6</v>
      </c>
      <c r="B369" s="70">
        <v>8.6999999999999993</v>
      </c>
    </row>
    <row r="370" spans="1:2" x14ac:dyDescent="0.3">
      <c r="A370" s="67">
        <v>7</v>
      </c>
      <c r="B370" s="68">
        <v>11.5</v>
      </c>
    </row>
    <row r="371" spans="1:2" x14ac:dyDescent="0.3">
      <c r="A371" s="69">
        <v>8</v>
      </c>
      <c r="B371" s="70">
        <v>9.1</v>
      </c>
    </row>
    <row r="372" spans="1:2" x14ac:dyDescent="0.3">
      <c r="A372" s="67">
        <v>9</v>
      </c>
      <c r="B372" s="68">
        <v>8.4</v>
      </c>
    </row>
    <row r="373" spans="1:2" x14ac:dyDescent="0.3">
      <c r="A373" s="69">
        <v>10</v>
      </c>
      <c r="B373" s="70">
        <v>10.1</v>
      </c>
    </row>
    <row r="374" spans="1:2" x14ac:dyDescent="0.3">
      <c r="A374" s="67">
        <v>11</v>
      </c>
      <c r="B374" s="68">
        <v>9.4</v>
      </c>
    </row>
    <row r="375" spans="1:2" x14ac:dyDescent="0.3">
      <c r="A375" s="69">
        <v>12</v>
      </c>
      <c r="B375" s="70">
        <v>7.8</v>
      </c>
    </row>
    <row r="376" spans="1:2" x14ac:dyDescent="0.3">
      <c r="A376" s="67">
        <v>1</v>
      </c>
      <c r="B376" s="68">
        <v>8.3000000000000007</v>
      </c>
    </row>
    <row r="377" spans="1:2" x14ac:dyDescent="0.3">
      <c r="A377" s="69">
        <v>2</v>
      </c>
      <c r="B377" s="70">
        <v>8.4</v>
      </c>
    </row>
    <row r="378" spans="1:2" x14ac:dyDescent="0.3">
      <c r="A378" s="67">
        <v>3</v>
      </c>
      <c r="B378" s="68">
        <v>7.6</v>
      </c>
    </row>
    <row r="379" spans="1:2" x14ac:dyDescent="0.3">
      <c r="A379" s="69">
        <v>4</v>
      </c>
      <c r="B379" s="70">
        <v>9.1</v>
      </c>
    </row>
    <row r="380" spans="1:2" x14ac:dyDescent="0.3">
      <c r="A380" s="67">
        <v>5</v>
      </c>
      <c r="B380" s="68">
        <v>9.4</v>
      </c>
    </row>
    <row r="381" spans="1:2" x14ac:dyDescent="0.3">
      <c r="A381" s="69">
        <v>6</v>
      </c>
      <c r="B381" s="70">
        <v>9.6</v>
      </c>
    </row>
    <row r="382" spans="1:2" x14ac:dyDescent="0.3">
      <c r="A382" s="67">
        <v>7</v>
      </c>
      <c r="B382" s="68">
        <v>11</v>
      </c>
    </row>
    <row r="383" spans="1:2" x14ac:dyDescent="0.3">
      <c r="A383" s="69">
        <v>8</v>
      </c>
      <c r="B383" s="70">
        <v>8.1999999999999993</v>
      </c>
    </row>
    <row r="384" spans="1:2" x14ac:dyDescent="0.3">
      <c r="A384" s="67">
        <v>9</v>
      </c>
      <c r="B384" s="68">
        <v>8.8000000000000007</v>
      </c>
    </row>
    <row r="385" spans="1:2" x14ac:dyDescent="0.3">
      <c r="A385" s="69">
        <v>10</v>
      </c>
      <c r="B385" s="70">
        <v>10.1</v>
      </c>
    </row>
    <row r="386" spans="1:2" x14ac:dyDescent="0.3">
      <c r="A386" s="67">
        <v>11</v>
      </c>
      <c r="B386" s="68">
        <v>11</v>
      </c>
    </row>
    <row r="387" spans="1:2" x14ac:dyDescent="0.3">
      <c r="A387" s="69">
        <v>12</v>
      </c>
      <c r="B387" s="70">
        <v>9.5</v>
      </c>
    </row>
    <row r="388" spans="1:2" x14ac:dyDescent="0.3">
      <c r="A388" s="67">
        <v>1</v>
      </c>
      <c r="B388" s="68">
        <v>9.1999999999999993</v>
      </c>
    </row>
    <row r="389" spans="1:2" x14ac:dyDescent="0.3">
      <c r="A389" s="69">
        <v>2</v>
      </c>
      <c r="B389" s="70">
        <v>9.8000000000000007</v>
      </c>
    </row>
    <row r="390" spans="1:2" x14ac:dyDescent="0.3">
      <c r="A390" s="67">
        <v>3</v>
      </c>
      <c r="B390" s="68">
        <v>9.4</v>
      </c>
    </row>
    <row r="391" spans="1:2" x14ac:dyDescent="0.3">
      <c r="A391" s="69">
        <v>4</v>
      </c>
      <c r="B391" s="70">
        <v>8</v>
      </c>
    </row>
    <row r="392" spans="1:2" x14ac:dyDescent="0.3">
      <c r="A392" s="67">
        <v>5</v>
      </c>
      <c r="B392" s="68">
        <v>8</v>
      </c>
    </row>
    <row r="393" spans="1:2" x14ac:dyDescent="0.3">
      <c r="A393" s="69">
        <v>6</v>
      </c>
      <c r="B393" s="70">
        <v>8.6</v>
      </c>
    </row>
    <row r="394" spans="1:2" x14ac:dyDescent="0.3">
      <c r="A394" s="67">
        <v>7</v>
      </c>
      <c r="B394" s="68">
        <v>10.5</v>
      </c>
    </row>
    <row r="395" spans="1:2" x14ac:dyDescent="0.3">
      <c r="A395" s="69">
        <v>8</v>
      </c>
      <c r="B395" s="70">
        <v>9.4</v>
      </c>
    </row>
    <row r="396" spans="1:2" x14ac:dyDescent="0.3">
      <c r="A396" s="67">
        <v>9</v>
      </c>
      <c r="B396" s="68">
        <v>8.1999999999999993</v>
      </c>
    </row>
    <row r="397" spans="1:2" x14ac:dyDescent="0.3">
      <c r="A397" s="69">
        <v>10</v>
      </c>
      <c r="B397" s="70">
        <v>8.6999999999999993</v>
      </c>
    </row>
    <row r="398" spans="1:2" x14ac:dyDescent="0.3">
      <c r="A398" s="67">
        <v>11</v>
      </c>
      <c r="B398" s="68">
        <v>9.6999999999999993</v>
      </c>
    </row>
    <row r="399" spans="1:2" x14ac:dyDescent="0.3">
      <c r="A399" s="69">
        <v>12</v>
      </c>
      <c r="B399" s="70">
        <v>9.4</v>
      </c>
    </row>
    <row r="400" spans="1:2" x14ac:dyDescent="0.3">
      <c r="A400" s="67">
        <v>1</v>
      </c>
      <c r="B400" s="68">
        <v>9.6999999999999993</v>
      </c>
    </row>
    <row r="401" spans="1:2" x14ac:dyDescent="0.3">
      <c r="A401" s="69">
        <v>2</v>
      </c>
      <c r="B401" s="70">
        <v>8.1999999999999993</v>
      </c>
    </row>
    <row r="402" spans="1:2" x14ac:dyDescent="0.3">
      <c r="A402" s="67">
        <v>3</v>
      </c>
      <c r="B402" s="68">
        <v>9.4</v>
      </c>
    </row>
    <row r="403" spans="1:2" x14ac:dyDescent="0.3">
      <c r="A403" s="69">
        <v>4</v>
      </c>
      <c r="B403" s="70">
        <v>10.4</v>
      </c>
    </row>
    <row r="404" spans="1:2" x14ac:dyDescent="0.3">
      <c r="A404" s="67">
        <v>5</v>
      </c>
      <c r="B404" s="68">
        <v>9.5</v>
      </c>
    </row>
    <row r="405" spans="1:2" x14ac:dyDescent="0.3">
      <c r="A405" s="69">
        <v>6</v>
      </c>
      <c r="B405" s="70">
        <v>10.4</v>
      </c>
    </row>
    <row r="406" spans="1:2" x14ac:dyDescent="0.3">
      <c r="A406" s="67">
        <v>7</v>
      </c>
      <c r="B406" s="68">
        <v>10.1</v>
      </c>
    </row>
    <row r="407" spans="1:2" x14ac:dyDescent="0.3">
      <c r="A407" s="69">
        <v>8</v>
      </c>
      <c r="B407" s="70">
        <v>8.5</v>
      </c>
    </row>
    <row r="408" spans="1:2" x14ac:dyDescent="0.3">
      <c r="A408" s="67">
        <v>9</v>
      </c>
      <c r="B408" s="68">
        <v>8.1999999999999993</v>
      </c>
    </row>
    <row r="409" spans="1:2" x14ac:dyDescent="0.3">
      <c r="A409" s="69">
        <v>10</v>
      </c>
      <c r="B409" s="70">
        <v>7.7</v>
      </c>
    </row>
    <row r="410" spans="1:2" x14ac:dyDescent="0.3">
      <c r="A410" s="67">
        <v>11</v>
      </c>
      <c r="B410" s="68">
        <v>10.199999999999999</v>
      </c>
    </row>
    <row r="411" spans="1:2" x14ac:dyDescent="0.3">
      <c r="A411" s="69">
        <v>12</v>
      </c>
      <c r="B411" s="70">
        <v>8.1</v>
      </c>
    </row>
    <row r="412" spans="1:2" x14ac:dyDescent="0.3">
      <c r="A412" s="67">
        <v>1</v>
      </c>
      <c r="B412" s="68">
        <v>8.8000000000000007</v>
      </c>
    </row>
    <row r="413" spans="1:2" x14ac:dyDescent="0.3">
      <c r="A413" s="69">
        <v>2</v>
      </c>
      <c r="B413" s="70">
        <v>9.6</v>
      </c>
    </row>
    <row r="414" spans="1:2" x14ac:dyDescent="0.3">
      <c r="A414" s="67">
        <v>3</v>
      </c>
      <c r="B414" s="68">
        <v>8.3000000000000007</v>
      </c>
    </row>
    <row r="415" spans="1:2" x14ac:dyDescent="0.3">
      <c r="A415" s="69">
        <v>4</v>
      </c>
      <c r="B415" s="70">
        <v>8.6999999999999993</v>
      </c>
    </row>
    <row r="416" spans="1:2" x14ac:dyDescent="0.3">
      <c r="A416" s="67">
        <v>5</v>
      </c>
      <c r="B416" s="68">
        <v>8.9</v>
      </c>
    </row>
    <row r="417" spans="1:2" x14ac:dyDescent="0.3">
      <c r="A417" s="69">
        <v>6</v>
      </c>
      <c r="B417" s="70">
        <v>9</v>
      </c>
    </row>
    <row r="418" spans="1:2" x14ac:dyDescent="0.3">
      <c r="A418" s="67">
        <v>7</v>
      </c>
      <c r="B418" s="68">
        <v>11</v>
      </c>
    </row>
    <row r="419" spans="1:2" x14ac:dyDescent="0.3">
      <c r="A419" s="69">
        <v>8</v>
      </c>
      <c r="B419" s="70">
        <v>9</v>
      </c>
    </row>
    <row r="420" spans="1:2" x14ac:dyDescent="0.3">
      <c r="A420" s="67">
        <v>9</v>
      </c>
      <c r="B420" s="68">
        <v>9.5</v>
      </c>
    </row>
    <row r="421" spans="1:2" x14ac:dyDescent="0.3">
      <c r="A421" s="69">
        <v>10</v>
      </c>
      <c r="B421" s="70">
        <v>8.1999999999999993</v>
      </c>
    </row>
    <row r="422" spans="1:2" x14ac:dyDescent="0.3">
      <c r="A422" s="67">
        <v>11</v>
      </c>
      <c r="B422" s="68">
        <v>9.1999999999999993</v>
      </c>
    </row>
    <row r="423" spans="1:2" x14ac:dyDescent="0.3">
      <c r="A423" s="69">
        <v>12</v>
      </c>
      <c r="B423" s="70">
        <v>8.4</v>
      </c>
    </row>
    <row r="424" spans="1:2" x14ac:dyDescent="0.3">
      <c r="A424" s="67">
        <v>1</v>
      </c>
      <c r="B424" s="68">
        <v>9.1</v>
      </c>
    </row>
    <row r="425" spans="1:2" x14ac:dyDescent="0.3">
      <c r="A425" s="69">
        <v>2</v>
      </c>
      <c r="B425" s="70">
        <v>8.1999999999999993</v>
      </c>
    </row>
    <row r="426" spans="1:2" x14ac:dyDescent="0.3">
      <c r="A426" s="67">
        <v>3</v>
      </c>
      <c r="B426" s="68">
        <v>9.5</v>
      </c>
    </row>
    <row r="427" spans="1:2" x14ac:dyDescent="0.3">
      <c r="A427" s="69">
        <v>4</v>
      </c>
      <c r="B427" s="70">
        <v>8.6</v>
      </c>
    </row>
    <row r="428" spans="1:2" x14ac:dyDescent="0.3">
      <c r="A428" s="67">
        <v>5</v>
      </c>
      <c r="B428" s="68">
        <v>8.3000000000000007</v>
      </c>
    </row>
    <row r="429" spans="1:2" x14ac:dyDescent="0.3">
      <c r="A429" s="69">
        <v>6</v>
      </c>
      <c r="B429" s="70">
        <v>9.6999999999999993</v>
      </c>
    </row>
    <row r="430" spans="1:2" x14ac:dyDescent="0.3">
      <c r="A430" s="67">
        <v>7</v>
      </c>
      <c r="B430" s="68">
        <v>9.4</v>
      </c>
    </row>
    <row r="431" spans="1:2" x14ac:dyDescent="0.3">
      <c r="A431" s="69">
        <v>8</v>
      </c>
      <c r="B431" s="70">
        <v>8.6</v>
      </c>
    </row>
    <row r="432" spans="1:2" x14ac:dyDescent="0.3">
      <c r="A432" s="67">
        <v>9</v>
      </c>
      <c r="B432" s="68">
        <v>9.3000000000000007</v>
      </c>
    </row>
    <row r="433" spans="1:2" x14ac:dyDescent="0.3">
      <c r="A433" s="69">
        <v>10</v>
      </c>
      <c r="B433" s="70">
        <v>8.1</v>
      </c>
    </row>
    <row r="434" spans="1:2" x14ac:dyDescent="0.3">
      <c r="A434" s="67">
        <v>11</v>
      </c>
      <c r="B434" s="68">
        <v>11.5</v>
      </c>
    </row>
    <row r="435" spans="1:2" x14ac:dyDescent="0.3">
      <c r="A435" s="69">
        <v>12</v>
      </c>
      <c r="B435" s="70">
        <v>11</v>
      </c>
    </row>
    <row r="436" spans="1:2" x14ac:dyDescent="0.3">
      <c r="A436" s="67">
        <v>1</v>
      </c>
      <c r="B436" s="68">
        <v>9.8000000000000007</v>
      </c>
    </row>
    <row r="437" spans="1:2" x14ac:dyDescent="0.3">
      <c r="A437" s="69">
        <v>2</v>
      </c>
      <c r="B437" s="70">
        <v>9.6</v>
      </c>
    </row>
    <row r="438" spans="1:2" x14ac:dyDescent="0.3">
      <c r="A438" s="67">
        <v>3</v>
      </c>
      <c r="B438" s="68">
        <v>10.4</v>
      </c>
    </row>
    <row r="439" spans="1:2" x14ac:dyDescent="0.3">
      <c r="A439" s="69">
        <v>4</v>
      </c>
      <c r="B439" s="70">
        <v>8.6</v>
      </c>
    </row>
    <row r="440" spans="1:2" x14ac:dyDescent="0.3">
      <c r="A440" s="67">
        <v>5</v>
      </c>
      <c r="B440" s="68">
        <v>8.6999999999999993</v>
      </c>
    </row>
    <row r="441" spans="1:2" x14ac:dyDescent="0.3">
      <c r="A441" s="69">
        <v>6</v>
      </c>
      <c r="B441" s="70">
        <v>7.8</v>
      </c>
    </row>
    <row r="442" spans="1:2" x14ac:dyDescent="0.3">
      <c r="A442" s="67">
        <v>7</v>
      </c>
      <c r="B442" s="68">
        <v>9.1999999999999993</v>
      </c>
    </row>
    <row r="443" spans="1:2" x14ac:dyDescent="0.3">
      <c r="A443" s="69">
        <v>8</v>
      </c>
      <c r="B443" s="70">
        <v>9.6</v>
      </c>
    </row>
    <row r="444" spans="1:2" x14ac:dyDescent="0.3">
      <c r="A444" s="67">
        <v>9</v>
      </c>
      <c r="B444" s="68">
        <v>8.1999999999999993</v>
      </c>
    </row>
    <row r="445" spans="1:2" x14ac:dyDescent="0.3">
      <c r="A445" s="69">
        <v>10</v>
      </c>
      <c r="B445" s="70">
        <v>8.3000000000000007</v>
      </c>
    </row>
    <row r="446" spans="1:2" x14ac:dyDescent="0.3">
      <c r="A446" s="67">
        <v>11</v>
      </c>
      <c r="B446" s="68">
        <v>10.1</v>
      </c>
    </row>
    <row r="447" spans="1:2" x14ac:dyDescent="0.3">
      <c r="A447" s="69">
        <v>12</v>
      </c>
      <c r="B447" s="70">
        <v>8.1</v>
      </c>
    </row>
    <row r="448" spans="1:2" x14ac:dyDescent="0.3">
      <c r="A448" s="67">
        <v>1</v>
      </c>
      <c r="B448" s="68">
        <v>9.9</v>
      </c>
    </row>
    <row r="449" spans="1:2" x14ac:dyDescent="0.3">
      <c r="A449" s="69">
        <v>2</v>
      </c>
      <c r="B449" s="70">
        <v>9.5</v>
      </c>
    </row>
    <row r="450" spans="1:2" x14ac:dyDescent="0.3">
      <c r="A450" s="67">
        <v>3</v>
      </c>
      <c r="B450" s="68">
        <v>9.1999999999999993</v>
      </c>
    </row>
    <row r="451" spans="1:2" x14ac:dyDescent="0.3">
      <c r="A451" s="69">
        <v>4</v>
      </c>
      <c r="B451" s="70">
        <v>9.3000000000000007</v>
      </c>
    </row>
    <row r="452" spans="1:2" x14ac:dyDescent="0.3">
      <c r="A452" s="67">
        <v>5</v>
      </c>
      <c r="B452" s="68">
        <v>8.3000000000000007</v>
      </c>
    </row>
    <row r="453" spans="1:2" x14ac:dyDescent="0.3">
      <c r="A453" s="69">
        <v>6</v>
      </c>
      <c r="B453" s="70">
        <v>8.1</v>
      </c>
    </row>
    <row r="454" spans="1:2" x14ac:dyDescent="0.3">
      <c r="A454" s="67">
        <v>7</v>
      </c>
      <c r="B454" s="68">
        <v>10.3</v>
      </c>
    </row>
    <row r="455" spans="1:2" x14ac:dyDescent="0.3">
      <c r="A455" s="69">
        <v>8</v>
      </c>
      <c r="B455" s="70">
        <v>9.8000000000000007</v>
      </c>
    </row>
    <row r="456" spans="1:2" x14ac:dyDescent="0.3">
      <c r="A456" s="67">
        <v>9</v>
      </c>
      <c r="B456" s="68">
        <v>8.6</v>
      </c>
    </row>
    <row r="457" spans="1:2" x14ac:dyDescent="0.3">
      <c r="A457" s="69">
        <v>10</v>
      </c>
      <c r="B457" s="70">
        <v>9.9</v>
      </c>
    </row>
    <row r="458" spans="1:2" x14ac:dyDescent="0.3">
      <c r="A458" s="67">
        <v>11</v>
      </c>
      <c r="B458" s="68">
        <v>9.4</v>
      </c>
    </row>
    <row r="459" spans="1:2" x14ac:dyDescent="0.3">
      <c r="A459" s="69">
        <v>12</v>
      </c>
      <c r="B459" s="70">
        <v>8.6999999999999993</v>
      </c>
    </row>
    <row r="460" spans="1:2" x14ac:dyDescent="0.3">
      <c r="A460" s="67">
        <v>1</v>
      </c>
      <c r="B460" s="68">
        <v>9</v>
      </c>
    </row>
    <row r="461" spans="1:2" x14ac:dyDescent="0.3">
      <c r="A461" s="69">
        <v>2</v>
      </c>
      <c r="B461" s="70">
        <v>9.9</v>
      </c>
    </row>
    <row r="462" spans="1:2" x14ac:dyDescent="0.3">
      <c r="A462" s="67">
        <v>3</v>
      </c>
      <c r="B462" s="68">
        <v>8.1999999999999993</v>
      </c>
    </row>
    <row r="463" spans="1:2" x14ac:dyDescent="0.3">
      <c r="A463" s="69">
        <v>4</v>
      </c>
      <c r="B463" s="70">
        <v>10.1</v>
      </c>
    </row>
    <row r="464" spans="1:2" x14ac:dyDescent="0.3">
      <c r="A464" s="67">
        <v>5</v>
      </c>
      <c r="B464" s="68">
        <v>10.4</v>
      </c>
    </row>
    <row r="465" spans="1:2" x14ac:dyDescent="0.3">
      <c r="A465" s="69">
        <v>6</v>
      </c>
      <c r="B465" s="70">
        <v>9</v>
      </c>
    </row>
    <row r="466" spans="1:2" x14ac:dyDescent="0.3">
      <c r="A466" s="67">
        <v>7</v>
      </c>
      <c r="B466" s="68">
        <v>10.1</v>
      </c>
    </row>
    <row r="467" spans="1:2" x14ac:dyDescent="0.3">
      <c r="A467" s="69">
        <v>8</v>
      </c>
      <c r="B467" s="70">
        <v>9.3000000000000007</v>
      </c>
    </row>
    <row r="468" spans="1:2" x14ac:dyDescent="0.3">
      <c r="A468" s="67">
        <v>9</v>
      </c>
      <c r="B468" s="68">
        <v>11</v>
      </c>
    </row>
    <row r="469" spans="1:2" x14ac:dyDescent="0.3">
      <c r="A469" s="69">
        <v>10</v>
      </c>
      <c r="B469" s="70">
        <v>8.1999999999999993</v>
      </c>
    </row>
    <row r="470" spans="1:2" x14ac:dyDescent="0.3">
      <c r="A470" s="67">
        <v>11</v>
      </c>
      <c r="B470" s="68">
        <v>11.4</v>
      </c>
    </row>
    <row r="471" spans="1:2" x14ac:dyDescent="0.3">
      <c r="A471" s="69">
        <v>12</v>
      </c>
      <c r="B471" s="70">
        <v>10.6</v>
      </c>
    </row>
    <row r="472" spans="1:2" x14ac:dyDescent="0.3">
      <c r="A472" s="67">
        <v>1</v>
      </c>
      <c r="B472" s="68">
        <v>8.1999999999999993</v>
      </c>
    </row>
    <row r="473" spans="1:2" x14ac:dyDescent="0.3">
      <c r="A473" s="69">
        <v>2</v>
      </c>
      <c r="B473" s="70">
        <v>9.1</v>
      </c>
    </row>
    <row r="474" spans="1:2" x14ac:dyDescent="0.3">
      <c r="A474" s="67">
        <v>3</v>
      </c>
      <c r="B474" s="68">
        <v>8.5</v>
      </c>
    </row>
    <row r="475" spans="1:2" x14ac:dyDescent="0.3">
      <c r="A475" s="69">
        <v>4</v>
      </c>
      <c r="B475" s="70">
        <v>9.4</v>
      </c>
    </row>
    <row r="476" spans="1:2" x14ac:dyDescent="0.3">
      <c r="A476" s="67">
        <v>5</v>
      </c>
      <c r="B476" s="68">
        <v>8.1</v>
      </c>
    </row>
    <row r="477" spans="1:2" x14ac:dyDescent="0.3">
      <c r="A477" s="69">
        <v>6</v>
      </c>
      <c r="B477" s="70">
        <v>8.4</v>
      </c>
    </row>
    <row r="478" spans="1:2" x14ac:dyDescent="0.3">
      <c r="A478" s="67">
        <v>7</v>
      </c>
      <c r="B478" s="68">
        <v>10.8</v>
      </c>
    </row>
    <row r="479" spans="1:2" x14ac:dyDescent="0.3">
      <c r="A479" s="69">
        <v>8</v>
      </c>
      <c r="B479" s="70">
        <v>8.6</v>
      </c>
    </row>
    <row r="480" spans="1:2" x14ac:dyDescent="0.3">
      <c r="A480" s="67">
        <v>9</v>
      </c>
      <c r="B480" s="68">
        <v>10.3</v>
      </c>
    </row>
    <row r="481" spans="1:2" x14ac:dyDescent="0.3">
      <c r="A481" s="69">
        <v>10</v>
      </c>
      <c r="B481" s="70">
        <v>8.6999999999999993</v>
      </c>
    </row>
    <row r="482" spans="1:2" x14ac:dyDescent="0.3">
      <c r="A482" s="67">
        <v>11</v>
      </c>
      <c r="B482" s="68">
        <v>9.8000000000000007</v>
      </c>
    </row>
    <row r="483" spans="1:2" x14ac:dyDescent="0.3">
      <c r="A483" s="69">
        <v>12</v>
      </c>
      <c r="B483" s="70">
        <v>8.8000000000000007</v>
      </c>
    </row>
    <row r="484" spans="1:2" x14ac:dyDescent="0.3">
      <c r="A484" s="67">
        <v>1</v>
      </c>
      <c r="B484" s="68">
        <v>8.9</v>
      </c>
    </row>
    <row r="485" spans="1:2" x14ac:dyDescent="0.3">
      <c r="A485" s="69">
        <v>2</v>
      </c>
      <c r="B485" s="70">
        <v>7.9</v>
      </c>
    </row>
    <row r="486" spans="1:2" x14ac:dyDescent="0.3">
      <c r="A486" s="67">
        <v>3</v>
      </c>
      <c r="B486" s="68">
        <v>8.5</v>
      </c>
    </row>
    <row r="487" spans="1:2" x14ac:dyDescent="0.3">
      <c r="A487" s="69">
        <v>4</v>
      </c>
      <c r="B487" s="70">
        <v>8.6</v>
      </c>
    </row>
    <row r="488" spans="1:2" x14ac:dyDescent="0.3">
      <c r="A488" s="67">
        <v>5</v>
      </c>
      <c r="B488" s="68">
        <v>7.6</v>
      </c>
    </row>
    <row r="489" spans="1:2" x14ac:dyDescent="0.3">
      <c r="A489" s="69">
        <v>6</v>
      </c>
      <c r="B489" s="70">
        <v>8.4</v>
      </c>
    </row>
    <row r="490" spans="1:2" x14ac:dyDescent="0.3">
      <c r="A490" s="67">
        <v>7</v>
      </c>
      <c r="B490" s="68">
        <v>10.1</v>
      </c>
    </row>
    <row r="491" spans="1:2" x14ac:dyDescent="0.3">
      <c r="A491" s="69">
        <v>8</v>
      </c>
      <c r="B491" s="70">
        <v>9.3000000000000007</v>
      </c>
    </row>
    <row r="492" spans="1:2" x14ac:dyDescent="0.3">
      <c r="A492" s="67">
        <v>9</v>
      </c>
      <c r="B492" s="68">
        <v>8.8000000000000007</v>
      </c>
    </row>
    <row r="493" spans="1:2" x14ac:dyDescent="0.3">
      <c r="A493" s="69">
        <v>10</v>
      </c>
      <c r="B493" s="70">
        <v>8.9</v>
      </c>
    </row>
    <row r="494" spans="1:2" x14ac:dyDescent="0.3">
      <c r="A494" s="67">
        <v>11</v>
      </c>
      <c r="B494" s="68">
        <v>9.9</v>
      </c>
    </row>
    <row r="495" spans="1:2" x14ac:dyDescent="0.3">
      <c r="A495" s="69">
        <v>12</v>
      </c>
      <c r="B495" s="70">
        <v>7.7</v>
      </c>
    </row>
    <row r="496" spans="1:2" x14ac:dyDescent="0.3">
      <c r="A496" s="67">
        <v>1</v>
      </c>
      <c r="B496" s="68">
        <v>8.1</v>
      </c>
    </row>
    <row r="497" spans="1:2" x14ac:dyDescent="0.3">
      <c r="A497" s="69">
        <v>2</v>
      </c>
      <c r="B497" s="70">
        <v>9.6</v>
      </c>
    </row>
    <row r="498" spans="1:2" x14ac:dyDescent="0.3">
      <c r="A498" s="67">
        <v>3</v>
      </c>
      <c r="B498" s="68">
        <v>8.8000000000000007</v>
      </c>
    </row>
    <row r="499" spans="1:2" x14ac:dyDescent="0.3">
      <c r="A499" s="69">
        <v>4</v>
      </c>
      <c r="B499" s="70">
        <v>7.9</v>
      </c>
    </row>
    <row r="500" spans="1:2" x14ac:dyDescent="0.3">
      <c r="A500" s="67">
        <v>5</v>
      </c>
      <c r="B500" s="68">
        <v>9.4</v>
      </c>
    </row>
    <row r="501" spans="1:2" x14ac:dyDescent="0.3">
      <c r="A501" s="69">
        <v>6</v>
      </c>
      <c r="B501" s="70">
        <v>8.9</v>
      </c>
    </row>
    <row r="502" spans="1:2" x14ac:dyDescent="0.3">
      <c r="A502" s="67">
        <v>7</v>
      </c>
      <c r="B502" s="68">
        <v>10.1</v>
      </c>
    </row>
    <row r="503" spans="1:2" x14ac:dyDescent="0.3">
      <c r="A503" s="69">
        <v>8</v>
      </c>
      <c r="B503" s="70">
        <v>8.9</v>
      </c>
    </row>
    <row r="504" spans="1:2" x14ac:dyDescent="0.3">
      <c r="A504" s="67">
        <v>9</v>
      </c>
      <c r="B504" s="68">
        <v>8.5</v>
      </c>
    </row>
    <row r="505" spans="1:2" x14ac:dyDescent="0.3">
      <c r="A505" s="69">
        <v>10</v>
      </c>
      <c r="B505" s="70">
        <v>8.9</v>
      </c>
    </row>
    <row r="506" spans="1:2" x14ac:dyDescent="0.3">
      <c r="A506" s="67">
        <v>11</v>
      </c>
      <c r="B506" s="68">
        <v>10.199999999999999</v>
      </c>
    </row>
    <row r="507" spans="1:2" x14ac:dyDescent="0.3">
      <c r="A507" s="69">
        <v>12</v>
      </c>
      <c r="B507" s="70">
        <v>8.6999999999999993</v>
      </c>
    </row>
    <row r="508" spans="1:2" x14ac:dyDescent="0.3">
      <c r="A508" s="67">
        <v>1</v>
      </c>
      <c r="B508" s="68">
        <v>8.6</v>
      </c>
    </row>
    <row r="509" spans="1:2" x14ac:dyDescent="0.3">
      <c r="A509" s="69">
        <v>2</v>
      </c>
      <c r="B509" s="70">
        <v>8.5</v>
      </c>
    </row>
    <row r="510" spans="1:2" x14ac:dyDescent="0.3">
      <c r="A510" s="67">
        <v>3</v>
      </c>
      <c r="B510" s="68">
        <v>9.6999999999999993</v>
      </c>
    </row>
    <row r="511" spans="1:2" x14ac:dyDescent="0.3">
      <c r="A511" s="69">
        <v>4</v>
      </c>
      <c r="B511" s="70">
        <v>8.9</v>
      </c>
    </row>
    <row r="512" spans="1:2" x14ac:dyDescent="0.3">
      <c r="A512" s="67">
        <v>5</v>
      </c>
      <c r="B512" s="68">
        <v>8.6999999999999993</v>
      </c>
    </row>
    <row r="513" spans="1:2" x14ac:dyDescent="0.3">
      <c r="A513" s="69">
        <v>6</v>
      </c>
      <c r="B513" s="70">
        <v>8.1</v>
      </c>
    </row>
    <row r="514" spans="1:2" x14ac:dyDescent="0.3">
      <c r="A514" s="67">
        <v>7</v>
      </c>
      <c r="B514" s="68">
        <v>10.4</v>
      </c>
    </row>
    <row r="515" spans="1:2" x14ac:dyDescent="0.3">
      <c r="A515" s="69">
        <v>8</v>
      </c>
      <c r="B515" s="70">
        <v>7.6</v>
      </c>
    </row>
    <row r="516" spans="1:2" x14ac:dyDescent="0.3">
      <c r="A516" s="67">
        <v>9</v>
      </c>
      <c r="B516" s="68">
        <v>8.3000000000000007</v>
      </c>
    </row>
    <row r="517" spans="1:2" x14ac:dyDescent="0.3">
      <c r="A517" s="69">
        <v>10</v>
      </c>
      <c r="B517" s="70">
        <v>7.6</v>
      </c>
    </row>
    <row r="518" spans="1:2" x14ac:dyDescent="0.3">
      <c r="A518" s="67">
        <v>11</v>
      </c>
      <c r="B518" s="68">
        <v>10.8</v>
      </c>
    </row>
    <row r="519" spans="1:2" x14ac:dyDescent="0.3">
      <c r="A519" s="69">
        <v>12</v>
      </c>
      <c r="B519" s="70">
        <v>8.8000000000000007</v>
      </c>
    </row>
    <row r="520" spans="1:2" x14ac:dyDescent="0.3">
      <c r="A520" s="67">
        <v>1</v>
      </c>
      <c r="B520" s="68">
        <v>10.4</v>
      </c>
    </row>
    <row r="521" spans="1:2" x14ac:dyDescent="0.3">
      <c r="A521" s="69">
        <v>2</v>
      </c>
      <c r="B521" s="70">
        <v>10.1</v>
      </c>
    </row>
    <row r="522" spans="1:2" x14ac:dyDescent="0.3">
      <c r="A522" s="67">
        <v>3</v>
      </c>
      <c r="B522" s="68">
        <v>9.1999999999999993</v>
      </c>
    </row>
    <row r="523" spans="1:2" x14ac:dyDescent="0.3">
      <c r="A523" s="69">
        <v>4</v>
      </c>
      <c r="B523" s="70">
        <v>8.6</v>
      </c>
    </row>
    <row r="524" spans="1:2" x14ac:dyDescent="0.3">
      <c r="A524" s="67">
        <v>5</v>
      </c>
      <c r="B524" s="68">
        <v>8.1</v>
      </c>
    </row>
    <row r="525" spans="1:2" x14ac:dyDescent="0.3">
      <c r="A525" s="69">
        <v>6</v>
      </c>
      <c r="B525" s="70">
        <v>9.3000000000000007</v>
      </c>
    </row>
    <row r="526" spans="1:2" x14ac:dyDescent="0.3">
      <c r="A526" s="67">
        <v>7</v>
      </c>
      <c r="B526" s="68">
        <v>9.1999999999999993</v>
      </c>
    </row>
    <row r="527" spans="1:2" x14ac:dyDescent="0.3">
      <c r="A527" s="69">
        <v>8</v>
      </c>
      <c r="B527" s="70">
        <v>7.6</v>
      </c>
    </row>
    <row r="528" spans="1:2" x14ac:dyDescent="0.3">
      <c r="A528" s="67">
        <v>9</v>
      </c>
      <c r="B528" s="68">
        <v>9.1</v>
      </c>
    </row>
    <row r="529" spans="1:2" x14ac:dyDescent="0.3">
      <c r="A529" s="69">
        <v>10</v>
      </c>
      <c r="B529" s="70">
        <v>8.5</v>
      </c>
    </row>
    <row r="530" spans="1:2" x14ac:dyDescent="0.3">
      <c r="A530" s="67">
        <v>11</v>
      </c>
      <c r="B530" s="68">
        <v>11.3</v>
      </c>
    </row>
    <row r="531" spans="1:2" x14ac:dyDescent="0.3">
      <c r="A531" s="69">
        <v>12</v>
      </c>
      <c r="B531" s="70">
        <v>9.6999999999999993</v>
      </c>
    </row>
    <row r="532" spans="1:2" x14ac:dyDescent="0.3">
      <c r="A532" s="67">
        <v>1</v>
      </c>
      <c r="B532" s="68">
        <v>7.8</v>
      </c>
    </row>
    <row r="533" spans="1:2" x14ac:dyDescent="0.3">
      <c r="A533" s="69">
        <v>2</v>
      </c>
      <c r="B533" s="70">
        <v>8.1999999999999993</v>
      </c>
    </row>
    <row r="534" spans="1:2" x14ac:dyDescent="0.3">
      <c r="A534" s="67">
        <v>3</v>
      </c>
      <c r="B534" s="68">
        <v>7.9</v>
      </c>
    </row>
    <row r="535" spans="1:2" x14ac:dyDescent="0.3">
      <c r="A535" s="69">
        <v>4</v>
      </c>
      <c r="B535" s="70">
        <v>11</v>
      </c>
    </row>
    <row r="536" spans="1:2" x14ac:dyDescent="0.3">
      <c r="A536" s="67">
        <v>5</v>
      </c>
      <c r="B536" s="68">
        <v>9.4</v>
      </c>
    </row>
    <row r="537" spans="1:2" x14ac:dyDescent="0.3">
      <c r="A537" s="69">
        <v>6</v>
      </c>
      <c r="B537" s="70">
        <v>8.4</v>
      </c>
    </row>
    <row r="538" spans="1:2" x14ac:dyDescent="0.3">
      <c r="A538" s="67">
        <v>7</v>
      </c>
      <c r="B538" s="68">
        <v>9.3000000000000007</v>
      </c>
    </row>
    <row r="539" spans="1:2" x14ac:dyDescent="0.3">
      <c r="A539" s="69">
        <v>8</v>
      </c>
      <c r="B539" s="70">
        <v>9.1</v>
      </c>
    </row>
    <row r="540" spans="1:2" x14ac:dyDescent="0.3">
      <c r="A540" s="67">
        <v>9</v>
      </c>
      <c r="B540" s="68">
        <v>9.1999999999999993</v>
      </c>
    </row>
    <row r="541" spans="1:2" x14ac:dyDescent="0.3">
      <c r="A541" s="69">
        <v>10</v>
      </c>
      <c r="B541" s="70">
        <v>8.6999999999999993</v>
      </c>
    </row>
    <row r="542" spans="1:2" x14ac:dyDescent="0.3">
      <c r="A542" s="67">
        <v>11</v>
      </c>
      <c r="B542" s="68">
        <v>9.6</v>
      </c>
    </row>
    <row r="543" spans="1:2" x14ac:dyDescent="0.3">
      <c r="A543" s="69">
        <v>12</v>
      </c>
      <c r="B543" s="70">
        <v>8.3000000000000007</v>
      </c>
    </row>
    <row r="544" spans="1:2" x14ac:dyDescent="0.3">
      <c r="A544" s="67">
        <v>1</v>
      </c>
      <c r="B544" s="68">
        <v>8.1</v>
      </c>
    </row>
    <row r="545" spans="1:2" x14ac:dyDescent="0.3">
      <c r="A545" s="69">
        <v>2</v>
      </c>
      <c r="B545" s="70">
        <v>8.6999999999999993</v>
      </c>
    </row>
    <row r="546" spans="1:2" x14ac:dyDescent="0.3">
      <c r="A546" s="67">
        <v>3</v>
      </c>
      <c r="B546" s="68">
        <v>8.6</v>
      </c>
    </row>
    <row r="547" spans="1:2" x14ac:dyDescent="0.3">
      <c r="A547" s="69">
        <v>4</v>
      </c>
      <c r="B547" s="70">
        <v>8.4</v>
      </c>
    </row>
    <row r="548" spans="1:2" x14ac:dyDescent="0.3">
      <c r="A548" s="67">
        <v>5</v>
      </c>
      <c r="B548" s="68">
        <v>8</v>
      </c>
    </row>
    <row r="549" spans="1:2" x14ac:dyDescent="0.3">
      <c r="A549" s="69">
        <v>6</v>
      </c>
      <c r="B549" s="70">
        <v>9.6999999999999993</v>
      </c>
    </row>
    <row r="550" spans="1:2" x14ac:dyDescent="0.3">
      <c r="A550" s="67">
        <v>7</v>
      </c>
      <c r="B550" s="68">
        <v>11.5</v>
      </c>
    </row>
    <row r="551" spans="1:2" x14ac:dyDescent="0.3">
      <c r="A551" s="69">
        <v>8</v>
      </c>
      <c r="B551" s="70">
        <v>9.1999999999999993</v>
      </c>
    </row>
    <row r="552" spans="1:2" x14ac:dyDescent="0.3">
      <c r="A552" s="67">
        <v>9</v>
      </c>
      <c r="B552" s="68">
        <v>8.6999999999999993</v>
      </c>
    </row>
    <row r="553" spans="1:2" x14ac:dyDescent="0.3">
      <c r="A553" s="69">
        <v>10</v>
      </c>
      <c r="B553" s="70">
        <v>9.6</v>
      </c>
    </row>
    <row r="554" spans="1:2" x14ac:dyDescent="0.3">
      <c r="A554" s="67">
        <v>11</v>
      </c>
      <c r="B554" s="68">
        <v>10.8</v>
      </c>
    </row>
    <row r="555" spans="1:2" x14ac:dyDescent="0.3">
      <c r="A555" s="69">
        <v>12</v>
      </c>
      <c r="B555" s="70">
        <v>9.5</v>
      </c>
    </row>
    <row r="556" spans="1:2" x14ac:dyDescent="0.3">
      <c r="A556" s="67">
        <v>1</v>
      </c>
      <c r="B556" s="68">
        <v>9</v>
      </c>
    </row>
    <row r="557" spans="1:2" x14ac:dyDescent="0.3">
      <c r="A557" s="69">
        <v>2</v>
      </c>
      <c r="B557" s="70">
        <v>10.3</v>
      </c>
    </row>
    <row r="558" spans="1:2" x14ac:dyDescent="0.3">
      <c r="A558" s="67">
        <v>3</v>
      </c>
      <c r="B558" s="68">
        <v>10.199999999999999</v>
      </c>
    </row>
    <row r="559" spans="1:2" x14ac:dyDescent="0.3">
      <c r="A559" s="69">
        <v>4</v>
      </c>
      <c r="B559" s="70">
        <v>10.199999999999999</v>
      </c>
    </row>
    <row r="560" spans="1:2" x14ac:dyDescent="0.3">
      <c r="A560" s="67">
        <v>5</v>
      </c>
      <c r="B560" s="68">
        <v>8.9</v>
      </c>
    </row>
    <row r="561" spans="1:2" x14ac:dyDescent="0.3">
      <c r="A561" s="69">
        <v>6</v>
      </c>
      <c r="B561" s="70">
        <v>8.1999999999999993</v>
      </c>
    </row>
    <row r="562" spans="1:2" x14ac:dyDescent="0.3">
      <c r="A562" s="67">
        <v>7</v>
      </c>
      <c r="B562" s="68">
        <v>10.1</v>
      </c>
    </row>
    <row r="563" spans="1:2" x14ac:dyDescent="0.3">
      <c r="A563" s="69">
        <v>8</v>
      </c>
      <c r="B563" s="70">
        <v>9.6999999999999993</v>
      </c>
    </row>
    <row r="564" spans="1:2" x14ac:dyDescent="0.3">
      <c r="A564" s="67">
        <v>9</v>
      </c>
      <c r="B564" s="68">
        <v>7.7</v>
      </c>
    </row>
    <row r="565" spans="1:2" x14ac:dyDescent="0.3">
      <c r="A565" s="69">
        <v>10</v>
      </c>
      <c r="B565" s="70">
        <v>8.4</v>
      </c>
    </row>
    <row r="566" spans="1:2" x14ac:dyDescent="0.3">
      <c r="A566" s="67">
        <v>11</v>
      </c>
      <c r="B566" s="68">
        <v>11.2</v>
      </c>
    </row>
    <row r="567" spans="1:2" x14ac:dyDescent="0.3">
      <c r="A567" s="69">
        <v>12</v>
      </c>
      <c r="B567" s="70">
        <v>8.5</v>
      </c>
    </row>
    <row r="568" spans="1:2" x14ac:dyDescent="0.3">
      <c r="A568" s="67">
        <v>1</v>
      </c>
      <c r="B568" s="68">
        <v>9.6</v>
      </c>
    </row>
    <row r="569" spans="1:2" x14ac:dyDescent="0.3">
      <c r="A569" s="69">
        <v>2</v>
      </c>
      <c r="B569" s="70">
        <v>10</v>
      </c>
    </row>
    <row r="570" spans="1:2" x14ac:dyDescent="0.3">
      <c r="A570" s="67">
        <v>3</v>
      </c>
      <c r="B570" s="68">
        <v>8.9</v>
      </c>
    </row>
    <row r="571" spans="1:2" x14ac:dyDescent="0.3">
      <c r="A571" s="69">
        <v>4</v>
      </c>
      <c r="B571" s="70">
        <v>8.9</v>
      </c>
    </row>
    <row r="572" spans="1:2" x14ac:dyDescent="0.3">
      <c r="A572" s="67">
        <v>5</v>
      </c>
      <c r="B572" s="68">
        <v>9.3000000000000007</v>
      </c>
    </row>
    <row r="573" spans="1:2" x14ac:dyDescent="0.3">
      <c r="A573" s="69">
        <v>6</v>
      </c>
      <c r="B573" s="70">
        <v>9.1</v>
      </c>
    </row>
    <row r="574" spans="1:2" x14ac:dyDescent="0.3">
      <c r="A574" s="67">
        <v>7</v>
      </c>
      <c r="B574" s="68">
        <v>11.5</v>
      </c>
    </row>
    <row r="575" spans="1:2" x14ac:dyDescent="0.3">
      <c r="A575" s="69">
        <v>8</v>
      </c>
      <c r="B575" s="70">
        <v>8</v>
      </c>
    </row>
    <row r="576" spans="1:2" x14ac:dyDescent="0.3">
      <c r="A576" s="67">
        <v>9</v>
      </c>
      <c r="B576" s="68">
        <v>11.2</v>
      </c>
    </row>
    <row r="577" spans="1:2" x14ac:dyDescent="0.3">
      <c r="A577" s="69">
        <v>10</v>
      </c>
      <c r="B577" s="70">
        <v>8.6999999999999993</v>
      </c>
    </row>
    <row r="578" spans="1:2" x14ac:dyDescent="0.3">
      <c r="A578" s="67">
        <v>11</v>
      </c>
      <c r="B578" s="68">
        <v>9.5</v>
      </c>
    </row>
    <row r="579" spans="1:2" x14ac:dyDescent="0.3">
      <c r="A579" s="69">
        <v>12</v>
      </c>
      <c r="B579" s="70">
        <v>8.1</v>
      </c>
    </row>
    <row r="580" spans="1:2" x14ac:dyDescent="0.3">
      <c r="A580" s="67">
        <v>1</v>
      </c>
      <c r="B580" s="68">
        <v>8.9</v>
      </c>
    </row>
    <row r="581" spans="1:2" x14ac:dyDescent="0.3">
      <c r="A581" s="69">
        <v>2</v>
      </c>
      <c r="B581" s="70">
        <v>9.6</v>
      </c>
    </row>
    <row r="582" spans="1:2" x14ac:dyDescent="0.3">
      <c r="A582" s="67">
        <v>3</v>
      </c>
      <c r="B582" s="68">
        <v>9.5</v>
      </c>
    </row>
    <row r="583" spans="1:2" x14ac:dyDescent="0.3">
      <c r="A583" s="69">
        <v>4</v>
      </c>
      <c r="B583" s="70">
        <v>8.1</v>
      </c>
    </row>
    <row r="584" spans="1:2" x14ac:dyDescent="0.3">
      <c r="A584" s="67">
        <v>5</v>
      </c>
      <c r="B584" s="68">
        <v>9.8000000000000007</v>
      </c>
    </row>
    <row r="585" spans="1:2" x14ac:dyDescent="0.3">
      <c r="A585" s="69">
        <v>6</v>
      </c>
      <c r="B585" s="70">
        <v>9</v>
      </c>
    </row>
    <row r="586" spans="1:2" x14ac:dyDescent="0.3">
      <c r="A586" s="67">
        <v>7</v>
      </c>
      <c r="B586" s="68">
        <v>11.5</v>
      </c>
    </row>
    <row r="587" spans="1:2" x14ac:dyDescent="0.3">
      <c r="A587" s="69">
        <v>8</v>
      </c>
      <c r="B587" s="70">
        <v>7.5</v>
      </c>
    </row>
    <row r="588" spans="1:2" x14ac:dyDescent="0.3">
      <c r="A588" s="67">
        <v>9</v>
      </c>
      <c r="B588" s="68">
        <v>9.3000000000000007</v>
      </c>
    </row>
    <row r="589" spans="1:2" x14ac:dyDescent="0.3">
      <c r="A589" s="69">
        <v>10</v>
      </c>
      <c r="B589" s="70">
        <v>7.2</v>
      </c>
    </row>
    <row r="590" spans="1:2" x14ac:dyDescent="0.3">
      <c r="A590" s="67">
        <v>11</v>
      </c>
      <c r="B590" s="68">
        <v>10.199999999999999</v>
      </c>
    </row>
    <row r="591" spans="1:2" x14ac:dyDescent="0.3">
      <c r="A591" s="71">
        <v>12</v>
      </c>
      <c r="B591" s="72">
        <v>8.6999999999999993</v>
      </c>
    </row>
  </sheetData>
  <printOptions headings="1"/>
  <pageMargins left="0.3" right="0.3" top="0.5" bottom="0.6" header="0.3" footer="0.3"/>
  <pageSetup scale="98" orientation="landscape" r:id="rId1"/>
  <headerFooter>
    <oddFooter>&amp;L&amp;A&amp;CPage &amp;P of &amp;N&amp;R&amp;D - &amp;T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AA6E2-003B-4A37-9FA6-99875A2B74F2}">
  <sheetPr>
    <tabColor theme="1"/>
  </sheetPr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242B-D97E-4E66-B4BF-1762C0974716}">
  <sheetPr>
    <tabColor rgb="FF0000FF"/>
  </sheetPr>
  <dimension ref="A1:H13"/>
  <sheetViews>
    <sheetView zoomScaleNormal="100" workbookViewId="0">
      <selection sqref="A1:H1"/>
    </sheetView>
  </sheetViews>
  <sheetFormatPr defaultRowHeight="14.4" x14ac:dyDescent="0.3"/>
  <cols>
    <col min="1" max="1" width="13.6640625" customWidth="1"/>
    <col min="2" max="3" width="10.5546875" customWidth="1"/>
    <col min="4" max="4" width="3.109375" customWidth="1"/>
    <col min="5" max="5" width="15.33203125" bestFit="1" customWidth="1"/>
    <col min="6" max="6" width="18.5546875" bestFit="1" customWidth="1"/>
    <col min="7" max="7" width="16" bestFit="1" customWidth="1"/>
    <col min="8" max="8" width="16.88671875" customWidth="1"/>
  </cols>
  <sheetData>
    <row r="1" spans="1:8" ht="63" customHeight="1" x14ac:dyDescent="0.3">
      <c r="A1" s="140" t="s">
        <v>34</v>
      </c>
      <c r="B1" s="141"/>
      <c r="C1" s="141"/>
      <c r="D1" s="141"/>
      <c r="E1" s="141"/>
      <c r="F1" s="141"/>
      <c r="G1" s="141"/>
      <c r="H1" s="142"/>
    </row>
    <row r="3" spans="1:8" x14ac:dyDescent="0.3">
      <c r="A3" s="16" t="s">
        <v>10</v>
      </c>
      <c r="B3" s="16" t="s">
        <v>11</v>
      </c>
      <c r="C3" s="16" t="s">
        <v>12</v>
      </c>
      <c r="E3" s="13" t="s">
        <v>35</v>
      </c>
      <c r="F3" s="13" t="s">
        <v>1</v>
      </c>
      <c r="G3" s="13" t="s">
        <v>2</v>
      </c>
      <c r="H3" s="13" t="s">
        <v>3</v>
      </c>
    </row>
    <row r="4" spans="1:8" x14ac:dyDescent="0.3">
      <c r="A4" s="14">
        <v>42456</v>
      </c>
      <c r="B4" s="12" t="s">
        <v>36</v>
      </c>
      <c r="C4" s="19">
        <v>800</v>
      </c>
      <c r="F4" s="16" t="s">
        <v>7</v>
      </c>
      <c r="G4" s="16" t="s">
        <v>8</v>
      </c>
      <c r="H4" s="16" t="s">
        <v>9</v>
      </c>
    </row>
    <row r="5" spans="1:8" x14ac:dyDescent="0.3">
      <c r="A5" s="14">
        <v>42456</v>
      </c>
      <c r="B5" s="12" t="s">
        <v>37</v>
      </c>
      <c r="C5" s="19">
        <v>400</v>
      </c>
      <c r="F5" s="17"/>
      <c r="G5" s="17"/>
      <c r="H5" s="18"/>
    </row>
    <row r="6" spans="1:8" x14ac:dyDescent="0.3">
      <c r="A6" s="14">
        <v>42454</v>
      </c>
      <c r="B6" s="12" t="s">
        <v>36</v>
      </c>
      <c r="C6" s="19">
        <v>900</v>
      </c>
    </row>
    <row r="7" spans="1:8" x14ac:dyDescent="0.3">
      <c r="A7" s="14">
        <v>42456</v>
      </c>
      <c r="B7" s="12" t="s">
        <v>37</v>
      </c>
      <c r="C7" s="19">
        <v>900</v>
      </c>
      <c r="E7" s="23" t="s">
        <v>13</v>
      </c>
      <c r="F7" s="24"/>
      <c r="G7" s="24"/>
      <c r="H7" s="25"/>
    </row>
    <row r="8" spans="1:8" x14ac:dyDescent="0.3">
      <c r="A8" s="14">
        <v>42455</v>
      </c>
      <c r="B8" s="12" t="s">
        <v>36</v>
      </c>
      <c r="C8" s="19">
        <v>400</v>
      </c>
      <c r="E8" s="26" t="s">
        <v>14</v>
      </c>
      <c r="F8" s="27"/>
      <c r="G8" s="27"/>
      <c r="H8" s="28"/>
    </row>
    <row r="9" spans="1:8" x14ac:dyDescent="0.3">
      <c r="A9" s="14">
        <v>42456</v>
      </c>
      <c r="B9" s="12" t="s">
        <v>38</v>
      </c>
      <c r="C9" s="19">
        <v>500</v>
      </c>
      <c r="F9" s="13" t="s">
        <v>35</v>
      </c>
      <c r="G9" s="13" t="s">
        <v>15</v>
      </c>
      <c r="H9" s="13" t="s">
        <v>16</v>
      </c>
    </row>
    <row r="10" spans="1:8" x14ac:dyDescent="0.3">
      <c r="A10" s="14">
        <v>42454</v>
      </c>
      <c r="B10" s="12" t="s">
        <v>38</v>
      </c>
      <c r="C10" s="19">
        <v>800</v>
      </c>
      <c r="F10" s="15" t="s">
        <v>19</v>
      </c>
      <c r="G10" s="15" t="s">
        <v>20</v>
      </c>
      <c r="H10" s="15" t="s">
        <v>21</v>
      </c>
    </row>
    <row r="11" spans="1:8" x14ac:dyDescent="0.3">
      <c r="A11" s="14">
        <v>42454</v>
      </c>
      <c r="B11" s="12" t="s">
        <v>36</v>
      </c>
      <c r="C11" s="19">
        <v>700</v>
      </c>
      <c r="F11" s="12" t="s">
        <v>246</v>
      </c>
      <c r="G11" s="17"/>
      <c r="H11" s="18"/>
    </row>
    <row r="12" spans="1:8" x14ac:dyDescent="0.3">
      <c r="A12" s="14">
        <v>42454</v>
      </c>
      <c r="B12" s="12" t="s">
        <v>38</v>
      </c>
      <c r="C12" s="19">
        <v>500</v>
      </c>
      <c r="F12" s="15" t="s">
        <v>19</v>
      </c>
      <c r="G12" s="15" t="s">
        <v>20</v>
      </c>
      <c r="H12" s="15" t="s">
        <v>21</v>
      </c>
    </row>
    <row r="13" spans="1:8" x14ac:dyDescent="0.3">
      <c r="F13" s="14">
        <v>42456</v>
      </c>
      <c r="G13" s="17"/>
      <c r="H13" s="18"/>
    </row>
  </sheetData>
  <mergeCells count="1">
    <mergeCell ref="A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E4CB-0D0E-49A8-A00A-0363820E9A61}">
  <sheetPr>
    <tabColor rgb="FFFF0000"/>
  </sheetPr>
  <dimension ref="A1:H13"/>
  <sheetViews>
    <sheetView zoomScaleNormal="100" workbookViewId="0">
      <selection sqref="A1:H1"/>
    </sheetView>
  </sheetViews>
  <sheetFormatPr defaultRowHeight="14.4" x14ac:dyDescent="0.3"/>
  <cols>
    <col min="1" max="1" width="13.6640625" customWidth="1"/>
    <col min="2" max="3" width="10.5546875" customWidth="1"/>
    <col min="4" max="4" width="3.109375" customWidth="1"/>
    <col min="5" max="5" width="15.33203125" bestFit="1" customWidth="1"/>
    <col min="6" max="6" width="18.5546875" bestFit="1" customWidth="1"/>
    <col min="7" max="7" width="16" bestFit="1" customWidth="1"/>
    <col min="8" max="8" width="16.88671875" customWidth="1"/>
  </cols>
  <sheetData>
    <row r="1" spans="1:8" ht="63" customHeight="1" x14ac:dyDescent="0.3">
      <c r="A1" s="140" t="s">
        <v>34</v>
      </c>
      <c r="B1" s="141"/>
      <c r="C1" s="141"/>
      <c r="D1" s="141"/>
      <c r="E1" s="141"/>
      <c r="F1" s="141"/>
      <c r="G1" s="141"/>
      <c r="H1" s="142"/>
    </row>
    <row r="3" spans="1:8" x14ac:dyDescent="0.3">
      <c r="A3" s="16" t="s">
        <v>10</v>
      </c>
      <c r="B3" s="16" t="s">
        <v>11</v>
      </c>
      <c r="C3" s="16" t="s">
        <v>12</v>
      </c>
      <c r="E3" s="13" t="s">
        <v>35</v>
      </c>
      <c r="F3" s="13" t="s">
        <v>1</v>
      </c>
      <c r="G3" s="13" t="s">
        <v>2</v>
      </c>
      <c r="H3" s="13" t="s">
        <v>3</v>
      </c>
    </row>
    <row r="4" spans="1:8" x14ac:dyDescent="0.3">
      <c r="A4" s="14">
        <v>42456</v>
      </c>
      <c r="B4" s="12" t="s">
        <v>36</v>
      </c>
      <c r="C4" s="19">
        <v>800</v>
      </c>
      <c r="F4" s="16" t="s">
        <v>7</v>
      </c>
      <c r="G4" s="16" t="s">
        <v>8</v>
      </c>
      <c r="H4" s="16" t="s">
        <v>9</v>
      </c>
    </row>
    <row r="5" spans="1:8" x14ac:dyDescent="0.3">
      <c r="A5" s="14">
        <v>42456</v>
      </c>
      <c r="B5" s="12" t="s">
        <v>37</v>
      </c>
      <c r="C5" s="19">
        <v>400</v>
      </c>
      <c r="F5" s="17">
        <f>COUNT(C4:C12)</f>
        <v>9</v>
      </c>
      <c r="G5" s="17">
        <f>COUNTA(B4:B12)</f>
        <v>9</v>
      </c>
      <c r="H5" s="18">
        <f>SUM(C4:C12)</f>
        <v>5900</v>
      </c>
    </row>
    <row r="6" spans="1:8" x14ac:dyDescent="0.3">
      <c r="A6" s="14">
        <v>42454</v>
      </c>
      <c r="B6" s="12" t="s">
        <v>36</v>
      </c>
      <c r="C6" s="19">
        <v>900</v>
      </c>
    </row>
    <row r="7" spans="1:8" x14ac:dyDescent="0.3">
      <c r="A7" s="14">
        <v>42456</v>
      </c>
      <c r="B7" s="12" t="s">
        <v>37</v>
      </c>
      <c r="C7" s="19">
        <v>900</v>
      </c>
      <c r="E7" s="23" t="s">
        <v>13</v>
      </c>
      <c r="F7" s="24"/>
      <c r="G7" s="24"/>
      <c r="H7" s="25"/>
    </row>
    <row r="8" spans="1:8" x14ac:dyDescent="0.3">
      <c r="A8" s="14">
        <v>42455</v>
      </c>
      <c r="B8" s="12" t="s">
        <v>36</v>
      </c>
      <c r="C8" s="19">
        <v>400</v>
      </c>
      <c r="E8" s="26" t="s">
        <v>14</v>
      </c>
      <c r="F8" s="27"/>
      <c r="G8" s="27"/>
      <c r="H8" s="28"/>
    </row>
    <row r="9" spans="1:8" x14ac:dyDescent="0.3">
      <c r="A9" s="14">
        <v>42456</v>
      </c>
      <c r="B9" s="12" t="s">
        <v>38</v>
      </c>
      <c r="C9" s="19">
        <v>500</v>
      </c>
      <c r="F9" s="13" t="s">
        <v>35</v>
      </c>
      <c r="G9" s="13" t="s">
        <v>15</v>
      </c>
      <c r="H9" s="13" t="s">
        <v>16</v>
      </c>
    </row>
    <row r="10" spans="1:8" x14ac:dyDescent="0.3">
      <c r="A10" s="14">
        <v>42454</v>
      </c>
      <c r="B10" s="12" t="s">
        <v>38</v>
      </c>
      <c r="C10" s="19">
        <v>800</v>
      </c>
      <c r="F10" s="15" t="s">
        <v>19</v>
      </c>
      <c r="G10" s="15" t="s">
        <v>20</v>
      </c>
      <c r="H10" s="15" t="s">
        <v>21</v>
      </c>
    </row>
    <row r="11" spans="1:8" x14ac:dyDescent="0.3">
      <c r="A11" s="14">
        <v>42454</v>
      </c>
      <c r="B11" s="12" t="s">
        <v>36</v>
      </c>
      <c r="C11" s="19">
        <v>700</v>
      </c>
      <c r="F11" s="12" t="s">
        <v>36</v>
      </c>
      <c r="G11" s="17">
        <f>COUNTIFS(B4:B12,F11)</f>
        <v>4</v>
      </c>
      <c r="H11" s="18">
        <f>SUMIFS(C4:C12,B4:B12,F11)</f>
        <v>2800</v>
      </c>
    </row>
    <row r="12" spans="1:8" x14ac:dyDescent="0.3">
      <c r="A12" s="14">
        <v>42454</v>
      </c>
      <c r="B12" s="12" t="s">
        <v>38</v>
      </c>
      <c r="C12" s="19">
        <v>500</v>
      </c>
      <c r="F12" s="15" t="s">
        <v>19</v>
      </c>
      <c r="G12" s="15" t="s">
        <v>20</v>
      </c>
      <c r="H12" s="15" t="s">
        <v>21</v>
      </c>
    </row>
    <row r="13" spans="1:8" x14ac:dyDescent="0.3">
      <c r="F13" s="14">
        <v>42456</v>
      </c>
      <c r="G13" s="17">
        <f>COUNTIFS(A4:A12,F13)</f>
        <v>4</v>
      </c>
      <c r="H13" s="18">
        <f>SUMIFS(C4:C12,A4:A12,F13)</f>
        <v>2600</v>
      </c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151CA-402B-4331-8D63-C674061A935A}">
  <sheetPr>
    <tabColor rgb="FF0000FF"/>
  </sheetPr>
  <dimension ref="A1:O665"/>
  <sheetViews>
    <sheetView zoomScale="70" zoomScaleNormal="70" workbookViewId="0"/>
  </sheetViews>
  <sheetFormatPr defaultRowHeight="14.4" x14ac:dyDescent="0.3"/>
  <cols>
    <col min="1" max="1" width="12.33203125" customWidth="1"/>
    <col min="2" max="2" width="7.5546875" customWidth="1"/>
    <col min="3" max="3" width="10.44140625" customWidth="1"/>
    <col min="4" max="5" width="12.44140625" customWidth="1"/>
    <col min="7" max="7" width="13" customWidth="1"/>
    <col min="8" max="8" width="13.21875" customWidth="1"/>
    <col min="9" max="9" width="19.33203125" customWidth="1"/>
  </cols>
  <sheetData>
    <row r="1" spans="1:15" x14ac:dyDescent="0.3">
      <c r="A1" s="43" t="s">
        <v>10</v>
      </c>
      <c r="B1" s="43" t="s">
        <v>112</v>
      </c>
      <c r="C1" s="43" t="s">
        <v>113</v>
      </c>
      <c r="D1" s="43" t="s">
        <v>12</v>
      </c>
      <c r="E1" s="43" t="s">
        <v>114</v>
      </c>
      <c r="G1" t="s">
        <v>115</v>
      </c>
    </row>
    <row r="2" spans="1:15" x14ac:dyDescent="0.3">
      <c r="A2" s="14">
        <v>43296</v>
      </c>
      <c r="B2" s="12">
        <v>2018</v>
      </c>
      <c r="C2" s="12" t="s">
        <v>116</v>
      </c>
      <c r="D2" s="12">
        <v>2453.52</v>
      </c>
      <c r="E2" s="12">
        <v>1128.6199999999999</v>
      </c>
    </row>
    <row r="3" spans="1:15" x14ac:dyDescent="0.3">
      <c r="A3" s="14">
        <v>42415</v>
      </c>
      <c r="B3" s="12">
        <v>2016</v>
      </c>
      <c r="C3" s="12" t="s">
        <v>117</v>
      </c>
      <c r="D3" s="12">
        <v>2391.92</v>
      </c>
      <c r="E3" s="12">
        <v>980.69</v>
      </c>
      <c r="G3" s="73" t="s">
        <v>118</v>
      </c>
      <c r="H3" s="36"/>
      <c r="I3" s="36"/>
      <c r="J3" s="36"/>
      <c r="K3" s="36"/>
      <c r="L3" s="36"/>
      <c r="M3" s="36"/>
      <c r="N3" s="36"/>
      <c r="O3" s="31"/>
    </row>
    <row r="4" spans="1:15" x14ac:dyDescent="0.3">
      <c r="A4" s="14">
        <v>43054</v>
      </c>
      <c r="B4" s="12">
        <v>2017</v>
      </c>
      <c r="C4" s="12" t="s">
        <v>119</v>
      </c>
      <c r="D4" s="12">
        <v>53.23</v>
      </c>
      <c r="E4" s="12">
        <v>22.89</v>
      </c>
      <c r="G4" s="74" t="s">
        <v>120</v>
      </c>
      <c r="H4" s="54"/>
      <c r="I4" s="54"/>
      <c r="J4" s="54"/>
      <c r="K4" s="54"/>
      <c r="L4" s="54"/>
      <c r="M4" s="54"/>
      <c r="N4" s="54"/>
      <c r="O4" s="33"/>
    </row>
    <row r="5" spans="1:15" x14ac:dyDescent="0.3">
      <c r="A5" s="14">
        <v>43343</v>
      </c>
      <c r="B5" s="12">
        <v>2018</v>
      </c>
      <c r="C5" s="12" t="s">
        <v>119</v>
      </c>
      <c r="D5" s="12">
        <v>1558.76</v>
      </c>
      <c r="E5" s="12">
        <v>888.49</v>
      </c>
      <c r="G5" s="74" t="s">
        <v>198</v>
      </c>
      <c r="H5" s="54"/>
      <c r="I5" s="54"/>
      <c r="J5" s="54"/>
      <c r="K5" s="54"/>
      <c r="L5" s="54"/>
      <c r="M5" s="54"/>
      <c r="N5" s="54"/>
      <c r="O5" s="33"/>
    </row>
    <row r="6" spans="1:15" x14ac:dyDescent="0.3">
      <c r="A6" s="14">
        <v>43450</v>
      </c>
      <c r="B6" s="12">
        <v>2018</v>
      </c>
      <c r="C6" s="12" t="s">
        <v>117</v>
      </c>
      <c r="D6" s="12">
        <v>917.72</v>
      </c>
      <c r="E6" s="12">
        <v>568.99</v>
      </c>
      <c r="G6" s="75" t="s">
        <v>120</v>
      </c>
      <c r="H6" s="37"/>
      <c r="I6" s="37"/>
      <c r="J6" s="37"/>
      <c r="K6" s="37"/>
      <c r="L6" s="37"/>
      <c r="M6" s="37"/>
      <c r="N6" s="37"/>
      <c r="O6" s="35"/>
    </row>
    <row r="7" spans="1:15" x14ac:dyDescent="0.3">
      <c r="A7" s="14">
        <v>43236</v>
      </c>
      <c r="B7" s="12">
        <v>2018</v>
      </c>
      <c r="C7" s="12" t="s">
        <v>117</v>
      </c>
      <c r="D7" s="12">
        <v>1876.27</v>
      </c>
      <c r="E7" s="12">
        <v>731.75</v>
      </c>
    </row>
    <row r="8" spans="1:15" x14ac:dyDescent="0.3">
      <c r="A8" s="14">
        <v>42731</v>
      </c>
      <c r="B8" s="12">
        <v>2016</v>
      </c>
      <c r="C8" s="12" t="s">
        <v>121</v>
      </c>
      <c r="D8" s="12">
        <v>1487.82</v>
      </c>
      <c r="E8" s="12">
        <v>684.4</v>
      </c>
    </row>
    <row r="9" spans="1:15" x14ac:dyDescent="0.3">
      <c r="A9" s="14">
        <v>42996</v>
      </c>
      <c r="B9" s="12">
        <v>2017</v>
      </c>
      <c r="C9" s="12" t="s">
        <v>116</v>
      </c>
      <c r="D9" s="12">
        <v>2017.73</v>
      </c>
      <c r="E9" s="12">
        <v>807.09</v>
      </c>
    </row>
    <row r="10" spans="1:15" x14ac:dyDescent="0.3">
      <c r="A10" s="14">
        <v>43255</v>
      </c>
      <c r="B10" s="12">
        <v>2018</v>
      </c>
      <c r="C10" s="12" t="s">
        <v>121</v>
      </c>
      <c r="D10" s="12">
        <v>1459.48</v>
      </c>
      <c r="E10" s="12">
        <v>569.20000000000005</v>
      </c>
    </row>
    <row r="11" spans="1:15" x14ac:dyDescent="0.3">
      <c r="A11" s="14">
        <v>43229</v>
      </c>
      <c r="B11" s="12">
        <v>2018</v>
      </c>
      <c r="C11" s="12" t="s">
        <v>119</v>
      </c>
      <c r="D11" s="12">
        <v>1020.18</v>
      </c>
      <c r="E11" s="12">
        <v>591.70000000000005</v>
      </c>
    </row>
    <row r="12" spans="1:15" x14ac:dyDescent="0.3">
      <c r="A12" s="14">
        <v>42557</v>
      </c>
      <c r="B12" s="12">
        <v>2016</v>
      </c>
      <c r="C12" s="12" t="s">
        <v>119</v>
      </c>
      <c r="D12" s="12">
        <v>653.87</v>
      </c>
      <c r="E12" s="12">
        <v>274.63</v>
      </c>
    </row>
    <row r="13" spans="1:15" x14ac:dyDescent="0.3">
      <c r="A13" s="14">
        <v>43048</v>
      </c>
      <c r="B13" s="12">
        <v>2017</v>
      </c>
      <c r="C13" s="12" t="s">
        <v>121</v>
      </c>
      <c r="D13" s="12">
        <v>1044.3699999999999</v>
      </c>
      <c r="E13" s="12">
        <v>616.17999999999995</v>
      </c>
    </row>
    <row r="14" spans="1:15" x14ac:dyDescent="0.3">
      <c r="A14" s="14">
        <v>42985</v>
      </c>
      <c r="B14" s="12">
        <v>2017</v>
      </c>
      <c r="C14" s="12" t="s">
        <v>119</v>
      </c>
      <c r="D14" s="12">
        <v>1900.47</v>
      </c>
      <c r="E14" s="12">
        <v>988.24</v>
      </c>
    </row>
    <row r="15" spans="1:15" x14ac:dyDescent="0.3">
      <c r="A15" s="14">
        <v>42838</v>
      </c>
      <c r="B15" s="12">
        <v>2017</v>
      </c>
      <c r="C15" s="12" t="s">
        <v>119</v>
      </c>
      <c r="D15" s="12">
        <v>1129.45</v>
      </c>
      <c r="E15" s="12">
        <v>463.07</v>
      </c>
    </row>
    <row r="16" spans="1:15" x14ac:dyDescent="0.3">
      <c r="A16" s="14">
        <v>42906</v>
      </c>
      <c r="B16" s="12">
        <v>2017</v>
      </c>
      <c r="C16" s="12" t="s">
        <v>119</v>
      </c>
      <c r="D16" s="12">
        <v>328.7</v>
      </c>
      <c r="E16" s="12">
        <v>128.19</v>
      </c>
      <c r="G16" s="73" t="s">
        <v>203</v>
      </c>
      <c r="H16" s="36"/>
      <c r="I16" s="36"/>
      <c r="J16" s="36"/>
      <c r="K16" s="36"/>
      <c r="L16" s="36"/>
      <c r="M16" s="36"/>
      <c r="N16" s="36"/>
      <c r="O16" s="31"/>
    </row>
    <row r="17" spans="1:15" x14ac:dyDescent="0.3">
      <c r="A17" s="14">
        <v>42881</v>
      </c>
      <c r="B17" s="12">
        <v>2017</v>
      </c>
      <c r="C17" s="12" t="s">
        <v>117</v>
      </c>
      <c r="D17" s="12">
        <v>58</v>
      </c>
      <c r="E17" s="12">
        <v>36.54</v>
      </c>
      <c r="G17" s="75" t="s">
        <v>204</v>
      </c>
      <c r="H17" s="37"/>
      <c r="I17" s="37"/>
      <c r="J17" s="37"/>
      <c r="K17" s="37"/>
      <c r="L17" s="37"/>
      <c r="M17" s="37"/>
      <c r="N17" s="37"/>
      <c r="O17" s="35"/>
    </row>
    <row r="18" spans="1:15" x14ac:dyDescent="0.3">
      <c r="A18" s="14">
        <v>43162</v>
      </c>
      <c r="B18" s="12">
        <v>2018</v>
      </c>
      <c r="C18" s="12" t="s">
        <v>117</v>
      </c>
      <c r="D18" s="12">
        <v>1646.76</v>
      </c>
      <c r="E18" s="12">
        <v>1037.46</v>
      </c>
    </row>
    <row r="19" spans="1:15" x14ac:dyDescent="0.3">
      <c r="A19" s="14">
        <v>43049</v>
      </c>
      <c r="B19" s="12">
        <v>2017</v>
      </c>
      <c r="C19" s="12" t="s">
        <v>119</v>
      </c>
      <c r="D19" s="12">
        <v>1865.2</v>
      </c>
      <c r="E19" s="12">
        <v>895.3</v>
      </c>
    </row>
    <row r="20" spans="1:15" x14ac:dyDescent="0.3">
      <c r="A20" s="14">
        <v>42753</v>
      </c>
      <c r="B20" s="12">
        <v>2017</v>
      </c>
      <c r="C20" s="12" t="s">
        <v>116</v>
      </c>
      <c r="D20" s="12">
        <v>884.17</v>
      </c>
      <c r="E20" s="12">
        <v>512.82000000000005</v>
      </c>
    </row>
    <row r="21" spans="1:15" x14ac:dyDescent="0.3">
      <c r="A21" s="14">
        <v>42898</v>
      </c>
      <c r="B21" s="12">
        <v>2017</v>
      </c>
      <c r="C21" s="12" t="s">
        <v>116</v>
      </c>
      <c r="D21" s="12">
        <v>1891.74</v>
      </c>
      <c r="E21" s="12">
        <v>908.04</v>
      </c>
    </row>
    <row r="22" spans="1:15" x14ac:dyDescent="0.3">
      <c r="A22" s="14">
        <v>43016</v>
      </c>
      <c r="B22" s="12">
        <v>2017</v>
      </c>
      <c r="C22" s="12" t="s">
        <v>117</v>
      </c>
      <c r="D22" s="12">
        <v>561.61</v>
      </c>
      <c r="E22" s="12">
        <v>219.03</v>
      </c>
    </row>
    <row r="23" spans="1:15" x14ac:dyDescent="0.3">
      <c r="A23" s="14">
        <v>42974</v>
      </c>
      <c r="B23" s="12">
        <v>2017</v>
      </c>
      <c r="C23" s="12" t="s">
        <v>116</v>
      </c>
      <c r="D23" s="12">
        <v>713.19</v>
      </c>
      <c r="E23" s="12">
        <v>392.25</v>
      </c>
    </row>
    <row r="24" spans="1:15" x14ac:dyDescent="0.3">
      <c r="A24" s="14">
        <v>42445</v>
      </c>
      <c r="B24" s="12">
        <v>2016</v>
      </c>
      <c r="C24" s="12" t="s">
        <v>117</v>
      </c>
      <c r="D24" s="12">
        <v>148.6</v>
      </c>
      <c r="E24" s="12">
        <v>69.84</v>
      </c>
    </row>
    <row r="25" spans="1:15" x14ac:dyDescent="0.3">
      <c r="A25" s="14">
        <v>42963</v>
      </c>
      <c r="B25" s="12">
        <v>2017</v>
      </c>
      <c r="C25" s="12" t="s">
        <v>121</v>
      </c>
      <c r="D25" s="12">
        <v>2436.08</v>
      </c>
      <c r="E25" s="12">
        <v>1315.48</v>
      </c>
    </row>
    <row r="26" spans="1:15" x14ac:dyDescent="0.3">
      <c r="A26" s="14">
        <v>43129</v>
      </c>
      <c r="B26" s="12">
        <v>2018</v>
      </c>
      <c r="C26" s="12" t="s">
        <v>117</v>
      </c>
      <c r="D26" s="12">
        <v>353.67</v>
      </c>
      <c r="E26" s="12">
        <v>169.76</v>
      </c>
    </row>
    <row r="27" spans="1:15" x14ac:dyDescent="0.3">
      <c r="A27" s="14">
        <v>43046</v>
      </c>
      <c r="B27" s="12">
        <v>2017</v>
      </c>
      <c r="C27" s="12" t="s">
        <v>117</v>
      </c>
      <c r="D27" s="12">
        <v>1993.91</v>
      </c>
      <c r="E27" s="12">
        <v>996.96</v>
      </c>
    </row>
    <row r="28" spans="1:15" x14ac:dyDescent="0.3">
      <c r="A28" s="14">
        <v>43217</v>
      </c>
      <c r="B28" s="12">
        <v>2018</v>
      </c>
      <c r="C28" s="12" t="s">
        <v>121</v>
      </c>
      <c r="D28" s="12">
        <v>1535.67</v>
      </c>
      <c r="E28" s="12">
        <v>982.83</v>
      </c>
    </row>
    <row r="29" spans="1:15" x14ac:dyDescent="0.3">
      <c r="A29" s="14">
        <v>42858</v>
      </c>
      <c r="B29" s="12">
        <v>2017</v>
      </c>
      <c r="C29" s="12" t="s">
        <v>121</v>
      </c>
      <c r="D29" s="12">
        <v>1058.98</v>
      </c>
      <c r="E29" s="12">
        <v>645.98</v>
      </c>
    </row>
    <row r="30" spans="1:15" x14ac:dyDescent="0.3">
      <c r="A30" s="14">
        <v>43026</v>
      </c>
      <c r="B30" s="12">
        <v>2017</v>
      </c>
      <c r="C30" s="12" t="s">
        <v>119</v>
      </c>
      <c r="D30" s="12">
        <v>725.21</v>
      </c>
      <c r="E30" s="12">
        <v>362.61</v>
      </c>
    </row>
    <row r="31" spans="1:15" x14ac:dyDescent="0.3">
      <c r="A31" s="14">
        <v>43043</v>
      </c>
      <c r="B31" s="12">
        <v>2017</v>
      </c>
      <c r="C31" s="12" t="s">
        <v>119</v>
      </c>
      <c r="D31" s="12">
        <v>1332.83</v>
      </c>
      <c r="E31" s="12">
        <v>879.67</v>
      </c>
    </row>
    <row r="32" spans="1:15" x14ac:dyDescent="0.3">
      <c r="A32" s="14">
        <v>42556</v>
      </c>
      <c r="B32" s="12">
        <v>2016</v>
      </c>
      <c r="C32" s="12" t="s">
        <v>116</v>
      </c>
      <c r="D32" s="12">
        <v>1955.26</v>
      </c>
      <c r="E32" s="12">
        <v>860.31</v>
      </c>
    </row>
    <row r="33" spans="1:5" x14ac:dyDescent="0.3">
      <c r="A33" s="14">
        <v>42646</v>
      </c>
      <c r="B33" s="12">
        <v>2016</v>
      </c>
      <c r="C33" s="12" t="s">
        <v>119</v>
      </c>
      <c r="D33" s="12">
        <v>1003.54</v>
      </c>
      <c r="E33" s="12">
        <v>662.34</v>
      </c>
    </row>
    <row r="34" spans="1:5" x14ac:dyDescent="0.3">
      <c r="A34" s="14">
        <v>42806</v>
      </c>
      <c r="B34" s="12">
        <v>2017</v>
      </c>
      <c r="C34" s="12" t="s">
        <v>117</v>
      </c>
      <c r="D34" s="12">
        <v>368.46</v>
      </c>
      <c r="E34" s="12">
        <v>184.23</v>
      </c>
    </row>
    <row r="35" spans="1:5" x14ac:dyDescent="0.3">
      <c r="A35" s="14">
        <v>43019</v>
      </c>
      <c r="B35" s="12">
        <v>2017</v>
      </c>
      <c r="C35" s="12" t="s">
        <v>116</v>
      </c>
      <c r="D35" s="12">
        <v>1473.86</v>
      </c>
      <c r="E35" s="12">
        <v>795.88</v>
      </c>
    </row>
    <row r="36" spans="1:5" x14ac:dyDescent="0.3">
      <c r="A36" s="14">
        <v>43032</v>
      </c>
      <c r="B36" s="12">
        <v>2017</v>
      </c>
      <c r="C36" s="12" t="s">
        <v>121</v>
      </c>
      <c r="D36" s="12">
        <v>539.23</v>
      </c>
      <c r="E36" s="12">
        <v>285.79000000000002</v>
      </c>
    </row>
    <row r="37" spans="1:5" x14ac:dyDescent="0.3">
      <c r="A37" s="14">
        <v>42377</v>
      </c>
      <c r="B37" s="12">
        <v>2016</v>
      </c>
      <c r="C37" s="12" t="s">
        <v>121</v>
      </c>
      <c r="D37" s="12">
        <v>1974.49</v>
      </c>
      <c r="E37" s="12">
        <v>908.27</v>
      </c>
    </row>
    <row r="38" spans="1:5" x14ac:dyDescent="0.3">
      <c r="A38" s="14">
        <v>42964</v>
      </c>
      <c r="B38" s="12">
        <v>2017</v>
      </c>
      <c r="C38" s="12" t="s">
        <v>121</v>
      </c>
      <c r="D38" s="12">
        <v>1931.47</v>
      </c>
      <c r="E38" s="12">
        <v>1081.6199999999999</v>
      </c>
    </row>
    <row r="39" spans="1:5" x14ac:dyDescent="0.3">
      <c r="A39" s="14">
        <v>42688</v>
      </c>
      <c r="B39" s="12">
        <v>2016</v>
      </c>
      <c r="C39" s="12" t="s">
        <v>121</v>
      </c>
      <c r="D39" s="12">
        <v>1449.29</v>
      </c>
      <c r="E39" s="12">
        <v>884.07</v>
      </c>
    </row>
    <row r="40" spans="1:5" x14ac:dyDescent="0.3">
      <c r="A40" s="14">
        <v>42904</v>
      </c>
      <c r="B40" s="12">
        <v>2017</v>
      </c>
      <c r="C40" s="12" t="s">
        <v>119</v>
      </c>
      <c r="D40" s="12">
        <v>2307.69</v>
      </c>
      <c r="E40" s="12">
        <v>1038.46</v>
      </c>
    </row>
    <row r="41" spans="1:5" x14ac:dyDescent="0.3">
      <c r="A41" s="14">
        <v>43193</v>
      </c>
      <c r="B41" s="12">
        <v>2018</v>
      </c>
      <c r="C41" s="12" t="s">
        <v>116</v>
      </c>
      <c r="D41" s="12">
        <v>1115.1300000000001</v>
      </c>
      <c r="E41" s="12">
        <v>490.66</v>
      </c>
    </row>
    <row r="42" spans="1:5" x14ac:dyDescent="0.3">
      <c r="A42" s="14">
        <v>42384</v>
      </c>
      <c r="B42" s="12">
        <v>2016</v>
      </c>
      <c r="C42" s="12" t="s">
        <v>117</v>
      </c>
      <c r="D42" s="12">
        <v>29.88</v>
      </c>
      <c r="E42" s="12">
        <v>16.14</v>
      </c>
    </row>
    <row r="43" spans="1:5" x14ac:dyDescent="0.3">
      <c r="A43" s="14">
        <v>42794</v>
      </c>
      <c r="B43" s="12">
        <v>2017</v>
      </c>
      <c r="C43" s="12" t="s">
        <v>119</v>
      </c>
      <c r="D43" s="12">
        <v>2154.9499999999998</v>
      </c>
      <c r="E43" s="12">
        <v>1077.48</v>
      </c>
    </row>
    <row r="44" spans="1:5" x14ac:dyDescent="0.3">
      <c r="A44" s="14">
        <v>42433</v>
      </c>
      <c r="B44" s="12">
        <v>2016</v>
      </c>
      <c r="C44" s="12" t="s">
        <v>116</v>
      </c>
      <c r="D44" s="12">
        <v>1234.8599999999999</v>
      </c>
      <c r="E44" s="12">
        <v>815.01</v>
      </c>
    </row>
    <row r="45" spans="1:5" x14ac:dyDescent="0.3">
      <c r="A45" s="14">
        <v>43000</v>
      </c>
      <c r="B45" s="12">
        <v>2017</v>
      </c>
      <c r="C45" s="12" t="s">
        <v>121</v>
      </c>
      <c r="D45" s="12">
        <v>2154.1799999999998</v>
      </c>
      <c r="E45" s="12">
        <v>1206.3399999999999</v>
      </c>
    </row>
    <row r="46" spans="1:5" x14ac:dyDescent="0.3">
      <c r="A46" s="14">
        <v>42939</v>
      </c>
      <c r="B46" s="12">
        <v>2017</v>
      </c>
      <c r="C46" s="12" t="s">
        <v>116</v>
      </c>
      <c r="D46" s="12">
        <v>1744.62</v>
      </c>
      <c r="E46" s="12">
        <v>872.31</v>
      </c>
    </row>
    <row r="47" spans="1:5" x14ac:dyDescent="0.3">
      <c r="A47" s="14">
        <v>43269</v>
      </c>
      <c r="B47" s="12">
        <v>2018</v>
      </c>
      <c r="C47" s="12" t="s">
        <v>121</v>
      </c>
      <c r="D47" s="12">
        <v>2298.4499999999998</v>
      </c>
      <c r="E47" s="12">
        <v>1126.24</v>
      </c>
    </row>
    <row r="48" spans="1:5" x14ac:dyDescent="0.3">
      <c r="A48" s="14">
        <v>42596</v>
      </c>
      <c r="B48" s="12">
        <v>2016</v>
      </c>
      <c r="C48" s="12" t="s">
        <v>116</v>
      </c>
      <c r="D48" s="12">
        <v>494.28</v>
      </c>
      <c r="E48" s="12">
        <v>271.85000000000002</v>
      </c>
    </row>
    <row r="49" spans="1:5" x14ac:dyDescent="0.3">
      <c r="A49" s="14">
        <v>42438</v>
      </c>
      <c r="B49" s="12">
        <v>2016</v>
      </c>
      <c r="C49" s="12" t="s">
        <v>117</v>
      </c>
      <c r="D49" s="12">
        <v>2253.0300000000002</v>
      </c>
      <c r="E49" s="12">
        <v>1149.05</v>
      </c>
    </row>
    <row r="50" spans="1:5" x14ac:dyDescent="0.3">
      <c r="A50" s="14">
        <v>42795</v>
      </c>
      <c r="B50" s="12">
        <v>2017</v>
      </c>
      <c r="C50" s="12" t="s">
        <v>117</v>
      </c>
      <c r="D50" s="12">
        <v>1478.09</v>
      </c>
      <c r="E50" s="12">
        <v>768.61</v>
      </c>
    </row>
    <row r="51" spans="1:5" x14ac:dyDescent="0.3">
      <c r="A51" s="14">
        <v>43406</v>
      </c>
      <c r="B51" s="12">
        <v>2018</v>
      </c>
      <c r="C51" s="12" t="s">
        <v>119</v>
      </c>
      <c r="D51" s="12">
        <v>678.92</v>
      </c>
      <c r="E51" s="12">
        <v>325.88</v>
      </c>
    </row>
    <row r="52" spans="1:5" x14ac:dyDescent="0.3">
      <c r="A52" s="14">
        <v>43201</v>
      </c>
      <c r="B52" s="12">
        <v>2018</v>
      </c>
      <c r="C52" s="12" t="s">
        <v>117</v>
      </c>
      <c r="D52" s="12">
        <v>143.51</v>
      </c>
      <c r="E52" s="12">
        <v>71.760000000000005</v>
      </c>
    </row>
    <row r="53" spans="1:5" x14ac:dyDescent="0.3">
      <c r="A53" s="14">
        <v>42425</v>
      </c>
      <c r="B53" s="12">
        <v>2016</v>
      </c>
      <c r="C53" s="12" t="s">
        <v>119</v>
      </c>
      <c r="D53" s="12">
        <v>1868.96</v>
      </c>
      <c r="E53" s="12">
        <v>747.58</v>
      </c>
    </row>
    <row r="54" spans="1:5" x14ac:dyDescent="0.3">
      <c r="A54" s="14">
        <v>42899</v>
      </c>
      <c r="B54" s="12">
        <v>2017</v>
      </c>
      <c r="C54" s="12" t="s">
        <v>119</v>
      </c>
      <c r="D54" s="12">
        <v>1549.63</v>
      </c>
      <c r="E54" s="12">
        <v>604.36</v>
      </c>
    </row>
    <row r="55" spans="1:5" x14ac:dyDescent="0.3">
      <c r="A55" s="14">
        <v>42682</v>
      </c>
      <c r="B55" s="12">
        <v>2016</v>
      </c>
      <c r="C55" s="12" t="s">
        <v>117</v>
      </c>
      <c r="D55" s="12">
        <v>937.24</v>
      </c>
      <c r="E55" s="12">
        <v>459.25</v>
      </c>
    </row>
    <row r="56" spans="1:5" x14ac:dyDescent="0.3">
      <c r="A56" s="14">
        <v>43227</v>
      </c>
      <c r="B56" s="12">
        <v>2018</v>
      </c>
      <c r="C56" s="12" t="s">
        <v>117</v>
      </c>
      <c r="D56" s="12">
        <v>109.84</v>
      </c>
      <c r="E56" s="12">
        <v>54.92</v>
      </c>
    </row>
    <row r="57" spans="1:5" x14ac:dyDescent="0.3">
      <c r="A57" s="14">
        <v>42782</v>
      </c>
      <c r="B57" s="12">
        <v>2017</v>
      </c>
      <c r="C57" s="12" t="s">
        <v>119</v>
      </c>
      <c r="D57" s="12">
        <v>747.68</v>
      </c>
      <c r="E57" s="12">
        <v>500.95</v>
      </c>
    </row>
    <row r="58" spans="1:5" x14ac:dyDescent="0.3">
      <c r="A58" s="14">
        <v>42886</v>
      </c>
      <c r="B58" s="12">
        <v>2017</v>
      </c>
      <c r="C58" s="12" t="s">
        <v>119</v>
      </c>
      <c r="D58" s="12">
        <v>443.35</v>
      </c>
      <c r="E58" s="12">
        <v>252.71</v>
      </c>
    </row>
    <row r="59" spans="1:5" x14ac:dyDescent="0.3">
      <c r="A59" s="14">
        <v>42396</v>
      </c>
      <c r="B59" s="12">
        <v>2016</v>
      </c>
      <c r="C59" s="12" t="s">
        <v>119</v>
      </c>
      <c r="D59" s="12">
        <v>1129.8499999999999</v>
      </c>
      <c r="E59" s="12">
        <v>723.1</v>
      </c>
    </row>
    <row r="60" spans="1:5" x14ac:dyDescent="0.3">
      <c r="A60" s="14">
        <v>42632</v>
      </c>
      <c r="B60" s="12">
        <v>2016</v>
      </c>
      <c r="C60" s="12" t="s">
        <v>121</v>
      </c>
      <c r="D60" s="12">
        <v>2202.75</v>
      </c>
      <c r="E60" s="12">
        <v>947.18</v>
      </c>
    </row>
    <row r="61" spans="1:5" x14ac:dyDescent="0.3">
      <c r="A61" s="14">
        <v>42405</v>
      </c>
      <c r="B61" s="12">
        <v>2016</v>
      </c>
      <c r="C61" s="12" t="s">
        <v>116</v>
      </c>
      <c r="D61" s="12">
        <v>29.56</v>
      </c>
      <c r="E61" s="12">
        <v>11.82</v>
      </c>
    </row>
    <row r="62" spans="1:5" x14ac:dyDescent="0.3">
      <c r="A62" s="14">
        <v>42473</v>
      </c>
      <c r="B62" s="12">
        <v>2016</v>
      </c>
      <c r="C62" s="12" t="s">
        <v>116</v>
      </c>
      <c r="D62" s="12">
        <v>2088.42</v>
      </c>
      <c r="E62" s="12">
        <v>1294.82</v>
      </c>
    </row>
    <row r="63" spans="1:5" x14ac:dyDescent="0.3">
      <c r="A63" s="14">
        <v>42817</v>
      </c>
      <c r="B63" s="12">
        <v>2017</v>
      </c>
      <c r="C63" s="12" t="s">
        <v>117</v>
      </c>
      <c r="D63" s="12">
        <v>708.14</v>
      </c>
      <c r="E63" s="12">
        <v>446.13</v>
      </c>
    </row>
    <row r="64" spans="1:5" x14ac:dyDescent="0.3">
      <c r="A64" s="14">
        <v>43442</v>
      </c>
      <c r="B64" s="12">
        <v>2018</v>
      </c>
      <c r="C64" s="12" t="s">
        <v>119</v>
      </c>
      <c r="D64" s="12">
        <v>44.86</v>
      </c>
      <c r="E64" s="12">
        <v>26.47</v>
      </c>
    </row>
    <row r="65" spans="1:5" x14ac:dyDescent="0.3">
      <c r="A65" s="14">
        <v>42997</v>
      </c>
      <c r="B65" s="12">
        <v>2017</v>
      </c>
      <c r="C65" s="12" t="s">
        <v>121</v>
      </c>
      <c r="D65" s="12">
        <v>1665.87</v>
      </c>
      <c r="E65" s="12">
        <v>866.25</v>
      </c>
    </row>
    <row r="66" spans="1:5" x14ac:dyDescent="0.3">
      <c r="A66" s="14">
        <v>43108</v>
      </c>
      <c r="B66" s="12">
        <v>2018</v>
      </c>
      <c r="C66" s="12" t="s">
        <v>116</v>
      </c>
      <c r="D66" s="12">
        <v>1657.26</v>
      </c>
      <c r="E66" s="12">
        <v>977.78</v>
      </c>
    </row>
    <row r="67" spans="1:5" x14ac:dyDescent="0.3">
      <c r="A67" s="14">
        <v>42763</v>
      </c>
      <c r="B67" s="12">
        <v>2017</v>
      </c>
      <c r="C67" s="12" t="s">
        <v>117</v>
      </c>
      <c r="D67" s="12">
        <v>1543.94</v>
      </c>
      <c r="E67" s="12">
        <v>679.33</v>
      </c>
    </row>
    <row r="68" spans="1:5" x14ac:dyDescent="0.3">
      <c r="A68" s="14">
        <v>42571</v>
      </c>
      <c r="B68" s="12">
        <v>2016</v>
      </c>
      <c r="C68" s="12" t="s">
        <v>116</v>
      </c>
      <c r="D68" s="12">
        <v>1362.96</v>
      </c>
      <c r="E68" s="12">
        <v>708.74</v>
      </c>
    </row>
    <row r="69" spans="1:5" x14ac:dyDescent="0.3">
      <c r="A69" s="14">
        <v>42903</v>
      </c>
      <c r="B69" s="12">
        <v>2017</v>
      </c>
      <c r="C69" s="12" t="s">
        <v>116</v>
      </c>
      <c r="D69" s="12">
        <v>308.39999999999998</v>
      </c>
      <c r="E69" s="12">
        <v>141.86000000000001</v>
      </c>
    </row>
    <row r="70" spans="1:5" x14ac:dyDescent="0.3">
      <c r="A70" s="14">
        <v>42804</v>
      </c>
      <c r="B70" s="12">
        <v>2017</v>
      </c>
      <c r="C70" s="12" t="s">
        <v>119</v>
      </c>
      <c r="D70" s="12">
        <v>2495.48</v>
      </c>
      <c r="E70" s="12">
        <v>1098.01</v>
      </c>
    </row>
    <row r="71" spans="1:5" x14ac:dyDescent="0.3">
      <c r="A71" s="14">
        <v>42865</v>
      </c>
      <c r="B71" s="12">
        <v>2017</v>
      </c>
      <c r="C71" s="12" t="s">
        <v>121</v>
      </c>
      <c r="D71" s="12">
        <v>402.76</v>
      </c>
      <c r="E71" s="12">
        <v>189.3</v>
      </c>
    </row>
    <row r="72" spans="1:5" x14ac:dyDescent="0.3">
      <c r="A72" s="14">
        <v>43228</v>
      </c>
      <c r="B72" s="12">
        <v>2018</v>
      </c>
      <c r="C72" s="12" t="s">
        <v>119</v>
      </c>
      <c r="D72" s="12">
        <v>1421.93</v>
      </c>
      <c r="E72" s="12">
        <v>639.87</v>
      </c>
    </row>
    <row r="73" spans="1:5" x14ac:dyDescent="0.3">
      <c r="A73" s="14">
        <v>42374</v>
      </c>
      <c r="B73" s="12">
        <v>2016</v>
      </c>
      <c r="C73" s="12" t="s">
        <v>117</v>
      </c>
      <c r="D73" s="12">
        <v>1172.31</v>
      </c>
      <c r="E73" s="12">
        <v>644.77</v>
      </c>
    </row>
    <row r="74" spans="1:5" x14ac:dyDescent="0.3">
      <c r="A74" s="14">
        <v>42834</v>
      </c>
      <c r="B74" s="12">
        <v>2017</v>
      </c>
      <c r="C74" s="12" t="s">
        <v>117</v>
      </c>
      <c r="D74" s="12">
        <v>2070.4899999999998</v>
      </c>
      <c r="E74" s="12">
        <v>1345.82</v>
      </c>
    </row>
    <row r="75" spans="1:5" x14ac:dyDescent="0.3">
      <c r="A75" s="14">
        <v>43463</v>
      </c>
      <c r="B75" s="12">
        <v>2018</v>
      </c>
      <c r="C75" s="12" t="s">
        <v>116</v>
      </c>
      <c r="D75" s="12">
        <v>1965.34</v>
      </c>
      <c r="E75" s="12">
        <v>786.14</v>
      </c>
    </row>
    <row r="76" spans="1:5" x14ac:dyDescent="0.3">
      <c r="A76" s="14">
        <v>42542</v>
      </c>
      <c r="B76" s="12">
        <v>2016</v>
      </c>
      <c r="C76" s="12" t="s">
        <v>121</v>
      </c>
      <c r="D76" s="12">
        <v>1833</v>
      </c>
      <c r="E76" s="12">
        <v>879.84</v>
      </c>
    </row>
    <row r="77" spans="1:5" x14ac:dyDescent="0.3">
      <c r="A77" s="14">
        <v>43197</v>
      </c>
      <c r="B77" s="12">
        <v>2018</v>
      </c>
      <c r="C77" s="12" t="s">
        <v>121</v>
      </c>
      <c r="D77" s="12">
        <v>2151.4499999999998</v>
      </c>
      <c r="E77" s="12">
        <v>1312.38</v>
      </c>
    </row>
    <row r="78" spans="1:5" x14ac:dyDescent="0.3">
      <c r="A78" s="14">
        <v>42860</v>
      </c>
      <c r="B78" s="12">
        <v>2017</v>
      </c>
      <c r="C78" s="12" t="s">
        <v>121</v>
      </c>
      <c r="D78" s="12">
        <v>673.95</v>
      </c>
      <c r="E78" s="12">
        <v>384.15</v>
      </c>
    </row>
    <row r="79" spans="1:5" x14ac:dyDescent="0.3">
      <c r="A79" s="14">
        <v>43117</v>
      </c>
      <c r="B79" s="12">
        <v>2018</v>
      </c>
      <c r="C79" s="12" t="s">
        <v>116</v>
      </c>
      <c r="D79" s="12">
        <v>561.58000000000004</v>
      </c>
      <c r="E79" s="12">
        <v>247.1</v>
      </c>
    </row>
    <row r="80" spans="1:5" x14ac:dyDescent="0.3">
      <c r="A80" s="14">
        <v>42957</v>
      </c>
      <c r="B80" s="12">
        <v>2017</v>
      </c>
      <c r="C80" s="12" t="s">
        <v>119</v>
      </c>
      <c r="D80" s="12">
        <v>1342.24</v>
      </c>
      <c r="E80" s="12">
        <v>711.39</v>
      </c>
    </row>
    <row r="81" spans="1:5" x14ac:dyDescent="0.3">
      <c r="A81" s="14">
        <v>43286</v>
      </c>
      <c r="B81" s="12">
        <v>2018</v>
      </c>
      <c r="C81" s="12" t="s">
        <v>117</v>
      </c>
      <c r="D81" s="12">
        <v>1754.6</v>
      </c>
      <c r="E81" s="12">
        <v>789.57</v>
      </c>
    </row>
    <row r="82" spans="1:5" x14ac:dyDescent="0.3">
      <c r="A82" s="14">
        <v>43129</v>
      </c>
      <c r="B82" s="12">
        <v>2018</v>
      </c>
      <c r="C82" s="12" t="s">
        <v>117</v>
      </c>
      <c r="D82" s="12">
        <v>214.29</v>
      </c>
      <c r="E82" s="12">
        <v>109.29</v>
      </c>
    </row>
    <row r="83" spans="1:5" x14ac:dyDescent="0.3">
      <c r="A83" s="14">
        <v>42793</v>
      </c>
      <c r="B83" s="12">
        <v>2017</v>
      </c>
      <c r="C83" s="12" t="s">
        <v>119</v>
      </c>
      <c r="D83" s="12">
        <v>1561.54</v>
      </c>
      <c r="E83" s="12">
        <v>952.54</v>
      </c>
    </row>
    <row r="84" spans="1:5" x14ac:dyDescent="0.3">
      <c r="A84" s="14">
        <v>43165</v>
      </c>
      <c r="B84" s="12">
        <v>2018</v>
      </c>
      <c r="C84" s="12" t="s">
        <v>116</v>
      </c>
      <c r="D84" s="12">
        <v>1673.37</v>
      </c>
      <c r="E84" s="12">
        <v>870.15</v>
      </c>
    </row>
    <row r="85" spans="1:5" x14ac:dyDescent="0.3">
      <c r="A85" s="14">
        <v>43414</v>
      </c>
      <c r="B85" s="12">
        <v>2018</v>
      </c>
      <c r="C85" s="12" t="s">
        <v>116</v>
      </c>
      <c r="D85" s="12">
        <v>773.05</v>
      </c>
      <c r="E85" s="12">
        <v>440.64</v>
      </c>
    </row>
    <row r="86" spans="1:5" x14ac:dyDescent="0.3">
      <c r="A86" s="14">
        <v>43385</v>
      </c>
      <c r="B86" s="12">
        <v>2018</v>
      </c>
      <c r="C86" s="12" t="s">
        <v>116</v>
      </c>
      <c r="D86" s="12">
        <v>418.72</v>
      </c>
      <c r="E86" s="12">
        <v>230.3</v>
      </c>
    </row>
    <row r="87" spans="1:5" x14ac:dyDescent="0.3">
      <c r="A87" s="14">
        <v>43033</v>
      </c>
      <c r="B87" s="12">
        <v>2017</v>
      </c>
      <c r="C87" s="12" t="s">
        <v>121</v>
      </c>
      <c r="D87" s="12">
        <v>1946.44</v>
      </c>
      <c r="E87" s="12">
        <v>1051.08</v>
      </c>
    </row>
    <row r="88" spans="1:5" x14ac:dyDescent="0.3">
      <c r="A88" s="14">
        <v>42791</v>
      </c>
      <c r="B88" s="12">
        <v>2017</v>
      </c>
      <c r="C88" s="12" t="s">
        <v>119</v>
      </c>
      <c r="D88" s="12">
        <v>770.94</v>
      </c>
      <c r="E88" s="12">
        <v>339.21</v>
      </c>
    </row>
    <row r="89" spans="1:5" x14ac:dyDescent="0.3">
      <c r="A89" s="14">
        <v>43332</v>
      </c>
      <c r="B89" s="12">
        <v>2018</v>
      </c>
      <c r="C89" s="12" t="s">
        <v>117</v>
      </c>
      <c r="D89" s="12">
        <v>1222.49</v>
      </c>
      <c r="E89" s="12">
        <v>770.17</v>
      </c>
    </row>
    <row r="90" spans="1:5" x14ac:dyDescent="0.3">
      <c r="A90" s="14">
        <v>43184</v>
      </c>
      <c r="B90" s="12">
        <v>2018</v>
      </c>
      <c r="C90" s="12" t="s">
        <v>116</v>
      </c>
      <c r="D90" s="12">
        <v>1395.46</v>
      </c>
      <c r="E90" s="12">
        <v>851.23</v>
      </c>
    </row>
    <row r="91" spans="1:5" x14ac:dyDescent="0.3">
      <c r="A91" s="14">
        <v>42896</v>
      </c>
      <c r="B91" s="12">
        <v>2017</v>
      </c>
      <c r="C91" s="12" t="s">
        <v>116</v>
      </c>
      <c r="D91" s="12">
        <v>1520.63</v>
      </c>
      <c r="E91" s="12">
        <v>851.55</v>
      </c>
    </row>
    <row r="92" spans="1:5" x14ac:dyDescent="0.3">
      <c r="A92" s="14">
        <v>42635</v>
      </c>
      <c r="B92" s="12">
        <v>2016</v>
      </c>
      <c r="C92" s="12" t="s">
        <v>119</v>
      </c>
      <c r="D92" s="12">
        <v>1094.5</v>
      </c>
      <c r="E92" s="12">
        <v>689.54</v>
      </c>
    </row>
    <row r="93" spans="1:5" x14ac:dyDescent="0.3">
      <c r="A93" s="14">
        <v>42808</v>
      </c>
      <c r="B93" s="12">
        <v>2017</v>
      </c>
      <c r="C93" s="12" t="s">
        <v>117</v>
      </c>
      <c r="D93" s="12">
        <v>76.959999999999994</v>
      </c>
      <c r="E93" s="12">
        <v>33.86</v>
      </c>
    </row>
    <row r="94" spans="1:5" x14ac:dyDescent="0.3">
      <c r="A94" s="14">
        <v>43016</v>
      </c>
      <c r="B94" s="12">
        <v>2017</v>
      </c>
      <c r="C94" s="12" t="s">
        <v>117</v>
      </c>
      <c r="D94" s="12">
        <v>234.72</v>
      </c>
      <c r="E94" s="12">
        <v>152.57</v>
      </c>
    </row>
    <row r="95" spans="1:5" x14ac:dyDescent="0.3">
      <c r="A95" s="14">
        <v>42793</v>
      </c>
      <c r="B95" s="12">
        <v>2017</v>
      </c>
      <c r="C95" s="12" t="s">
        <v>116</v>
      </c>
      <c r="D95" s="12">
        <v>2003.25</v>
      </c>
      <c r="E95" s="12">
        <v>1041.69</v>
      </c>
    </row>
    <row r="96" spans="1:5" x14ac:dyDescent="0.3">
      <c r="A96" s="14">
        <v>42879</v>
      </c>
      <c r="B96" s="12">
        <v>2017</v>
      </c>
      <c r="C96" s="12" t="s">
        <v>117</v>
      </c>
      <c r="D96" s="12">
        <v>1688.01</v>
      </c>
      <c r="E96" s="12">
        <v>1063.45</v>
      </c>
    </row>
    <row r="97" spans="1:5" x14ac:dyDescent="0.3">
      <c r="A97" s="14">
        <v>42733</v>
      </c>
      <c r="B97" s="12">
        <v>2016</v>
      </c>
      <c r="C97" s="12" t="s">
        <v>119</v>
      </c>
      <c r="D97" s="12">
        <v>1538.35</v>
      </c>
      <c r="E97" s="12">
        <v>815.33</v>
      </c>
    </row>
    <row r="98" spans="1:5" x14ac:dyDescent="0.3">
      <c r="A98" s="14">
        <v>42856</v>
      </c>
      <c r="B98" s="12">
        <v>2017</v>
      </c>
      <c r="C98" s="12" t="s">
        <v>121</v>
      </c>
      <c r="D98" s="12">
        <v>147.04</v>
      </c>
      <c r="E98" s="12">
        <v>97.05</v>
      </c>
    </row>
    <row r="99" spans="1:5" x14ac:dyDescent="0.3">
      <c r="A99" s="14">
        <v>42937</v>
      </c>
      <c r="B99" s="12">
        <v>2017</v>
      </c>
      <c r="C99" s="12" t="s">
        <v>121</v>
      </c>
      <c r="D99" s="12">
        <v>1908.31</v>
      </c>
      <c r="E99" s="12">
        <v>954.16</v>
      </c>
    </row>
    <row r="100" spans="1:5" x14ac:dyDescent="0.3">
      <c r="A100" s="14">
        <v>42745</v>
      </c>
      <c r="B100" s="12">
        <v>2017</v>
      </c>
      <c r="C100" s="12" t="s">
        <v>117</v>
      </c>
      <c r="D100" s="12">
        <v>490.77</v>
      </c>
      <c r="E100" s="12">
        <v>319</v>
      </c>
    </row>
    <row r="101" spans="1:5" x14ac:dyDescent="0.3">
      <c r="A101" s="14">
        <v>42920</v>
      </c>
      <c r="B101" s="12">
        <v>2017</v>
      </c>
      <c r="C101" s="12" t="s">
        <v>116</v>
      </c>
      <c r="D101" s="12">
        <v>671.76</v>
      </c>
      <c r="E101" s="12">
        <v>409.77</v>
      </c>
    </row>
    <row r="102" spans="1:5" x14ac:dyDescent="0.3">
      <c r="A102" s="14">
        <v>42556</v>
      </c>
      <c r="B102" s="12">
        <v>2016</v>
      </c>
      <c r="C102" s="12" t="s">
        <v>116</v>
      </c>
      <c r="D102" s="12">
        <v>2301.62</v>
      </c>
      <c r="E102" s="12">
        <v>920.65</v>
      </c>
    </row>
    <row r="103" spans="1:5" x14ac:dyDescent="0.3">
      <c r="A103" s="14">
        <v>42746</v>
      </c>
      <c r="B103" s="12">
        <v>2017</v>
      </c>
      <c r="C103" s="12" t="s">
        <v>119</v>
      </c>
      <c r="D103" s="12">
        <v>502.61</v>
      </c>
      <c r="E103" s="12">
        <v>206.07</v>
      </c>
    </row>
    <row r="104" spans="1:5" x14ac:dyDescent="0.3">
      <c r="A104" s="14">
        <v>43381</v>
      </c>
      <c r="B104" s="12">
        <v>2018</v>
      </c>
      <c r="C104" s="12" t="s">
        <v>116</v>
      </c>
      <c r="D104" s="12">
        <v>1047.6300000000001</v>
      </c>
      <c r="E104" s="12">
        <v>408.58</v>
      </c>
    </row>
    <row r="105" spans="1:5" x14ac:dyDescent="0.3">
      <c r="A105" s="14">
        <v>43227</v>
      </c>
      <c r="B105" s="12">
        <v>2018</v>
      </c>
      <c r="C105" s="12" t="s">
        <v>121</v>
      </c>
      <c r="D105" s="12">
        <v>1647.46</v>
      </c>
      <c r="E105" s="12">
        <v>741.36</v>
      </c>
    </row>
    <row r="106" spans="1:5" x14ac:dyDescent="0.3">
      <c r="A106" s="14">
        <v>43137</v>
      </c>
      <c r="B106" s="12">
        <v>2018</v>
      </c>
      <c r="C106" s="12" t="s">
        <v>117</v>
      </c>
      <c r="D106" s="12">
        <v>609.32000000000005</v>
      </c>
      <c r="E106" s="12">
        <v>280.29000000000002</v>
      </c>
    </row>
    <row r="107" spans="1:5" x14ac:dyDescent="0.3">
      <c r="A107" s="14">
        <v>43141</v>
      </c>
      <c r="B107" s="12">
        <v>2018</v>
      </c>
      <c r="C107" s="12" t="s">
        <v>121</v>
      </c>
      <c r="D107" s="12">
        <v>489.95</v>
      </c>
      <c r="E107" s="12">
        <v>279.27</v>
      </c>
    </row>
    <row r="108" spans="1:5" x14ac:dyDescent="0.3">
      <c r="A108" s="14">
        <v>43200</v>
      </c>
      <c r="B108" s="12">
        <v>2018</v>
      </c>
      <c r="C108" s="12" t="s">
        <v>119</v>
      </c>
      <c r="D108" s="12">
        <v>234.43</v>
      </c>
      <c r="E108" s="12">
        <v>126.59</v>
      </c>
    </row>
    <row r="109" spans="1:5" x14ac:dyDescent="0.3">
      <c r="A109" s="14">
        <v>43119</v>
      </c>
      <c r="B109" s="12">
        <v>2018</v>
      </c>
      <c r="C109" s="12" t="s">
        <v>119</v>
      </c>
      <c r="D109" s="12">
        <v>1988.25</v>
      </c>
      <c r="E109" s="12">
        <v>1113.42</v>
      </c>
    </row>
    <row r="110" spans="1:5" x14ac:dyDescent="0.3">
      <c r="A110" s="14">
        <v>43116</v>
      </c>
      <c r="B110" s="12">
        <v>2018</v>
      </c>
      <c r="C110" s="12" t="s">
        <v>117</v>
      </c>
      <c r="D110" s="12">
        <v>62.18</v>
      </c>
      <c r="E110" s="12">
        <v>24.25</v>
      </c>
    </row>
    <row r="111" spans="1:5" x14ac:dyDescent="0.3">
      <c r="A111" s="14">
        <v>42406</v>
      </c>
      <c r="B111" s="12">
        <v>2016</v>
      </c>
      <c r="C111" s="12" t="s">
        <v>121</v>
      </c>
      <c r="D111" s="12">
        <v>598.85</v>
      </c>
      <c r="E111" s="12">
        <v>269.48</v>
      </c>
    </row>
    <row r="112" spans="1:5" x14ac:dyDescent="0.3">
      <c r="A112" s="14">
        <v>42567</v>
      </c>
      <c r="B112" s="12">
        <v>2016</v>
      </c>
      <c r="C112" s="12" t="s">
        <v>119</v>
      </c>
      <c r="D112" s="12">
        <v>2177.11</v>
      </c>
      <c r="E112" s="12">
        <v>936.16</v>
      </c>
    </row>
    <row r="113" spans="1:5" x14ac:dyDescent="0.3">
      <c r="A113" s="14">
        <v>42801</v>
      </c>
      <c r="B113" s="12">
        <v>2017</v>
      </c>
      <c r="C113" s="12" t="s">
        <v>116</v>
      </c>
      <c r="D113" s="12">
        <v>2417.35</v>
      </c>
      <c r="E113" s="12">
        <v>1281.2</v>
      </c>
    </row>
    <row r="114" spans="1:5" x14ac:dyDescent="0.3">
      <c r="A114" s="14">
        <v>42797</v>
      </c>
      <c r="B114" s="12">
        <v>2017</v>
      </c>
      <c r="C114" s="12" t="s">
        <v>119</v>
      </c>
      <c r="D114" s="12">
        <v>498.52</v>
      </c>
      <c r="E114" s="12">
        <v>259.23</v>
      </c>
    </row>
    <row r="115" spans="1:5" x14ac:dyDescent="0.3">
      <c r="A115" s="14">
        <v>43091</v>
      </c>
      <c r="B115" s="12">
        <v>2017</v>
      </c>
      <c r="C115" s="12" t="s">
        <v>117</v>
      </c>
      <c r="D115" s="12">
        <v>22.8</v>
      </c>
      <c r="E115" s="12">
        <v>13.91</v>
      </c>
    </row>
    <row r="116" spans="1:5" x14ac:dyDescent="0.3">
      <c r="A116" s="14">
        <v>43274</v>
      </c>
      <c r="B116" s="12">
        <v>2018</v>
      </c>
      <c r="C116" s="12" t="s">
        <v>116</v>
      </c>
      <c r="D116" s="12">
        <v>536.25</v>
      </c>
      <c r="E116" s="12">
        <v>294.94</v>
      </c>
    </row>
    <row r="117" spans="1:5" x14ac:dyDescent="0.3">
      <c r="A117" s="14">
        <v>42413</v>
      </c>
      <c r="B117" s="12">
        <v>2016</v>
      </c>
      <c r="C117" s="12" t="s">
        <v>116</v>
      </c>
      <c r="D117" s="12">
        <v>1871.36</v>
      </c>
      <c r="E117" s="12">
        <v>1160.24</v>
      </c>
    </row>
    <row r="118" spans="1:5" x14ac:dyDescent="0.3">
      <c r="A118" s="14">
        <v>42622</v>
      </c>
      <c r="B118" s="12">
        <v>2016</v>
      </c>
      <c r="C118" s="12" t="s">
        <v>117</v>
      </c>
      <c r="D118" s="12">
        <v>880.15</v>
      </c>
      <c r="E118" s="12">
        <v>536.89</v>
      </c>
    </row>
    <row r="119" spans="1:5" x14ac:dyDescent="0.3">
      <c r="A119" s="14">
        <v>42503</v>
      </c>
      <c r="B119" s="12">
        <v>2016</v>
      </c>
      <c r="C119" s="12" t="s">
        <v>119</v>
      </c>
      <c r="D119" s="12">
        <v>2115.44</v>
      </c>
      <c r="E119" s="12">
        <v>1184.6500000000001</v>
      </c>
    </row>
    <row r="120" spans="1:5" x14ac:dyDescent="0.3">
      <c r="A120" s="14">
        <v>42612</v>
      </c>
      <c r="B120" s="12">
        <v>2016</v>
      </c>
      <c r="C120" s="12" t="s">
        <v>117</v>
      </c>
      <c r="D120" s="12">
        <v>2268.16</v>
      </c>
      <c r="E120" s="12">
        <v>975.31</v>
      </c>
    </row>
    <row r="121" spans="1:5" x14ac:dyDescent="0.3">
      <c r="A121" s="14">
        <v>43424</v>
      </c>
      <c r="B121" s="12">
        <v>2018</v>
      </c>
      <c r="C121" s="12" t="s">
        <v>119</v>
      </c>
      <c r="D121" s="12">
        <v>1800.62</v>
      </c>
      <c r="E121" s="12">
        <v>954.33</v>
      </c>
    </row>
    <row r="122" spans="1:5" x14ac:dyDescent="0.3">
      <c r="A122" s="14">
        <v>43410</v>
      </c>
      <c r="B122" s="12">
        <v>2018</v>
      </c>
      <c r="C122" s="12" t="s">
        <v>116</v>
      </c>
      <c r="D122" s="12">
        <v>1860.09</v>
      </c>
      <c r="E122" s="12">
        <v>781.24</v>
      </c>
    </row>
    <row r="123" spans="1:5" x14ac:dyDescent="0.3">
      <c r="A123" s="14">
        <v>43154</v>
      </c>
      <c r="B123" s="12">
        <v>2018</v>
      </c>
      <c r="C123" s="12" t="s">
        <v>121</v>
      </c>
      <c r="D123" s="12">
        <v>667.55</v>
      </c>
      <c r="E123" s="12">
        <v>267.02</v>
      </c>
    </row>
    <row r="124" spans="1:5" x14ac:dyDescent="0.3">
      <c r="A124" s="14">
        <v>42678</v>
      </c>
      <c r="B124" s="12">
        <v>2016</v>
      </c>
      <c r="C124" s="12" t="s">
        <v>116</v>
      </c>
      <c r="D124" s="12">
        <v>989.63</v>
      </c>
      <c r="E124" s="12">
        <v>653.16</v>
      </c>
    </row>
    <row r="125" spans="1:5" x14ac:dyDescent="0.3">
      <c r="A125" s="14">
        <v>42528</v>
      </c>
      <c r="B125" s="12">
        <v>2016</v>
      </c>
      <c r="C125" s="12" t="s">
        <v>121</v>
      </c>
      <c r="D125" s="12">
        <v>1907.49</v>
      </c>
      <c r="E125" s="12">
        <v>820.22</v>
      </c>
    </row>
    <row r="126" spans="1:5" x14ac:dyDescent="0.3">
      <c r="A126" s="14">
        <v>42468</v>
      </c>
      <c r="B126" s="12">
        <v>2016</v>
      </c>
      <c r="C126" s="12" t="s">
        <v>116</v>
      </c>
      <c r="D126" s="12">
        <v>693.75</v>
      </c>
      <c r="E126" s="12">
        <v>291.38</v>
      </c>
    </row>
    <row r="127" spans="1:5" x14ac:dyDescent="0.3">
      <c r="A127" s="14">
        <v>43044</v>
      </c>
      <c r="B127" s="12">
        <v>2017</v>
      </c>
      <c r="C127" s="12" t="s">
        <v>119</v>
      </c>
      <c r="D127" s="12">
        <v>699.22</v>
      </c>
      <c r="E127" s="12">
        <v>391.56</v>
      </c>
    </row>
    <row r="128" spans="1:5" x14ac:dyDescent="0.3">
      <c r="A128" s="14">
        <v>42938</v>
      </c>
      <c r="B128" s="12">
        <v>2017</v>
      </c>
      <c r="C128" s="12" t="s">
        <v>119</v>
      </c>
      <c r="D128" s="12">
        <v>1489.21</v>
      </c>
      <c r="E128" s="12">
        <v>982.88</v>
      </c>
    </row>
    <row r="129" spans="1:5" x14ac:dyDescent="0.3">
      <c r="A129" s="14">
        <v>42760</v>
      </c>
      <c r="B129" s="12">
        <v>2017</v>
      </c>
      <c r="C129" s="12" t="s">
        <v>121</v>
      </c>
      <c r="D129" s="12">
        <v>987.63</v>
      </c>
      <c r="E129" s="12">
        <v>414.8</v>
      </c>
    </row>
    <row r="130" spans="1:5" x14ac:dyDescent="0.3">
      <c r="A130" s="14">
        <v>43272</v>
      </c>
      <c r="B130" s="12">
        <v>2018</v>
      </c>
      <c r="C130" s="12" t="s">
        <v>116</v>
      </c>
      <c r="D130" s="12">
        <v>2037.45</v>
      </c>
      <c r="E130" s="12">
        <v>1161.3499999999999</v>
      </c>
    </row>
    <row r="131" spans="1:5" x14ac:dyDescent="0.3">
      <c r="A131" s="14">
        <v>42411</v>
      </c>
      <c r="B131" s="12">
        <v>2016</v>
      </c>
      <c r="C131" s="12" t="s">
        <v>116</v>
      </c>
      <c r="D131" s="12">
        <v>2345</v>
      </c>
      <c r="E131" s="12">
        <v>1430.45</v>
      </c>
    </row>
    <row r="132" spans="1:5" x14ac:dyDescent="0.3">
      <c r="A132" s="14">
        <v>43119</v>
      </c>
      <c r="B132" s="12">
        <v>2018</v>
      </c>
      <c r="C132" s="12" t="s">
        <v>116</v>
      </c>
      <c r="D132" s="12">
        <v>1496.14</v>
      </c>
      <c r="E132" s="12">
        <v>703.19</v>
      </c>
    </row>
    <row r="133" spans="1:5" x14ac:dyDescent="0.3">
      <c r="A133" s="14">
        <v>43121</v>
      </c>
      <c r="B133" s="12">
        <v>2018</v>
      </c>
      <c r="C133" s="12" t="s">
        <v>119</v>
      </c>
      <c r="D133" s="12">
        <v>836.37</v>
      </c>
      <c r="E133" s="12">
        <v>368</v>
      </c>
    </row>
    <row r="134" spans="1:5" x14ac:dyDescent="0.3">
      <c r="A134" s="14">
        <v>43264</v>
      </c>
      <c r="B134" s="12">
        <v>2018</v>
      </c>
      <c r="C134" s="12" t="s">
        <v>119</v>
      </c>
      <c r="D134" s="12">
        <v>1023.91</v>
      </c>
      <c r="E134" s="12">
        <v>573.39</v>
      </c>
    </row>
    <row r="135" spans="1:5" x14ac:dyDescent="0.3">
      <c r="A135" s="14">
        <v>42760</v>
      </c>
      <c r="B135" s="12">
        <v>2017</v>
      </c>
      <c r="C135" s="12" t="s">
        <v>117</v>
      </c>
      <c r="D135" s="12">
        <v>1553.78</v>
      </c>
      <c r="E135" s="12">
        <v>776.89</v>
      </c>
    </row>
    <row r="136" spans="1:5" x14ac:dyDescent="0.3">
      <c r="A136" s="14">
        <v>43088</v>
      </c>
      <c r="B136" s="12">
        <v>2017</v>
      </c>
      <c r="C136" s="12" t="s">
        <v>121</v>
      </c>
      <c r="D136" s="12">
        <v>946.52</v>
      </c>
      <c r="E136" s="12">
        <v>388.07</v>
      </c>
    </row>
    <row r="137" spans="1:5" x14ac:dyDescent="0.3">
      <c r="A137" s="14">
        <v>42539</v>
      </c>
      <c r="B137" s="12">
        <v>2016</v>
      </c>
      <c r="C137" s="12" t="s">
        <v>121</v>
      </c>
      <c r="D137" s="12">
        <v>891.64</v>
      </c>
      <c r="E137" s="12">
        <v>552.82000000000005</v>
      </c>
    </row>
    <row r="138" spans="1:5" x14ac:dyDescent="0.3">
      <c r="A138" s="14">
        <v>42431</v>
      </c>
      <c r="B138" s="12">
        <v>2016</v>
      </c>
      <c r="C138" s="12" t="s">
        <v>117</v>
      </c>
      <c r="D138" s="12">
        <v>1042.6099999999999</v>
      </c>
      <c r="E138" s="12">
        <v>552.58000000000004</v>
      </c>
    </row>
    <row r="139" spans="1:5" x14ac:dyDescent="0.3">
      <c r="A139" s="14">
        <v>43189</v>
      </c>
      <c r="B139" s="12">
        <v>2018</v>
      </c>
      <c r="C139" s="12" t="s">
        <v>121</v>
      </c>
      <c r="D139" s="12">
        <v>692.89</v>
      </c>
      <c r="E139" s="12">
        <v>291.01</v>
      </c>
    </row>
    <row r="140" spans="1:5" x14ac:dyDescent="0.3">
      <c r="A140" s="14">
        <v>42497</v>
      </c>
      <c r="B140" s="12">
        <v>2016</v>
      </c>
      <c r="C140" s="12" t="s">
        <v>116</v>
      </c>
      <c r="D140" s="12">
        <v>2421.14</v>
      </c>
      <c r="E140" s="12">
        <v>1234.78</v>
      </c>
    </row>
    <row r="141" spans="1:5" x14ac:dyDescent="0.3">
      <c r="A141" s="14">
        <v>43016</v>
      </c>
      <c r="B141" s="12">
        <v>2017</v>
      </c>
      <c r="C141" s="12" t="s">
        <v>119</v>
      </c>
      <c r="D141" s="12">
        <v>2459.69</v>
      </c>
      <c r="E141" s="12">
        <v>1008.47</v>
      </c>
    </row>
    <row r="142" spans="1:5" x14ac:dyDescent="0.3">
      <c r="A142" s="14">
        <v>42527</v>
      </c>
      <c r="B142" s="12">
        <v>2016</v>
      </c>
      <c r="C142" s="12" t="s">
        <v>121</v>
      </c>
      <c r="D142" s="12">
        <v>505.37</v>
      </c>
      <c r="E142" s="12">
        <v>293.11</v>
      </c>
    </row>
    <row r="143" spans="1:5" x14ac:dyDescent="0.3">
      <c r="A143" s="14">
        <v>43163</v>
      </c>
      <c r="B143" s="12">
        <v>2018</v>
      </c>
      <c r="C143" s="12" t="s">
        <v>117</v>
      </c>
      <c r="D143" s="12">
        <v>1349.89</v>
      </c>
      <c r="E143" s="12">
        <v>566.95000000000005</v>
      </c>
    </row>
    <row r="144" spans="1:5" x14ac:dyDescent="0.3">
      <c r="A144" s="14">
        <v>43207</v>
      </c>
      <c r="B144" s="12">
        <v>2018</v>
      </c>
      <c r="C144" s="12" t="s">
        <v>121</v>
      </c>
      <c r="D144" s="12">
        <v>2256.65</v>
      </c>
      <c r="E144" s="12">
        <v>1196.02</v>
      </c>
    </row>
    <row r="145" spans="1:5" x14ac:dyDescent="0.3">
      <c r="A145" s="14">
        <v>43071</v>
      </c>
      <c r="B145" s="12">
        <v>2017</v>
      </c>
      <c r="C145" s="12" t="s">
        <v>116</v>
      </c>
      <c r="D145" s="12">
        <v>1068.1500000000001</v>
      </c>
      <c r="E145" s="12">
        <v>480.67</v>
      </c>
    </row>
    <row r="146" spans="1:5" x14ac:dyDescent="0.3">
      <c r="A146" s="14">
        <v>42832</v>
      </c>
      <c r="B146" s="12">
        <v>2017</v>
      </c>
      <c r="C146" s="12" t="s">
        <v>117</v>
      </c>
      <c r="D146" s="12">
        <v>488.82</v>
      </c>
      <c r="E146" s="12">
        <v>303.07</v>
      </c>
    </row>
    <row r="147" spans="1:5" x14ac:dyDescent="0.3">
      <c r="A147" s="14">
        <v>42589</v>
      </c>
      <c r="B147" s="12">
        <v>2016</v>
      </c>
      <c r="C147" s="12" t="s">
        <v>116</v>
      </c>
      <c r="D147" s="12">
        <v>1549.1</v>
      </c>
      <c r="E147" s="12">
        <v>805.53</v>
      </c>
    </row>
    <row r="148" spans="1:5" x14ac:dyDescent="0.3">
      <c r="A148" s="14">
        <v>43093</v>
      </c>
      <c r="B148" s="12">
        <v>2017</v>
      </c>
      <c r="C148" s="12" t="s">
        <v>119</v>
      </c>
      <c r="D148" s="12">
        <v>984.61</v>
      </c>
      <c r="E148" s="12">
        <v>384</v>
      </c>
    </row>
    <row r="149" spans="1:5" x14ac:dyDescent="0.3">
      <c r="A149" s="14">
        <v>42963</v>
      </c>
      <c r="B149" s="12">
        <v>2017</v>
      </c>
      <c r="C149" s="12" t="s">
        <v>117</v>
      </c>
      <c r="D149" s="12">
        <v>2445.1799999999998</v>
      </c>
      <c r="E149" s="12">
        <v>1295.95</v>
      </c>
    </row>
    <row r="150" spans="1:5" x14ac:dyDescent="0.3">
      <c r="A150" s="14">
        <v>43013</v>
      </c>
      <c r="B150" s="12">
        <v>2017</v>
      </c>
      <c r="C150" s="12" t="s">
        <v>116</v>
      </c>
      <c r="D150" s="12">
        <v>45.18</v>
      </c>
      <c r="E150" s="12">
        <v>21.69</v>
      </c>
    </row>
    <row r="151" spans="1:5" x14ac:dyDescent="0.3">
      <c r="A151" s="14">
        <v>42768</v>
      </c>
      <c r="B151" s="12">
        <v>2017</v>
      </c>
      <c r="C151" s="12" t="s">
        <v>121</v>
      </c>
      <c r="D151" s="12">
        <v>2162.3200000000002</v>
      </c>
      <c r="E151" s="12">
        <v>1037.9100000000001</v>
      </c>
    </row>
    <row r="152" spans="1:5" x14ac:dyDescent="0.3">
      <c r="A152" s="14">
        <v>42631</v>
      </c>
      <c r="B152" s="12">
        <v>2016</v>
      </c>
      <c r="C152" s="12" t="s">
        <v>117</v>
      </c>
      <c r="D152" s="12">
        <v>2345.4299999999998</v>
      </c>
      <c r="E152" s="12">
        <v>1336.9</v>
      </c>
    </row>
    <row r="153" spans="1:5" x14ac:dyDescent="0.3">
      <c r="A153" s="14">
        <v>42392</v>
      </c>
      <c r="B153" s="12">
        <v>2016</v>
      </c>
      <c r="C153" s="12" t="s">
        <v>116</v>
      </c>
      <c r="D153" s="12">
        <v>968.43</v>
      </c>
      <c r="E153" s="12">
        <v>571.37</v>
      </c>
    </row>
    <row r="154" spans="1:5" x14ac:dyDescent="0.3">
      <c r="A154" s="14">
        <v>43354</v>
      </c>
      <c r="B154" s="12">
        <v>2018</v>
      </c>
      <c r="C154" s="12" t="s">
        <v>121</v>
      </c>
      <c r="D154" s="12">
        <v>573.76</v>
      </c>
      <c r="E154" s="12">
        <v>355.73</v>
      </c>
    </row>
    <row r="155" spans="1:5" x14ac:dyDescent="0.3">
      <c r="A155" s="14">
        <v>42839</v>
      </c>
      <c r="B155" s="12">
        <v>2017</v>
      </c>
      <c r="C155" s="12" t="s">
        <v>117</v>
      </c>
      <c r="D155" s="12">
        <v>2222.89</v>
      </c>
      <c r="E155" s="12">
        <v>911.38</v>
      </c>
    </row>
    <row r="156" spans="1:5" x14ac:dyDescent="0.3">
      <c r="A156" s="14">
        <v>42560</v>
      </c>
      <c r="B156" s="12">
        <v>2016</v>
      </c>
      <c r="C156" s="12" t="s">
        <v>121</v>
      </c>
      <c r="D156" s="12">
        <v>1452.43</v>
      </c>
      <c r="E156" s="12">
        <v>813.36</v>
      </c>
    </row>
    <row r="157" spans="1:5" x14ac:dyDescent="0.3">
      <c r="A157" s="14">
        <v>43153</v>
      </c>
      <c r="B157" s="12">
        <v>2018</v>
      </c>
      <c r="C157" s="12" t="s">
        <v>119</v>
      </c>
      <c r="D157" s="12">
        <v>454.62</v>
      </c>
      <c r="E157" s="12">
        <v>222.76</v>
      </c>
    </row>
    <row r="158" spans="1:5" x14ac:dyDescent="0.3">
      <c r="A158" s="14">
        <v>43105</v>
      </c>
      <c r="B158" s="12">
        <v>2018</v>
      </c>
      <c r="C158" s="12" t="s">
        <v>119</v>
      </c>
      <c r="D158" s="12">
        <v>1753.68</v>
      </c>
      <c r="E158" s="12">
        <v>789.16</v>
      </c>
    </row>
    <row r="159" spans="1:5" x14ac:dyDescent="0.3">
      <c r="A159" s="14">
        <v>43312</v>
      </c>
      <c r="B159" s="12">
        <v>2018</v>
      </c>
      <c r="C159" s="12" t="s">
        <v>117</v>
      </c>
      <c r="D159" s="12">
        <v>1623.32</v>
      </c>
      <c r="E159" s="12">
        <v>795.43</v>
      </c>
    </row>
    <row r="160" spans="1:5" x14ac:dyDescent="0.3">
      <c r="A160" s="14">
        <v>43430</v>
      </c>
      <c r="B160" s="12">
        <v>2018</v>
      </c>
      <c r="C160" s="12" t="s">
        <v>116</v>
      </c>
      <c r="D160" s="12">
        <v>531.32000000000005</v>
      </c>
      <c r="E160" s="12">
        <v>355.98</v>
      </c>
    </row>
    <row r="161" spans="1:5" x14ac:dyDescent="0.3">
      <c r="A161" s="14">
        <v>43123</v>
      </c>
      <c r="B161" s="12">
        <v>2018</v>
      </c>
      <c r="C161" s="12" t="s">
        <v>121</v>
      </c>
      <c r="D161" s="12">
        <v>2144.9499999999998</v>
      </c>
      <c r="E161" s="12">
        <v>1394.22</v>
      </c>
    </row>
    <row r="162" spans="1:5" x14ac:dyDescent="0.3">
      <c r="A162" s="14">
        <v>42883</v>
      </c>
      <c r="B162" s="12">
        <v>2017</v>
      </c>
      <c r="C162" s="12" t="s">
        <v>117</v>
      </c>
      <c r="D162" s="12">
        <v>517.14</v>
      </c>
      <c r="E162" s="12">
        <v>336.14</v>
      </c>
    </row>
    <row r="163" spans="1:5" x14ac:dyDescent="0.3">
      <c r="A163" s="14">
        <v>43129</v>
      </c>
      <c r="B163" s="12">
        <v>2018</v>
      </c>
      <c r="C163" s="12" t="s">
        <v>116</v>
      </c>
      <c r="D163" s="12">
        <v>852.54</v>
      </c>
      <c r="E163" s="12">
        <v>562.67999999999995</v>
      </c>
    </row>
    <row r="164" spans="1:5" x14ac:dyDescent="0.3">
      <c r="A164" s="14">
        <v>42928</v>
      </c>
      <c r="B164" s="12">
        <v>2017</v>
      </c>
      <c r="C164" s="12" t="s">
        <v>117</v>
      </c>
      <c r="D164" s="12">
        <v>438.5</v>
      </c>
      <c r="E164" s="12">
        <v>223.64</v>
      </c>
    </row>
    <row r="165" spans="1:5" x14ac:dyDescent="0.3">
      <c r="A165" s="14">
        <v>42807</v>
      </c>
      <c r="B165" s="12">
        <v>2017</v>
      </c>
      <c r="C165" s="12" t="s">
        <v>119</v>
      </c>
      <c r="D165" s="12">
        <v>1958.55</v>
      </c>
      <c r="E165" s="12">
        <v>998.86</v>
      </c>
    </row>
    <row r="166" spans="1:5" x14ac:dyDescent="0.3">
      <c r="A166" s="14">
        <v>42747</v>
      </c>
      <c r="B166" s="12">
        <v>2017</v>
      </c>
      <c r="C166" s="12" t="s">
        <v>116</v>
      </c>
      <c r="D166" s="12">
        <v>245.23</v>
      </c>
      <c r="E166" s="12">
        <v>122.62</v>
      </c>
    </row>
    <row r="167" spans="1:5" x14ac:dyDescent="0.3">
      <c r="A167" s="14">
        <v>42628</v>
      </c>
      <c r="B167" s="12">
        <v>2016</v>
      </c>
      <c r="C167" s="12" t="s">
        <v>117</v>
      </c>
      <c r="D167" s="12">
        <v>315.60000000000002</v>
      </c>
      <c r="E167" s="12">
        <v>201.98</v>
      </c>
    </row>
    <row r="168" spans="1:5" x14ac:dyDescent="0.3">
      <c r="A168" s="14">
        <v>42448</v>
      </c>
      <c r="B168" s="12">
        <v>2016</v>
      </c>
      <c r="C168" s="12" t="s">
        <v>121</v>
      </c>
      <c r="D168" s="12">
        <v>269.58</v>
      </c>
      <c r="E168" s="12">
        <v>126.7</v>
      </c>
    </row>
    <row r="169" spans="1:5" x14ac:dyDescent="0.3">
      <c r="A169" s="14">
        <v>43380</v>
      </c>
      <c r="B169" s="12">
        <v>2018</v>
      </c>
      <c r="C169" s="12" t="s">
        <v>117</v>
      </c>
      <c r="D169" s="12">
        <v>2106.0700000000002</v>
      </c>
      <c r="E169" s="12">
        <v>1263.6400000000001</v>
      </c>
    </row>
    <row r="170" spans="1:5" x14ac:dyDescent="0.3">
      <c r="A170" s="14">
        <v>42853</v>
      </c>
      <c r="B170" s="12">
        <v>2017</v>
      </c>
      <c r="C170" s="12" t="s">
        <v>117</v>
      </c>
      <c r="D170" s="12">
        <v>562.73</v>
      </c>
      <c r="E170" s="12">
        <v>236.35</v>
      </c>
    </row>
    <row r="171" spans="1:5" x14ac:dyDescent="0.3">
      <c r="A171" s="14">
        <v>43249</v>
      </c>
      <c r="B171" s="12">
        <v>2018</v>
      </c>
      <c r="C171" s="12" t="s">
        <v>121</v>
      </c>
      <c r="D171" s="12">
        <v>2347.6</v>
      </c>
      <c r="E171" s="12">
        <v>962.52</v>
      </c>
    </row>
    <row r="172" spans="1:5" x14ac:dyDescent="0.3">
      <c r="A172" s="14">
        <v>43261</v>
      </c>
      <c r="B172" s="12">
        <v>2018</v>
      </c>
      <c r="C172" s="12" t="s">
        <v>116</v>
      </c>
      <c r="D172" s="12">
        <v>1197.77</v>
      </c>
      <c r="E172" s="12">
        <v>598.89</v>
      </c>
    </row>
    <row r="173" spans="1:5" x14ac:dyDescent="0.3">
      <c r="A173" s="14">
        <v>42612</v>
      </c>
      <c r="B173" s="12">
        <v>2016</v>
      </c>
      <c r="C173" s="12" t="s">
        <v>121</v>
      </c>
      <c r="D173" s="12">
        <v>1411.59</v>
      </c>
      <c r="E173" s="12">
        <v>762.26</v>
      </c>
    </row>
    <row r="174" spans="1:5" x14ac:dyDescent="0.3">
      <c r="A174" s="14">
        <v>42943</v>
      </c>
      <c r="B174" s="12">
        <v>2017</v>
      </c>
      <c r="C174" s="12" t="s">
        <v>116</v>
      </c>
      <c r="D174" s="12">
        <v>2030.49</v>
      </c>
      <c r="E174" s="12">
        <v>1258.9000000000001</v>
      </c>
    </row>
    <row r="175" spans="1:5" x14ac:dyDescent="0.3">
      <c r="A175" s="14">
        <v>43370</v>
      </c>
      <c r="B175" s="12">
        <v>2018</v>
      </c>
      <c r="C175" s="12" t="s">
        <v>121</v>
      </c>
      <c r="D175" s="12">
        <v>1665.95</v>
      </c>
      <c r="E175" s="12">
        <v>766.34</v>
      </c>
    </row>
    <row r="176" spans="1:5" x14ac:dyDescent="0.3">
      <c r="A176" s="14">
        <v>43450</v>
      </c>
      <c r="B176" s="12">
        <v>2018</v>
      </c>
      <c r="C176" s="12" t="s">
        <v>117</v>
      </c>
      <c r="D176" s="12">
        <v>305.45999999999998</v>
      </c>
      <c r="E176" s="12">
        <v>192.44</v>
      </c>
    </row>
    <row r="177" spans="1:5" x14ac:dyDescent="0.3">
      <c r="A177" s="14">
        <v>43464</v>
      </c>
      <c r="B177" s="12">
        <v>2018</v>
      </c>
      <c r="C177" s="12" t="s">
        <v>119</v>
      </c>
      <c r="D177" s="12">
        <v>1913.15</v>
      </c>
      <c r="E177" s="12">
        <v>1033.0999999999999</v>
      </c>
    </row>
    <row r="178" spans="1:5" x14ac:dyDescent="0.3">
      <c r="A178" s="14">
        <v>42836</v>
      </c>
      <c r="B178" s="12">
        <v>2017</v>
      </c>
      <c r="C178" s="12" t="s">
        <v>121</v>
      </c>
      <c r="D178" s="12">
        <v>1838.42</v>
      </c>
      <c r="E178" s="12">
        <v>772.14</v>
      </c>
    </row>
    <row r="179" spans="1:5" x14ac:dyDescent="0.3">
      <c r="A179" s="14">
        <v>42400</v>
      </c>
      <c r="B179" s="12">
        <v>2016</v>
      </c>
      <c r="C179" s="12" t="s">
        <v>116</v>
      </c>
      <c r="D179" s="12">
        <v>2043.55</v>
      </c>
      <c r="E179" s="12">
        <v>1226.1300000000001</v>
      </c>
    </row>
    <row r="180" spans="1:5" x14ac:dyDescent="0.3">
      <c r="A180" s="14">
        <v>42674</v>
      </c>
      <c r="B180" s="12">
        <v>2016</v>
      </c>
      <c r="C180" s="12" t="s">
        <v>117</v>
      </c>
      <c r="D180" s="12">
        <v>1426.9</v>
      </c>
      <c r="E180" s="12">
        <v>684.91</v>
      </c>
    </row>
    <row r="181" spans="1:5" x14ac:dyDescent="0.3">
      <c r="A181" s="14">
        <v>42442</v>
      </c>
      <c r="B181" s="12">
        <v>2016</v>
      </c>
      <c r="C181" s="12" t="s">
        <v>117</v>
      </c>
      <c r="D181" s="12">
        <v>1997.29</v>
      </c>
      <c r="E181" s="12">
        <v>778.94</v>
      </c>
    </row>
    <row r="182" spans="1:5" x14ac:dyDescent="0.3">
      <c r="A182" s="14">
        <v>43046</v>
      </c>
      <c r="B182" s="12">
        <v>2017</v>
      </c>
      <c r="C182" s="12" t="s">
        <v>116</v>
      </c>
      <c r="D182" s="12">
        <v>823.75</v>
      </c>
      <c r="E182" s="12">
        <v>420.11</v>
      </c>
    </row>
    <row r="183" spans="1:5" x14ac:dyDescent="0.3">
      <c r="A183" s="14">
        <v>43265</v>
      </c>
      <c r="B183" s="12">
        <v>2018</v>
      </c>
      <c r="C183" s="12" t="s">
        <v>121</v>
      </c>
      <c r="D183" s="12">
        <v>1927.75</v>
      </c>
      <c r="E183" s="12">
        <v>1079.54</v>
      </c>
    </row>
    <row r="184" spans="1:5" x14ac:dyDescent="0.3">
      <c r="A184" s="14">
        <v>42535</v>
      </c>
      <c r="B184" s="12">
        <v>2016</v>
      </c>
      <c r="C184" s="12" t="s">
        <v>119</v>
      </c>
      <c r="D184" s="12">
        <v>52.38</v>
      </c>
      <c r="E184" s="12">
        <v>25.14</v>
      </c>
    </row>
    <row r="185" spans="1:5" x14ac:dyDescent="0.3">
      <c r="A185" s="14">
        <v>43398</v>
      </c>
      <c r="B185" s="12">
        <v>2018</v>
      </c>
      <c r="C185" s="12" t="s">
        <v>116</v>
      </c>
      <c r="D185" s="12">
        <v>865.26</v>
      </c>
      <c r="E185" s="12">
        <v>449.94</v>
      </c>
    </row>
    <row r="186" spans="1:5" x14ac:dyDescent="0.3">
      <c r="A186" s="14">
        <v>43410</v>
      </c>
      <c r="B186" s="12">
        <v>2018</v>
      </c>
      <c r="C186" s="12" t="s">
        <v>117</v>
      </c>
      <c r="D186" s="12">
        <v>1539.72</v>
      </c>
      <c r="E186" s="12">
        <v>1016.22</v>
      </c>
    </row>
    <row r="187" spans="1:5" x14ac:dyDescent="0.3">
      <c r="A187" s="14">
        <v>42713</v>
      </c>
      <c r="B187" s="12">
        <v>2016</v>
      </c>
      <c r="C187" s="12" t="s">
        <v>121</v>
      </c>
      <c r="D187" s="12">
        <v>698.67</v>
      </c>
      <c r="E187" s="12">
        <v>461.12</v>
      </c>
    </row>
    <row r="188" spans="1:5" x14ac:dyDescent="0.3">
      <c r="A188" s="14">
        <v>42443</v>
      </c>
      <c r="B188" s="12">
        <v>2016</v>
      </c>
      <c r="C188" s="12" t="s">
        <v>121</v>
      </c>
      <c r="D188" s="12">
        <v>33.119999999999997</v>
      </c>
      <c r="E188" s="12">
        <v>18.88</v>
      </c>
    </row>
    <row r="189" spans="1:5" x14ac:dyDescent="0.3">
      <c r="A189" s="14">
        <v>43419</v>
      </c>
      <c r="B189" s="12">
        <v>2018</v>
      </c>
      <c r="C189" s="12" t="s">
        <v>121</v>
      </c>
      <c r="D189" s="12">
        <v>1017.6</v>
      </c>
      <c r="E189" s="12">
        <v>590.21</v>
      </c>
    </row>
    <row r="190" spans="1:5" x14ac:dyDescent="0.3">
      <c r="A190" s="14">
        <v>43086</v>
      </c>
      <c r="B190" s="12">
        <v>2017</v>
      </c>
      <c r="C190" s="12" t="s">
        <v>117</v>
      </c>
      <c r="D190" s="12">
        <v>1042</v>
      </c>
      <c r="E190" s="12">
        <v>666.88</v>
      </c>
    </row>
    <row r="191" spans="1:5" x14ac:dyDescent="0.3">
      <c r="A191" s="14">
        <v>42774</v>
      </c>
      <c r="B191" s="12">
        <v>2017</v>
      </c>
      <c r="C191" s="12" t="s">
        <v>117</v>
      </c>
      <c r="D191" s="12">
        <v>1520.64</v>
      </c>
      <c r="E191" s="12">
        <v>669.08</v>
      </c>
    </row>
    <row r="192" spans="1:5" x14ac:dyDescent="0.3">
      <c r="A192" s="14">
        <v>43351</v>
      </c>
      <c r="B192" s="12">
        <v>2018</v>
      </c>
      <c r="C192" s="12" t="s">
        <v>121</v>
      </c>
      <c r="D192" s="12">
        <v>1780.84</v>
      </c>
      <c r="E192" s="12">
        <v>979.46</v>
      </c>
    </row>
    <row r="193" spans="1:5" x14ac:dyDescent="0.3">
      <c r="A193" s="14">
        <v>43102</v>
      </c>
      <c r="B193" s="12">
        <v>2018</v>
      </c>
      <c r="C193" s="12" t="s">
        <v>121</v>
      </c>
      <c r="D193" s="12">
        <v>1474.72</v>
      </c>
      <c r="E193" s="12">
        <v>722.61</v>
      </c>
    </row>
    <row r="194" spans="1:5" x14ac:dyDescent="0.3">
      <c r="A194" s="14">
        <v>42882</v>
      </c>
      <c r="B194" s="12">
        <v>2017</v>
      </c>
      <c r="C194" s="12" t="s">
        <v>116</v>
      </c>
      <c r="D194" s="12">
        <v>953.44</v>
      </c>
      <c r="E194" s="12">
        <v>457.65</v>
      </c>
    </row>
    <row r="195" spans="1:5" x14ac:dyDescent="0.3">
      <c r="A195" s="14">
        <v>42628</v>
      </c>
      <c r="B195" s="12">
        <v>2016</v>
      </c>
      <c r="C195" s="12" t="s">
        <v>116</v>
      </c>
      <c r="D195" s="12">
        <v>1769.66</v>
      </c>
      <c r="E195" s="12">
        <v>867.13</v>
      </c>
    </row>
    <row r="196" spans="1:5" x14ac:dyDescent="0.3">
      <c r="A196" s="14">
        <v>42800</v>
      </c>
      <c r="B196" s="12">
        <v>2017</v>
      </c>
      <c r="C196" s="12" t="s">
        <v>119</v>
      </c>
      <c r="D196" s="12">
        <v>1275.3499999999999</v>
      </c>
      <c r="E196" s="12">
        <v>790.72</v>
      </c>
    </row>
    <row r="197" spans="1:5" x14ac:dyDescent="0.3">
      <c r="A197" s="14">
        <v>42640</v>
      </c>
      <c r="B197" s="12">
        <v>2016</v>
      </c>
      <c r="C197" s="12" t="s">
        <v>117</v>
      </c>
      <c r="D197" s="12">
        <v>46.74</v>
      </c>
      <c r="E197" s="12">
        <v>20.57</v>
      </c>
    </row>
    <row r="198" spans="1:5" x14ac:dyDescent="0.3">
      <c r="A198" s="14">
        <v>43088</v>
      </c>
      <c r="B198" s="12">
        <v>2017</v>
      </c>
      <c r="C198" s="12" t="s">
        <v>119</v>
      </c>
      <c r="D198" s="12">
        <v>1351.89</v>
      </c>
      <c r="E198" s="12">
        <v>851.69</v>
      </c>
    </row>
    <row r="199" spans="1:5" x14ac:dyDescent="0.3">
      <c r="A199" s="14">
        <v>42459</v>
      </c>
      <c r="B199" s="12">
        <v>2016</v>
      </c>
      <c r="C199" s="12" t="s">
        <v>121</v>
      </c>
      <c r="D199" s="12">
        <v>674.89</v>
      </c>
      <c r="E199" s="12">
        <v>364.44</v>
      </c>
    </row>
    <row r="200" spans="1:5" x14ac:dyDescent="0.3">
      <c r="A200" s="14">
        <v>43096</v>
      </c>
      <c r="B200" s="12">
        <v>2017</v>
      </c>
      <c r="C200" s="12" t="s">
        <v>117</v>
      </c>
      <c r="D200" s="12">
        <v>2362.0500000000002</v>
      </c>
      <c r="E200" s="12">
        <v>1251.8900000000001</v>
      </c>
    </row>
    <row r="201" spans="1:5" x14ac:dyDescent="0.3">
      <c r="A201" s="14">
        <v>42648</v>
      </c>
      <c r="B201" s="12">
        <v>2016</v>
      </c>
      <c r="C201" s="12" t="s">
        <v>117</v>
      </c>
      <c r="D201" s="12">
        <v>405.09</v>
      </c>
      <c r="E201" s="12">
        <v>182.29</v>
      </c>
    </row>
    <row r="202" spans="1:5" x14ac:dyDescent="0.3">
      <c r="A202" s="14">
        <v>42583</v>
      </c>
      <c r="B202" s="12">
        <v>2016</v>
      </c>
      <c r="C202" s="12" t="s">
        <v>117</v>
      </c>
      <c r="D202" s="12">
        <v>699.56</v>
      </c>
      <c r="E202" s="12">
        <v>391.75</v>
      </c>
    </row>
    <row r="203" spans="1:5" x14ac:dyDescent="0.3">
      <c r="A203" s="14">
        <v>43138</v>
      </c>
      <c r="B203" s="12">
        <v>2018</v>
      </c>
      <c r="C203" s="12" t="s">
        <v>116</v>
      </c>
      <c r="D203" s="12">
        <v>1447.24</v>
      </c>
      <c r="E203" s="12">
        <v>781.51</v>
      </c>
    </row>
    <row r="204" spans="1:5" x14ac:dyDescent="0.3">
      <c r="A204" s="14">
        <v>43103</v>
      </c>
      <c r="B204" s="12">
        <v>2018</v>
      </c>
      <c r="C204" s="12" t="s">
        <v>119</v>
      </c>
      <c r="D204" s="12">
        <v>1811.1</v>
      </c>
      <c r="E204" s="12">
        <v>1213.44</v>
      </c>
    </row>
    <row r="205" spans="1:5" x14ac:dyDescent="0.3">
      <c r="A205" s="14">
        <v>43028</v>
      </c>
      <c r="B205" s="12">
        <v>2017</v>
      </c>
      <c r="C205" s="12" t="s">
        <v>119</v>
      </c>
      <c r="D205" s="12">
        <v>1826.26</v>
      </c>
      <c r="E205" s="12">
        <v>949.66</v>
      </c>
    </row>
    <row r="206" spans="1:5" x14ac:dyDescent="0.3">
      <c r="A206" s="14">
        <v>42579</v>
      </c>
      <c r="B206" s="12">
        <v>2016</v>
      </c>
      <c r="C206" s="12" t="s">
        <v>119</v>
      </c>
      <c r="D206" s="12">
        <v>62.06</v>
      </c>
      <c r="E206" s="12">
        <v>25.44</v>
      </c>
    </row>
    <row r="207" spans="1:5" x14ac:dyDescent="0.3">
      <c r="A207" s="14">
        <v>42487</v>
      </c>
      <c r="B207" s="12">
        <v>2016</v>
      </c>
      <c r="C207" s="12" t="s">
        <v>119</v>
      </c>
      <c r="D207" s="12">
        <v>177.72</v>
      </c>
      <c r="E207" s="12">
        <v>81.75</v>
      </c>
    </row>
    <row r="208" spans="1:5" x14ac:dyDescent="0.3">
      <c r="A208" s="14">
        <v>43353</v>
      </c>
      <c r="B208" s="12">
        <v>2018</v>
      </c>
      <c r="C208" s="12" t="s">
        <v>117</v>
      </c>
      <c r="D208" s="12">
        <v>299.68</v>
      </c>
      <c r="E208" s="12">
        <v>128.86000000000001</v>
      </c>
    </row>
    <row r="209" spans="1:5" x14ac:dyDescent="0.3">
      <c r="A209" s="14">
        <v>42436</v>
      </c>
      <c r="B209" s="12">
        <v>2016</v>
      </c>
      <c r="C209" s="12" t="s">
        <v>119</v>
      </c>
      <c r="D209" s="12">
        <v>653.23</v>
      </c>
      <c r="E209" s="12">
        <v>313.55</v>
      </c>
    </row>
    <row r="210" spans="1:5" x14ac:dyDescent="0.3">
      <c r="A210" s="14">
        <v>42868</v>
      </c>
      <c r="B210" s="12">
        <v>2017</v>
      </c>
      <c r="C210" s="12" t="s">
        <v>119</v>
      </c>
      <c r="D210" s="12">
        <v>1056.07</v>
      </c>
      <c r="E210" s="12">
        <v>538.6</v>
      </c>
    </row>
    <row r="211" spans="1:5" x14ac:dyDescent="0.3">
      <c r="A211" s="14">
        <v>42806</v>
      </c>
      <c r="B211" s="12">
        <v>2017</v>
      </c>
      <c r="C211" s="12" t="s">
        <v>116</v>
      </c>
      <c r="D211" s="12">
        <v>1794.17</v>
      </c>
      <c r="E211" s="12">
        <v>1202.0899999999999</v>
      </c>
    </row>
    <row r="212" spans="1:5" x14ac:dyDescent="0.3">
      <c r="A212" s="14">
        <v>43158</v>
      </c>
      <c r="B212" s="12">
        <v>2018</v>
      </c>
      <c r="C212" s="12" t="s">
        <v>117</v>
      </c>
      <c r="D212" s="12">
        <v>345.44</v>
      </c>
      <c r="E212" s="12">
        <v>179.63</v>
      </c>
    </row>
    <row r="213" spans="1:5" x14ac:dyDescent="0.3">
      <c r="A213" s="14">
        <v>43296</v>
      </c>
      <c r="B213" s="12">
        <v>2018</v>
      </c>
      <c r="C213" s="12" t="s">
        <v>119</v>
      </c>
      <c r="D213" s="12">
        <v>1988.63</v>
      </c>
      <c r="E213" s="12">
        <v>1272.72</v>
      </c>
    </row>
    <row r="214" spans="1:5" x14ac:dyDescent="0.3">
      <c r="A214" s="14">
        <v>43090</v>
      </c>
      <c r="B214" s="12">
        <v>2017</v>
      </c>
      <c r="C214" s="12" t="s">
        <v>119</v>
      </c>
      <c r="D214" s="12">
        <v>233.24</v>
      </c>
      <c r="E214" s="12">
        <v>104.96</v>
      </c>
    </row>
    <row r="215" spans="1:5" x14ac:dyDescent="0.3">
      <c r="A215" s="14">
        <v>43217</v>
      </c>
      <c r="B215" s="12">
        <v>2018</v>
      </c>
      <c r="C215" s="12" t="s">
        <v>119</v>
      </c>
      <c r="D215" s="12">
        <v>1991.82</v>
      </c>
      <c r="E215" s="12">
        <v>896.32</v>
      </c>
    </row>
    <row r="216" spans="1:5" x14ac:dyDescent="0.3">
      <c r="A216" s="14">
        <v>43412</v>
      </c>
      <c r="B216" s="12">
        <v>2018</v>
      </c>
      <c r="C216" s="12" t="s">
        <v>117</v>
      </c>
      <c r="D216" s="12">
        <v>2045.57</v>
      </c>
      <c r="E216" s="12">
        <v>797.77</v>
      </c>
    </row>
    <row r="217" spans="1:5" x14ac:dyDescent="0.3">
      <c r="A217" s="14">
        <v>43310</v>
      </c>
      <c r="B217" s="12">
        <v>2018</v>
      </c>
      <c r="C217" s="12" t="s">
        <v>116</v>
      </c>
      <c r="D217" s="12">
        <v>2094.96</v>
      </c>
      <c r="E217" s="12">
        <v>817.03</v>
      </c>
    </row>
    <row r="218" spans="1:5" x14ac:dyDescent="0.3">
      <c r="A218" s="14">
        <v>42873</v>
      </c>
      <c r="B218" s="12">
        <v>2017</v>
      </c>
      <c r="C218" s="12" t="s">
        <v>119</v>
      </c>
      <c r="D218" s="12">
        <v>1978.7</v>
      </c>
      <c r="E218" s="12">
        <v>811.27</v>
      </c>
    </row>
    <row r="219" spans="1:5" x14ac:dyDescent="0.3">
      <c r="A219" s="14">
        <v>42652</v>
      </c>
      <c r="B219" s="12">
        <v>2016</v>
      </c>
      <c r="C219" s="12" t="s">
        <v>116</v>
      </c>
      <c r="D219" s="12">
        <v>30.38</v>
      </c>
      <c r="E219" s="12">
        <v>17.62</v>
      </c>
    </row>
    <row r="220" spans="1:5" x14ac:dyDescent="0.3">
      <c r="A220" s="14">
        <v>43421</v>
      </c>
      <c r="B220" s="12">
        <v>2018</v>
      </c>
      <c r="C220" s="12" t="s">
        <v>121</v>
      </c>
      <c r="D220" s="12">
        <v>1313.35</v>
      </c>
      <c r="E220" s="12">
        <v>669.81</v>
      </c>
    </row>
    <row r="221" spans="1:5" x14ac:dyDescent="0.3">
      <c r="A221" s="14">
        <v>42628</v>
      </c>
      <c r="B221" s="12">
        <v>2016</v>
      </c>
      <c r="C221" s="12" t="s">
        <v>121</v>
      </c>
      <c r="D221" s="12">
        <v>1532.81</v>
      </c>
      <c r="E221" s="12">
        <v>812.39</v>
      </c>
    </row>
    <row r="222" spans="1:5" x14ac:dyDescent="0.3">
      <c r="A222" s="14">
        <v>43335</v>
      </c>
      <c r="B222" s="12">
        <v>2018</v>
      </c>
      <c r="C222" s="12" t="s">
        <v>121</v>
      </c>
      <c r="D222" s="12">
        <v>2195.7800000000002</v>
      </c>
      <c r="E222" s="12">
        <v>1097.8900000000001</v>
      </c>
    </row>
    <row r="223" spans="1:5" x14ac:dyDescent="0.3">
      <c r="A223" s="14">
        <v>42817</v>
      </c>
      <c r="B223" s="12">
        <v>2017</v>
      </c>
      <c r="C223" s="12" t="s">
        <v>121</v>
      </c>
      <c r="D223" s="12">
        <v>80.08</v>
      </c>
      <c r="E223" s="12">
        <v>31.23</v>
      </c>
    </row>
    <row r="224" spans="1:5" x14ac:dyDescent="0.3">
      <c r="A224" s="14">
        <v>42560</v>
      </c>
      <c r="B224" s="12">
        <v>2016</v>
      </c>
      <c r="C224" s="12" t="s">
        <v>117</v>
      </c>
      <c r="D224" s="12">
        <v>45.19</v>
      </c>
      <c r="E224" s="12">
        <v>24.85</v>
      </c>
    </row>
    <row r="225" spans="1:5" x14ac:dyDescent="0.3">
      <c r="A225" s="14">
        <v>42791</v>
      </c>
      <c r="B225" s="12">
        <v>2017</v>
      </c>
      <c r="C225" s="12" t="s">
        <v>116</v>
      </c>
      <c r="D225" s="12">
        <v>732.64</v>
      </c>
      <c r="E225" s="12">
        <v>388.3</v>
      </c>
    </row>
    <row r="226" spans="1:5" x14ac:dyDescent="0.3">
      <c r="A226" s="14">
        <v>42446</v>
      </c>
      <c r="B226" s="12">
        <v>2016</v>
      </c>
      <c r="C226" s="12" t="s">
        <v>119</v>
      </c>
      <c r="D226" s="12">
        <v>1049.3599999999999</v>
      </c>
      <c r="E226" s="12">
        <v>671.59</v>
      </c>
    </row>
    <row r="227" spans="1:5" x14ac:dyDescent="0.3">
      <c r="A227" s="14">
        <v>42897</v>
      </c>
      <c r="B227" s="12">
        <v>2017</v>
      </c>
      <c r="C227" s="12" t="s">
        <v>116</v>
      </c>
      <c r="D227" s="12">
        <v>222.93</v>
      </c>
      <c r="E227" s="12">
        <v>86.94</v>
      </c>
    </row>
    <row r="228" spans="1:5" x14ac:dyDescent="0.3">
      <c r="A228" s="14">
        <v>43281</v>
      </c>
      <c r="B228" s="12">
        <v>2018</v>
      </c>
      <c r="C228" s="12" t="s">
        <v>117</v>
      </c>
      <c r="D228" s="12">
        <v>682.26</v>
      </c>
      <c r="E228" s="12">
        <v>416.18</v>
      </c>
    </row>
    <row r="229" spans="1:5" x14ac:dyDescent="0.3">
      <c r="A229" s="14">
        <v>42785</v>
      </c>
      <c r="B229" s="12">
        <v>2017</v>
      </c>
      <c r="C229" s="12" t="s">
        <v>121</v>
      </c>
      <c r="D229" s="12">
        <v>1248.8599999999999</v>
      </c>
      <c r="E229" s="12">
        <v>487.06</v>
      </c>
    </row>
    <row r="230" spans="1:5" x14ac:dyDescent="0.3">
      <c r="A230" s="14">
        <v>42950</v>
      </c>
      <c r="B230" s="12">
        <v>2017</v>
      </c>
      <c r="C230" s="12" t="s">
        <v>116</v>
      </c>
      <c r="D230" s="12">
        <v>1678.55</v>
      </c>
      <c r="E230" s="12">
        <v>772.13</v>
      </c>
    </row>
    <row r="231" spans="1:5" x14ac:dyDescent="0.3">
      <c r="A231" s="14">
        <v>43401</v>
      </c>
      <c r="B231" s="12">
        <v>2018</v>
      </c>
      <c r="C231" s="12" t="s">
        <v>121</v>
      </c>
      <c r="D231" s="12">
        <v>2184.1999999999998</v>
      </c>
      <c r="E231" s="12">
        <v>1092.0999999999999</v>
      </c>
    </row>
    <row r="232" spans="1:5" x14ac:dyDescent="0.3">
      <c r="A232" s="14">
        <v>43310</v>
      </c>
      <c r="B232" s="12">
        <v>2018</v>
      </c>
      <c r="C232" s="12" t="s">
        <v>117</v>
      </c>
      <c r="D232" s="12">
        <v>460.34</v>
      </c>
      <c r="E232" s="12">
        <v>188.74</v>
      </c>
    </row>
    <row r="233" spans="1:5" x14ac:dyDescent="0.3">
      <c r="A233" s="14">
        <v>42916</v>
      </c>
      <c r="B233" s="12">
        <v>2017</v>
      </c>
      <c r="C233" s="12" t="s">
        <v>116</v>
      </c>
      <c r="D233" s="12">
        <v>371.62</v>
      </c>
      <c r="E233" s="12">
        <v>156.08000000000001</v>
      </c>
    </row>
    <row r="234" spans="1:5" x14ac:dyDescent="0.3">
      <c r="A234" s="14">
        <v>42563</v>
      </c>
      <c r="B234" s="12">
        <v>2016</v>
      </c>
      <c r="C234" s="12" t="s">
        <v>116</v>
      </c>
      <c r="D234" s="12">
        <v>584.32000000000005</v>
      </c>
      <c r="E234" s="12">
        <v>286.32</v>
      </c>
    </row>
    <row r="235" spans="1:5" x14ac:dyDescent="0.3">
      <c r="A235" s="14">
        <v>43172</v>
      </c>
      <c r="B235" s="12">
        <v>2018</v>
      </c>
      <c r="C235" s="12" t="s">
        <v>116</v>
      </c>
      <c r="D235" s="12">
        <v>2365.67</v>
      </c>
      <c r="E235" s="12">
        <v>1490.37</v>
      </c>
    </row>
    <row r="236" spans="1:5" x14ac:dyDescent="0.3">
      <c r="A236" s="14">
        <v>43369</v>
      </c>
      <c r="B236" s="12">
        <v>2018</v>
      </c>
      <c r="C236" s="12" t="s">
        <v>117</v>
      </c>
      <c r="D236" s="12">
        <v>1545.48</v>
      </c>
      <c r="E236" s="12">
        <v>649.1</v>
      </c>
    </row>
    <row r="237" spans="1:5" x14ac:dyDescent="0.3">
      <c r="A237" s="14">
        <v>43279</v>
      </c>
      <c r="B237" s="12">
        <v>2018</v>
      </c>
      <c r="C237" s="12" t="s">
        <v>119</v>
      </c>
      <c r="D237" s="12">
        <v>514.36</v>
      </c>
      <c r="E237" s="12">
        <v>334.33</v>
      </c>
    </row>
    <row r="238" spans="1:5" x14ac:dyDescent="0.3">
      <c r="A238" s="14">
        <v>43419</v>
      </c>
      <c r="B238" s="12">
        <v>2018</v>
      </c>
      <c r="C238" s="12" t="s">
        <v>116</v>
      </c>
      <c r="D238" s="12">
        <v>1569.02</v>
      </c>
      <c r="E238" s="12">
        <v>894.34</v>
      </c>
    </row>
    <row r="239" spans="1:5" x14ac:dyDescent="0.3">
      <c r="A239" s="14">
        <v>43059</v>
      </c>
      <c r="B239" s="12">
        <v>2017</v>
      </c>
      <c r="C239" s="12" t="s">
        <v>117</v>
      </c>
      <c r="D239" s="12">
        <v>722.85</v>
      </c>
      <c r="E239" s="12">
        <v>404.8</v>
      </c>
    </row>
    <row r="240" spans="1:5" x14ac:dyDescent="0.3">
      <c r="A240" s="14">
        <v>43396</v>
      </c>
      <c r="B240" s="12">
        <v>2018</v>
      </c>
      <c r="C240" s="12" t="s">
        <v>116</v>
      </c>
      <c r="D240" s="12">
        <v>318.07</v>
      </c>
      <c r="E240" s="12">
        <v>152.66999999999999</v>
      </c>
    </row>
    <row r="241" spans="1:5" x14ac:dyDescent="0.3">
      <c r="A241" s="14">
        <v>43194</v>
      </c>
      <c r="B241" s="12">
        <v>2018</v>
      </c>
      <c r="C241" s="12" t="s">
        <v>121</v>
      </c>
      <c r="D241" s="12">
        <v>857.2</v>
      </c>
      <c r="E241" s="12">
        <v>548.61</v>
      </c>
    </row>
    <row r="242" spans="1:5" x14ac:dyDescent="0.3">
      <c r="A242" s="14">
        <v>43010</v>
      </c>
      <c r="B242" s="12">
        <v>2017</v>
      </c>
      <c r="C242" s="12" t="s">
        <v>119</v>
      </c>
      <c r="D242" s="12">
        <v>1931.66</v>
      </c>
      <c r="E242" s="12">
        <v>1062.4100000000001</v>
      </c>
    </row>
    <row r="243" spans="1:5" x14ac:dyDescent="0.3">
      <c r="A243" s="14">
        <v>42382</v>
      </c>
      <c r="B243" s="12">
        <v>2016</v>
      </c>
      <c r="C243" s="12" t="s">
        <v>117</v>
      </c>
      <c r="D243" s="12">
        <v>1826.83</v>
      </c>
      <c r="E243" s="12">
        <v>822.07</v>
      </c>
    </row>
    <row r="244" spans="1:5" x14ac:dyDescent="0.3">
      <c r="A244" s="14">
        <v>43164</v>
      </c>
      <c r="B244" s="12">
        <v>2018</v>
      </c>
      <c r="C244" s="12" t="s">
        <v>121</v>
      </c>
      <c r="D244" s="12">
        <v>1809.23</v>
      </c>
      <c r="E244" s="12">
        <v>958.89</v>
      </c>
    </row>
    <row r="245" spans="1:5" x14ac:dyDescent="0.3">
      <c r="A245" s="14">
        <v>43458</v>
      </c>
      <c r="B245" s="12">
        <v>2018</v>
      </c>
      <c r="C245" s="12" t="s">
        <v>121</v>
      </c>
      <c r="D245" s="12">
        <v>763.13</v>
      </c>
      <c r="E245" s="12">
        <v>503.67</v>
      </c>
    </row>
    <row r="246" spans="1:5" x14ac:dyDescent="0.3">
      <c r="A246" s="14">
        <v>43012</v>
      </c>
      <c r="B246" s="12">
        <v>2017</v>
      </c>
      <c r="C246" s="12" t="s">
        <v>119</v>
      </c>
      <c r="D246" s="12">
        <v>668.28</v>
      </c>
      <c r="E246" s="12">
        <v>300.73</v>
      </c>
    </row>
    <row r="247" spans="1:5" x14ac:dyDescent="0.3">
      <c r="A247" s="14">
        <v>43369</v>
      </c>
      <c r="B247" s="12">
        <v>2018</v>
      </c>
      <c r="C247" s="12" t="s">
        <v>117</v>
      </c>
      <c r="D247" s="12">
        <v>1712.38</v>
      </c>
      <c r="E247" s="12">
        <v>1095.92</v>
      </c>
    </row>
    <row r="248" spans="1:5" x14ac:dyDescent="0.3">
      <c r="A248" s="14">
        <v>42838</v>
      </c>
      <c r="B248" s="12">
        <v>2017</v>
      </c>
      <c r="C248" s="12" t="s">
        <v>119</v>
      </c>
      <c r="D248" s="12">
        <v>2066.17</v>
      </c>
      <c r="E248" s="12">
        <v>1136.3900000000001</v>
      </c>
    </row>
    <row r="249" spans="1:5" x14ac:dyDescent="0.3">
      <c r="A249" s="14">
        <v>42942</v>
      </c>
      <c r="B249" s="12">
        <v>2017</v>
      </c>
      <c r="C249" s="12" t="s">
        <v>116</v>
      </c>
      <c r="D249" s="12">
        <v>1469.55</v>
      </c>
      <c r="E249" s="12">
        <v>720.08</v>
      </c>
    </row>
    <row r="250" spans="1:5" x14ac:dyDescent="0.3">
      <c r="A250" s="14">
        <v>42420</v>
      </c>
      <c r="B250" s="12">
        <v>2016</v>
      </c>
      <c r="C250" s="12" t="s">
        <v>116</v>
      </c>
      <c r="D250" s="12">
        <v>2040.88</v>
      </c>
      <c r="E250" s="12">
        <v>795.94</v>
      </c>
    </row>
    <row r="251" spans="1:5" x14ac:dyDescent="0.3">
      <c r="A251" s="14">
        <v>43047</v>
      </c>
      <c r="B251" s="12">
        <v>2017</v>
      </c>
      <c r="C251" s="12" t="s">
        <v>117</v>
      </c>
      <c r="D251" s="12">
        <v>2035.16</v>
      </c>
      <c r="E251" s="12">
        <v>875.12</v>
      </c>
    </row>
    <row r="252" spans="1:5" x14ac:dyDescent="0.3">
      <c r="A252" s="14">
        <v>42991</v>
      </c>
      <c r="B252" s="12">
        <v>2017</v>
      </c>
      <c r="C252" s="12" t="s">
        <v>117</v>
      </c>
      <c r="D252" s="12">
        <v>2181.6</v>
      </c>
      <c r="E252" s="12">
        <v>981.72</v>
      </c>
    </row>
    <row r="253" spans="1:5" x14ac:dyDescent="0.3">
      <c r="A253" s="14">
        <v>42983</v>
      </c>
      <c r="B253" s="12">
        <v>2017</v>
      </c>
      <c r="C253" s="12" t="s">
        <v>121</v>
      </c>
      <c r="D253" s="12">
        <v>1032.75</v>
      </c>
      <c r="E253" s="12">
        <v>640.30999999999995</v>
      </c>
    </row>
    <row r="254" spans="1:5" x14ac:dyDescent="0.3">
      <c r="A254" s="14">
        <v>43369</v>
      </c>
      <c r="B254" s="12">
        <v>2018</v>
      </c>
      <c r="C254" s="12" t="s">
        <v>121</v>
      </c>
      <c r="D254" s="12">
        <v>532.4</v>
      </c>
      <c r="E254" s="12">
        <v>340.74</v>
      </c>
    </row>
    <row r="255" spans="1:5" x14ac:dyDescent="0.3">
      <c r="A255" s="14">
        <v>43281</v>
      </c>
      <c r="B255" s="12">
        <v>2018</v>
      </c>
      <c r="C255" s="12" t="s">
        <v>117</v>
      </c>
      <c r="D255" s="12">
        <v>2343.34</v>
      </c>
      <c r="E255" s="12">
        <v>1288.8399999999999</v>
      </c>
    </row>
    <row r="256" spans="1:5" x14ac:dyDescent="0.3">
      <c r="A256" s="14">
        <v>43358</v>
      </c>
      <c r="B256" s="12">
        <v>2018</v>
      </c>
      <c r="C256" s="12" t="s">
        <v>117</v>
      </c>
      <c r="D256" s="12">
        <v>1320.41</v>
      </c>
      <c r="E256" s="12">
        <v>818.65</v>
      </c>
    </row>
    <row r="257" spans="1:5" x14ac:dyDescent="0.3">
      <c r="A257" s="14">
        <v>42806</v>
      </c>
      <c r="B257" s="12">
        <v>2017</v>
      </c>
      <c r="C257" s="12" t="s">
        <v>121</v>
      </c>
      <c r="D257" s="12">
        <v>1595.86</v>
      </c>
      <c r="E257" s="12">
        <v>654.29999999999995</v>
      </c>
    </row>
    <row r="258" spans="1:5" x14ac:dyDescent="0.3">
      <c r="A258" s="14">
        <v>43327</v>
      </c>
      <c r="B258" s="12">
        <v>2018</v>
      </c>
      <c r="C258" s="12" t="s">
        <v>117</v>
      </c>
      <c r="D258" s="12">
        <v>755.86</v>
      </c>
      <c r="E258" s="12">
        <v>423.28</v>
      </c>
    </row>
    <row r="259" spans="1:5" x14ac:dyDescent="0.3">
      <c r="A259" s="14">
        <v>42719</v>
      </c>
      <c r="B259" s="12">
        <v>2016</v>
      </c>
      <c r="C259" s="12" t="s">
        <v>117</v>
      </c>
      <c r="D259" s="12">
        <v>821.07</v>
      </c>
      <c r="E259" s="12">
        <v>541.91</v>
      </c>
    </row>
    <row r="260" spans="1:5" x14ac:dyDescent="0.3">
      <c r="A260" s="14">
        <v>42620</v>
      </c>
      <c r="B260" s="12">
        <v>2016</v>
      </c>
      <c r="C260" s="12" t="s">
        <v>117</v>
      </c>
      <c r="D260" s="12">
        <v>1038.6300000000001</v>
      </c>
      <c r="E260" s="12">
        <v>612.79</v>
      </c>
    </row>
    <row r="261" spans="1:5" x14ac:dyDescent="0.3">
      <c r="A261" s="14">
        <v>43415</v>
      </c>
      <c r="B261" s="12">
        <v>2018</v>
      </c>
      <c r="C261" s="12" t="s">
        <v>117</v>
      </c>
      <c r="D261" s="12">
        <v>374.65</v>
      </c>
      <c r="E261" s="12">
        <v>243.52</v>
      </c>
    </row>
    <row r="262" spans="1:5" x14ac:dyDescent="0.3">
      <c r="A262" s="14">
        <v>43131</v>
      </c>
      <c r="B262" s="12">
        <v>2018</v>
      </c>
      <c r="C262" s="12" t="s">
        <v>121</v>
      </c>
      <c r="D262" s="12">
        <v>617.79</v>
      </c>
      <c r="E262" s="12">
        <v>240.94</v>
      </c>
    </row>
    <row r="263" spans="1:5" x14ac:dyDescent="0.3">
      <c r="A263" s="14">
        <v>42403</v>
      </c>
      <c r="B263" s="12">
        <v>2016</v>
      </c>
      <c r="C263" s="12" t="s">
        <v>116</v>
      </c>
      <c r="D263" s="12">
        <v>2432.56</v>
      </c>
      <c r="E263" s="12">
        <v>1070.33</v>
      </c>
    </row>
    <row r="264" spans="1:5" x14ac:dyDescent="0.3">
      <c r="A264" s="14">
        <v>43194</v>
      </c>
      <c r="B264" s="12">
        <v>2018</v>
      </c>
      <c r="C264" s="12" t="s">
        <v>121</v>
      </c>
      <c r="D264" s="12">
        <v>1525.92</v>
      </c>
      <c r="E264" s="12">
        <v>793.48</v>
      </c>
    </row>
    <row r="265" spans="1:5" x14ac:dyDescent="0.3">
      <c r="A265" s="14">
        <v>42606</v>
      </c>
      <c r="B265" s="12">
        <v>2016</v>
      </c>
      <c r="C265" s="12" t="s">
        <v>117</v>
      </c>
      <c r="D265" s="12">
        <v>2183.81</v>
      </c>
      <c r="E265" s="12">
        <v>1135.58</v>
      </c>
    </row>
    <row r="266" spans="1:5" x14ac:dyDescent="0.3">
      <c r="A266" s="14">
        <v>42795</v>
      </c>
      <c r="B266" s="12">
        <v>2017</v>
      </c>
      <c r="C266" s="12" t="s">
        <v>121</v>
      </c>
      <c r="D266" s="12">
        <v>1269.81</v>
      </c>
      <c r="E266" s="12">
        <v>647.6</v>
      </c>
    </row>
    <row r="267" spans="1:5" x14ac:dyDescent="0.3">
      <c r="A267" s="14">
        <v>43045</v>
      </c>
      <c r="B267" s="12">
        <v>2017</v>
      </c>
      <c r="C267" s="12" t="s">
        <v>116</v>
      </c>
      <c r="D267" s="12">
        <v>1687.91</v>
      </c>
      <c r="E267" s="12">
        <v>1046.5</v>
      </c>
    </row>
    <row r="268" spans="1:5" x14ac:dyDescent="0.3">
      <c r="A268" s="14">
        <v>42812</v>
      </c>
      <c r="B268" s="12">
        <v>2017</v>
      </c>
      <c r="C268" s="12" t="s">
        <v>121</v>
      </c>
      <c r="D268" s="12">
        <v>1768.43</v>
      </c>
      <c r="E268" s="12">
        <v>813.48</v>
      </c>
    </row>
    <row r="269" spans="1:5" x14ac:dyDescent="0.3">
      <c r="A269" s="14">
        <v>42690</v>
      </c>
      <c r="B269" s="12">
        <v>2016</v>
      </c>
      <c r="C269" s="12" t="s">
        <v>117</v>
      </c>
      <c r="D269" s="12">
        <v>2318.52</v>
      </c>
      <c r="E269" s="12">
        <v>904.22</v>
      </c>
    </row>
    <row r="270" spans="1:5" x14ac:dyDescent="0.3">
      <c r="A270" s="14">
        <v>43438</v>
      </c>
      <c r="B270" s="12">
        <v>2018</v>
      </c>
      <c r="C270" s="12" t="s">
        <v>119</v>
      </c>
      <c r="D270" s="12">
        <v>1196.2</v>
      </c>
      <c r="E270" s="12">
        <v>514.37</v>
      </c>
    </row>
    <row r="271" spans="1:5" x14ac:dyDescent="0.3">
      <c r="A271" s="14">
        <v>42717</v>
      </c>
      <c r="B271" s="12">
        <v>2016</v>
      </c>
      <c r="C271" s="12" t="s">
        <v>121</v>
      </c>
      <c r="D271" s="12">
        <v>960.34</v>
      </c>
      <c r="E271" s="12">
        <v>374.53</v>
      </c>
    </row>
    <row r="272" spans="1:5" x14ac:dyDescent="0.3">
      <c r="A272" s="14">
        <v>42702</v>
      </c>
      <c r="B272" s="12">
        <v>2016</v>
      </c>
      <c r="C272" s="12" t="s">
        <v>121</v>
      </c>
      <c r="D272" s="12">
        <v>530.88</v>
      </c>
      <c r="E272" s="12">
        <v>323.83999999999997</v>
      </c>
    </row>
    <row r="273" spans="1:5" x14ac:dyDescent="0.3">
      <c r="A273" s="14">
        <v>42462</v>
      </c>
      <c r="B273" s="12">
        <v>2016</v>
      </c>
      <c r="C273" s="12" t="s">
        <v>116</v>
      </c>
      <c r="D273" s="12">
        <v>984.47</v>
      </c>
      <c r="E273" s="12">
        <v>433.17</v>
      </c>
    </row>
    <row r="274" spans="1:5" x14ac:dyDescent="0.3">
      <c r="A274" s="14">
        <v>42412</v>
      </c>
      <c r="B274" s="12">
        <v>2016</v>
      </c>
      <c r="C274" s="12" t="s">
        <v>121</v>
      </c>
      <c r="D274" s="12">
        <v>1748.51</v>
      </c>
      <c r="E274" s="12">
        <v>891.74</v>
      </c>
    </row>
    <row r="275" spans="1:5" x14ac:dyDescent="0.3">
      <c r="A275" s="14">
        <v>42619</v>
      </c>
      <c r="B275" s="12">
        <v>2016</v>
      </c>
      <c r="C275" s="12" t="s">
        <v>121</v>
      </c>
      <c r="D275" s="12">
        <v>1349.5</v>
      </c>
      <c r="E275" s="12">
        <v>647.76</v>
      </c>
    </row>
    <row r="276" spans="1:5" x14ac:dyDescent="0.3">
      <c r="A276" s="14">
        <v>43454</v>
      </c>
      <c r="B276" s="12">
        <v>2018</v>
      </c>
      <c r="C276" s="12" t="s">
        <v>117</v>
      </c>
      <c r="D276" s="12">
        <v>202.11</v>
      </c>
      <c r="E276" s="12">
        <v>131.37</v>
      </c>
    </row>
    <row r="277" spans="1:5" x14ac:dyDescent="0.3">
      <c r="A277" s="14">
        <v>42589</v>
      </c>
      <c r="B277" s="12">
        <v>2016</v>
      </c>
      <c r="C277" s="12" t="s">
        <v>117</v>
      </c>
      <c r="D277" s="12">
        <v>1315.22</v>
      </c>
      <c r="E277" s="12">
        <v>670.76</v>
      </c>
    </row>
    <row r="278" spans="1:5" x14ac:dyDescent="0.3">
      <c r="A278" s="14">
        <v>42838</v>
      </c>
      <c r="B278" s="12">
        <v>2017</v>
      </c>
      <c r="C278" s="12" t="s">
        <v>121</v>
      </c>
      <c r="D278" s="12">
        <v>1443.33</v>
      </c>
      <c r="E278" s="12">
        <v>837.13</v>
      </c>
    </row>
    <row r="279" spans="1:5" x14ac:dyDescent="0.3">
      <c r="A279" s="14">
        <v>42613</v>
      </c>
      <c r="B279" s="12">
        <v>2016</v>
      </c>
      <c r="C279" s="12" t="s">
        <v>116</v>
      </c>
      <c r="D279" s="12">
        <v>405.95</v>
      </c>
      <c r="E279" s="12">
        <v>215.15</v>
      </c>
    </row>
    <row r="280" spans="1:5" x14ac:dyDescent="0.3">
      <c r="A280" s="14">
        <v>42956</v>
      </c>
      <c r="B280" s="12">
        <v>2017</v>
      </c>
      <c r="C280" s="12" t="s">
        <v>121</v>
      </c>
      <c r="D280" s="12">
        <v>454.09</v>
      </c>
      <c r="E280" s="12">
        <v>249.75</v>
      </c>
    </row>
    <row r="281" spans="1:5" x14ac:dyDescent="0.3">
      <c r="A281" s="14">
        <v>42885</v>
      </c>
      <c r="B281" s="12">
        <v>2017</v>
      </c>
      <c r="C281" s="12" t="s">
        <v>121</v>
      </c>
      <c r="D281" s="12">
        <v>846.97</v>
      </c>
      <c r="E281" s="12">
        <v>559</v>
      </c>
    </row>
    <row r="282" spans="1:5" x14ac:dyDescent="0.3">
      <c r="A282" s="14">
        <v>42405</v>
      </c>
      <c r="B282" s="12">
        <v>2016</v>
      </c>
      <c r="C282" s="12" t="s">
        <v>119</v>
      </c>
      <c r="D282" s="12">
        <v>849.02</v>
      </c>
      <c r="E282" s="12">
        <v>416.02</v>
      </c>
    </row>
    <row r="283" spans="1:5" x14ac:dyDescent="0.3">
      <c r="A283" s="14">
        <v>42629</v>
      </c>
      <c r="B283" s="12">
        <v>2016</v>
      </c>
      <c r="C283" s="12" t="s">
        <v>119</v>
      </c>
      <c r="D283" s="12">
        <v>641.51</v>
      </c>
      <c r="E283" s="12">
        <v>307.92</v>
      </c>
    </row>
    <row r="284" spans="1:5" x14ac:dyDescent="0.3">
      <c r="A284" s="14">
        <v>42642</v>
      </c>
      <c r="B284" s="12">
        <v>2016</v>
      </c>
      <c r="C284" s="12" t="s">
        <v>117</v>
      </c>
      <c r="D284" s="12">
        <v>2403.98</v>
      </c>
      <c r="E284" s="12">
        <v>1466.43</v>
      </c>
    </row>
    <row r="285" spans="1:5" x14ac:dyDescent="0.3">
      <c r="A285" s="14">
        <v>43281</v>
      </c>
      <c r="B285" s="12">
        <v>2018</v>
      </c>
      <c r="C285" s="12" t="s">
        <v>117</v>
      </c>
      <c r="D285" s="12">
        <v>404.17</v>
      </c>
      <c r="E285" s="12">
        <v>242.5</v>
      </c>
    </row>
    <row r="286" spans="1:5" x14ac:dyDescent="0.3">
      <c r="A286" s="14">
        <v>43092</v>
      </c>
      <c r="B286" s="12">
        <v>2017</v>
      </c>
      <c r="C286" s="12" t="s">
        <v>119</v>
      </c>
      <c r="D286" s="12">
        <v>767.42</v>
      </c>
      <c r="E286" s="12">
        <v>429.76</v>
      </c>
    </row>
    <row r="287" spans="1:5" x14ac:dyDescent="0.3">
      <c r="A287" s="14">
        <v>42556</v>
      </c>
      <c r="B287" s="12">
        <v>2016</v>
      </c>
      <c r="C287" s="12" t="s">
        <v>117</v>
      </c>
      <c r="D287" s="12">
        <v>1417.56</v>
      </c>
      <c r="E287" s="12">
        <v>765.48</v>
      </c>
    </row>
    <row r="288" spans="1:5" x14ac:dyDescent="0.3">
      <c r="A288" s="14">
        <v>43222</v>
      </c>
      <c r="B288" s="12">
        <v>2018</v>
      </c>
      <c r="C288" s="12" t="s">
        <v>119</v>
      </c>
      <c r="D288" s="12">
        <v>2460.3000000000002</v>
      </c>
      <c r="E288" s="12">
        <v>1008.72</v>
      </c>
    </row>
    <row r="289" spans="1:5" x14ac:dyDescent="0.3">
      <c r="A289" s="14">
        <v>42738</v>
      </c>
      <c r="B289" s="12">
        <v>2017</v>
      </c>
      <c r="C289" s="12" t="s">
        <v>119</v>
      </c>
      <c r="D289" s="12">
        <v>2372.9899999999998</v>
      </c>
      <c r="E289" s="12">
        <v>1210.22</v>
      </c>
    </row>
    <row r="290" spans="1:5" x14ac:dyDescent="0.3">
      <c r="A290" s="14">
        <v>42581</v>
      </c>
      <c r="B290" s="12">
        <v>2016</v>
      </c>
      <c r="C290" s="12" t="s">
        <v>119</v>
      </c>
      <c r="D290" s="12">
        <v>881.25</v>
      </c>
      <c r="E290" s="12">
        <v>387.75</v>
      </c>
    </row>
    <row r="291" spans="1:5" x14ac:dyDescent="0.3">
      <c r="A291" s="14">
        <v>42625</v>
      </c>
      <c r="B291" s="12">
        <v>2016</v>
      </c>
      <c r="C291" s="12" t="s">
        <v>117</v>
      </c>
      <c r="D291" s="12">
        <v>608.55999999999995</v>
      </c>
      <c r="E291" s="12">
        <v>292.11</v>
      </c>
    </row>
    <row r="292" spans="1:5" x14ac:dyDescent="0.3">
      <c r="A292" s="14">
        <v>43220</v>
      </c>
      <c r="B292" s="12">
        <v>2018</v>
      </c>
      <c r="C292" s="12" t="s">
        <v>116</v>
      </c>
      <c r="D292" s="12">
        <v>1183.79</v>
      </c>
      <c r="E292" s="12">
        <v>710.27</v>
      </c>
    </row>
    <row r="293" spans="1:5" x14ac:dyDescent="0.3">
      <c r="A293" s="14">
        <v>42843</v>
      </c>
      <c r="B293" s="12">
        <v>2017</v>
      </c>
      <c r="C293" s="12" t="s">
        <v>119</v>
      </c>
      <c r="D293" s="12">
        <v>147.9</v>
      </c>
      <c r="E293" s="12">
        <v>73.95</v>
      </c>
    </row>
    <row r="294" spans="1:5" x14ac:dyDescent="0.3">
      <c r="A294" s="14">
        <v>42955</v>
      </c>
      <c r="B294" s="12">
        <v>2017</v>
      </c>
      <c r="C294" s="12" t="s">
        <v>117</v>
      </c>
      <c r="D294" s="12">
        <v>95.34</v>
      </c>
      <c r="E294" s="12">
        <v>52.44</v>
      </c>
    </row>
    <row r="295" spans="1:5" x14ac:dyDescent="0.3">
      <c r="A295" s="14">
        <v>42584</v>
      </c>
      <c r="B295" s="12">
        <v>2016</v>
      </c>
      <c r="C295" s="12" t="s">
        <v>121</v>
      </c>
      <c r="D295" s="12">
        <v>435.6</v>
      </c>
      <c r="E295" s="12">
        <v>257</v>
      </c>
    </row>
    <row r="296" spans="1:5" x14ac:dyDescent="0.3">
      <c r="A296" s="14">
        <v>42628</v>
      </c>
      <c r="B296" s="12">
        <v>2016</v>
      </c>
      <c r="C296" s="12" t="s">
        <v>121</v>
      </c>
      <c r="D296" s="12">
        <v>1021.67</v>
      </c>
      <c r="E296" s="12">
        <v>429.1</v>
      </c>
    </row>
    <row r="297" spans="1:5" x14ac:dyDescent="0.3">
      <c r="A297" s="14">
        <v>42670</v>
      </c>
      <c r="B297" s="12">
        <v>2016</v>
      </c>
      <c r="C297" s="12" t="s">
        <v>116</v>
      </c>
      <c r="D297" s="12">
        <v>1195.02</v>
      </c>
      <c r="E297" s="12">
        <v>657.26</v>
      </c>
    </row>
    <row r="298" spans="1:5" x14ac:dyDescent="0.3">
      <c r="A298" s="14">
        <v>43116</v>
      </c>
      <c r="B298" s="12">
        <v>2018</v>
      </c>
      <c r="C298" s="12" t="s">
        <v>116</v>
      </c>
      <c r="D298" s="12">
        <v>2167.89</v>
      </c>
      <c r="E298" s="12">
        <v>975.55</v>
      </c>
    </row>
    <row r="299" spans="1:5" x14ac:dyDescent="0.3">
      <c r="A299" s="14">
        <v>43387</v>
      </c>
      <c r="B299" s="12">
        <v>2018</v>
      </c>
      <c r="C299" s="12" t="s">
        <v>119</v>
      </c>
      <c r="D299" s="12">
        <v>2498.69</v>
      </c>
      <c r="E299" s="12">
        <v>1224.3599999999999</v>
      </c>
    </row>
    <row r="300" spans="1:5" x14ac:dyDescent="0.3">
      <c r="A300" s="14">
        <v>42972</v>
      </c>
      <c r="B300" s="12">
        <v>2017</v>
      </c>
      <c r="C300" s="12" t="s">
        <v>116</v>
      </c>
      <c r="D300" s="12">
        <v>849.45</v>
      </c>
      <c r="E300" s="12">
        <v>526.66</v>
      </c>
    </row>
    <row r="301" spans="1:5" x14ac:dyDescent="0.3">
      <c r="A301" s="14">
        <v>42439</v>
      </c>
      <c r="B301" s="12">
        <v>2016</v>
      </c>
      <c r="C301" s="12" t="s">
        <v>117</v>
      </c>
      <c r="D301" s="12">
        <v>1138.8499999999999</v>
      </c>
      <c r="E301" s="12">
        <v>671.92</v>
      </c>
    </row>
    <row r="302" spans="1:5" x14ac:dyDescent="0.3">
      <c r="A302" s="14">
        <v>42572</v>
      </c>
      <c r="B302" s="12">
        <v>2016</v>
      </c>
      <c r="C302" s="12" t="s">
        <v>117</v>
      </c>
      <c r="D302" s="12">
        <v>1363.56</v>
      </c>
      <c r="E302" s="12">
        <v>749.96</v>
      </c>
    </row>
    <row r="303" spans="1:5" x14ac:dyDescent="0.3">
      <c r="A303" s="14">
        <v>42370</v>
      </c>
      <c r="B303" s="12">
        <v>2016</v>
      </c>
      <c r="C303" s="12" t="s">
        <v>116</v>
      </c>
      <c r="D303" s="12">
        <v>548.85</v>
      </c>
      <c r="E303" s="12">
        <v>236.01</v>
      </c>
    </row>
    <row r="304" spans="1:5" x14ac:dyDescent="0.3">
      <c r="A304" s="14">
        <v>43334</v>
      </c>
      <c r="B304" s="12">
        <v>2018</v>
      </c>
      <c r="C304" s="12" t="s">
        <v>121</v>
      </c>
      <c r="D304" s="12">
        <v>1581.57</v>
      </c>
      <c r="E304" s="12">
        <v>711.71</v>
      </c>
    </row>
    <row r="305" spans="1:5" x14ac:dyDescent="0.3">
      <c r="A305" s="14">
        <v>42478</v>
      </c>
      <c r="B305" s="12">
        <v>2016</v>
      </c>
      <c r="C305" s="12" t="s">
        <v>116</v>
      </c>
      <c r="D305" s="12">
        <v>1287.98</v>
      </c>
      <c r="E305" s="12">
        <v>643.99</v>
      </c>
    </row>
    <row r="306" spans="1:5" x14ac:dyDescent="0.3">
      <c r="A306" s="14">
        <v>42943</v>
      </c>
      <c r="B306" s="12">
        <v>2017</v>
      </c>
      <c r="C306" s="12" t="s">
        <v>117</v>
      </c>
      <c r="D306" s="12">
        <v>388.07</v>
      </c>
      <c r="E306" s="12">
        <v>194.04</v>
      </c>
    </row>
    <row r="307" spans="1:5" x14ac:dyDescent="0.3">
      <c r="A307" s="14">
        <v>42861</v>
      </c>
      <c r="B307" s="12">
        <v>2017</v>
      </c>
      <c r="C307" s="12" t="s">
        <v>119</v>
      </c>
      <c r="D307" s="12">
        <v>198.57</v>
      </c>
      <c r="E307" s="12">
        <v>133.04</v>
      </c>
    </row>
    <row r="308" spans="1:5" x14ac:dyDescent="0.3">
      <c r="A308" s="14">
        <v>43038</v>
      </c>
      <c r="B308" s="12">
        <v>2017</v>
      </c>
      <c r="C308" s="12" t="s">
        <v>121</v>
      </c>
      <c r="D308" s="12">
        <v>2054.5300000000002</v>
      </c>
      <c r="E308" s="12">
        <v>1129.99</v>
      </c>
    </row>
    <row r="309" spans="1:5" x14ac:dyDescent="0.3">
      <c r="A309" s="14">
        <v>43273</v>
      </c>
      <c r="B309" s="12">
        <v>2018</v>
      </c>
      <c r="C309" s="12" t="s">
        <v>121</v>
      </c>
      <c r="D309" s="12">
        <v>1996.95</v>
      </c>
      <c r="E309" s="12">
        <v>1158.23</v>
      </c>
    </row>
    <row r="310" spans="1:5" x14ac:dyDescent="0.3">
      <c r="A310" s="14">
        <v>42403</v>
      </c>
      <c r="B310" s="12">
        <v>2016</v>
      </c>
      <c r="C310" s="12" t="s">
        <v>117</v>
      </c>
      <c r="D310" s="12">
        <v>1581.49</v>
      </c>
      <c r="E310" s="12">
        <v>948.89</v>
      </c>
    </row>
    <row r="311" spans="1:5" x14ac:dyDescent="0.3">
      <c r="A311" s="14">
        <v>42415</v>
      </c>
      <c r="B311" s="12">
        <v>2016</v>
      </c>
      <c r="C311" s="12" t="s">
        <v>119</v>
      </c>
      <c r="D311" s="12">
        <v>1406.37</v>
      </c>
      <c r="E311" s="12">
        <v>548.48</v>
      </c>
    </row>
    <row r="312" spans="1:5" x14ac:dyDescent="0.3">
      <c r="A312" s="14">
        <v>43440</v>
      </c>
      <c r="B312" s="12">
        <v>2018</v>
      </c>
      <c r="C312" s="12" t="s">
        <v>119</v>
      </c>
      <c r="D312" s="12">
        <v>973.62</v>
      </c>
      <c r="E312" s="12">
        <v>652.33000000000004</v>
      </c>
    </row>
    <row r="313" spans="1:5" x14ac:dyDescent="0.3">
      <c r="A313" s="14">
        <v>42385</v>
      </c>
      <c r="B313" s="12">
        <v>2016</v>
      </c>
      <c r="C313" s="12" t="s">
        <v>119</v>
      </c>
      <c r="D313" s="12">
        <v>1435.97</v>
      </c>
      <c r="E313" s="12">
        <v>761.06</v>
      </c>
    </row>
    <row r="314" spans="1:5" x14ac:dyDescent="0.3">
      <c r="A314" s="14">
        <v>42557</v>
      </c>
      <c r="B314" s="12">
        <v>2016</v>
      </c>
      <c r="C314" s="12" t="s">
        <v>116</v>
      </c>
      <c r="D314" s="12">
        <v>1135.44</v>
      </c>
      <c r="E314" s="12">
        <v>567.72</v>
      </c>
    </row>
    <row r="315" spans="1:5" x14ac:dyDescent="0.3">
      <c r="A315" s="14">
        <v>42848</v>
      </c>
      <c r="B315" s="12">
        <v>2017</v>
      </c>
      <c r="C315" s="12" t="s">
        <v>116</v>
      </c>
      <c r="D315" s="12">
        <v>1649.82</v>
      </c>
      <c r="E315" s="12">
        <v>824.91</v>
      </c>
    </row>
    <row r="316" spans="1:5" x14ac:dyDescent="0.3">
      <c r="A316" s="14">
        <v>42495</v>
      </c>
      <c r="B316" s="12">
        <v>2016</v>
      </c>
      <c r="C316" s="12" t="s">
        <v>121</v>
      </c>
      <c r="D316" s="12">
        <v>871.99</v>
      </c>
      <c r="E316" s="12">
        <v>566.79</v>
      </c>
    </row>
    <row r="317" spans="1:5" x14ac:dyDescent="0.3">
      <c r="A317" s="14">
        <v>42894</v>
      </c>
      <c r="B317" s="12">
        <v>2017</v>
      </c>
      <c r="C317" s="12" t="s">
        <v>121</v>
      </c>
      <c r="D317" s="12">
        <v>2466.89</v>
      </c>
      <c r="E317" s="12">
        <v>1455.47</v>
      </c>
    </row>
    <row r="318" spans="1:5" x14ac:dyDescent="0.3">
      <c r="A318" s="14">
        <v>42931</v>
      </c>
      <c r="B318" s="12">
        <v>2017</v>
      </c>
      <c r="C318" s="12" t="s">
        <v>119</v>
      </c>
      <c r="D318" s="12">
        <v>948.56</v>
      </c>
      <c r="E318" s="12">
        <v>502.74</v>
      </c>
    </row>
    <row r="319" spans="1:5" x14ac:dyDescent="0.3">
      <c r="A319" s="14">
        <v>42994</v>
      </c>
      <c r="B319" s="12">
        <v>2017</v>
      </c>
      <c r="C319" s="12" t="s">
        <v>116</v>
      </c>
      <c r="D319" s="12">
        <v>2050.66</v>
      </c>
      <c r="E319" s="12">
        <v>1209.8900000000001</v>
      </c>
    </row>
    <row r="320" spans="1:5" x14ac:dyDescent="0.3">
      <c r="A320" s="14">
        <v>43196</v>
      </c>
      <c r="B320" s="12">
        <v>2018</v>
      </c>
      <c r="C320" s="12" t="s">
        <v>119</v>
      </c>
      <c r="D320" s="12">
        <v>1074.01</v>
      </c>
      <c r="E320" s="12">
        <v>590.71</v>
      </c>
    </row>
    <row r="321" spans="1:5" x14ac:dyDescent="0.3">
      <c r="A321" s="14">
        <v>43129</v>
      </c>
      <c r="B321" s="12">
        <v>2018</v>
      </c>
      <c r="C321" s="12" t="s">
        <v>121</v>
      </c>
      <c r="D321" s="12">
        <v>1533.56</v>
      </c>
      <c r="E321" s="12">
        <v>828.12</v>
      </c>
    </row>
    <row r="322" spans="1:5" x14ac:dyDescent="0.3">
      <c r="A322" s="14">
        <v>42450</v>
      </c>
      <c r="B322" s="12">
        <v>2016</v>
      </c>
      <c r="C322" s="12" t="s">
        <v>117</v>
      </c>
      <c r="D322" s="12">
        <v>1569.66</v>
      </c>
      <c r="E322" s="12">
        <v>706.35</v>
      </c>
    </row>
    <row r="323" spans="1:5" x14ac:dyDescent="0.3">
      <c r="A323" s="14">
        <v>43234</v>
      </c>
      <c r="B323" s="12">
        <v>2018</v>
      </c>
      <c r="C323" s="12" t="s">
        <v>117</v>
      </c>
      <c r="D323" s="12">
        <v>1511.8</v>
      </c>
      <c r="E323" s="12">
        <v>604.72</v>
      </c>
    </row>
    <row r="324" spans="1:5" x14ac:dyDescent="0.3">
      <c r="A324" s="14">
        <v>43368</v>
      </c>
      <c r="B324" s="12">
        <v>2018</v>
      </c>
      <c r="C324" s="12" t="s">
        <v>116</v>
      </c>
      <c r="D324" s="12">
        <v>1291.5</v>
      </c>
      <c r="E324" s="12">
        <v>710.33</v>
      </c>
    </row>
    <row r="325" spans="1:5" x14ac:dyDescent="0.3">
      <c r="A325" s="14">
        <v>43081</v>
      </c>
      <c r="B325" s="12">
        <v>2017</v>
      </c>
      <c r="C325" s="12" t="s">
        <v>119</v>
      </c>
      <c r="D325" s="12">
        <v>186.26</v>
      </c>
      <c r="E325" s="12">
        <v>104.31</v>
      </c>
    </row>
    <row r="326" spans="1:5" x14ac:dyDescent="0.3">
      <c r="A326" s="14">
        <v>43295</v>
      </c>
      <c r="B326" s="12">
        <v>2018</v>
      </c>
      <c r="C326" s="12" t="s">
        <v>121</v>
      </c>
      <c r="D326" s="12">
        <v>1511.95</v>
      </c>
      <c r="E326" s="12">
        <v>861.81</v>
      </c>
    </row>
    <row r="327" spans="1:5" x14ac:dyDescent="0.3">
      <c r="A327" s="14">
        <v>43353</v>
      </c>
      <c r="B327" s="12">
        <v>2018</v>
      </c>
      <c r="C327" s="12" t="s">
        <v>116</v>
      </c>
      <c r="D327" s="12">
        <v>1746.94</v>
      </c>
      <c r="E327" s="12">
        <v>943.35</v>
      </c>
    </row>
    <row r="328" spans="1:5" x14ac:dyDescent="0.3">
      <c r="A328" s="14">
        <v>42447</v>
      </c>
      <c r="B328" s="12">
        <v>2016</v>
      </c>
      <c r="C328" s="12" t="s">
        <v>116</v>
      </c>
      <c r="D328" s="12">
        <v>293.45</v>
      </c>
      <c r="E328" s="12">
        <v>140.86000000000001</v>
      </c>
    </row>
    <row r="329" spans="1:5" x14ac:dyDescent="0.3">
      <c r="A329" s="14">
        <v>43314</v>
      </c>
      <c r="B329" s="12">
        <v>2018</v>
      </c>
      <c r="C329" s="12" t="s">
        <v>116</v>
      </c>
      <c r="D329" s="12">
        <v>1963.48</v>
      </c>
      <c r="E329" s="12">
        <v>883.57</v>
      </c>
    </row>
    <row r="330" spans="1:5" x14ac:dyDescent="0.3">
      <c r="A330" s="14">
        <v>43248</v>
      </c>
      <c r="B330" s="12">
        <v>2018</v>
      </c>
      <c r="C330" s="12" t="s">
        <v>121</v>
      </c>
      <c r="D330" s="12">
        <v>488.7</v>
      </c>
      <c r="E330" s="12">
        <v>219.92</v>
      </c>
    </row>
    <row r="331" spans="1:5" x14ac:dyDescent="0.3">
      <c r="A331" s="14">
        <v>43193</v>
      </c>
      <c r="B331" s="12">
        <v>2018</v>
      </c>
      <c r="C331" s="12" t="s">
        <v>117</v>
      </c>
      <c r="D331" s="12">
        <v>503.68</v>
      </c>
      <c r="E331" s="12">
        <v>231.69</v>
      </c>
    </row>
    <row r="332" spans="1:5" x14ac:dyDescent="0.3">
      <c r="A332" s="14">
        <v>42629</v>
      </c>
      <c r="B332" s="12">
        <v>2016</v>
      </c>
      <c r="C332" s="12" t="s">
        <v>116</v>
      </c>
      <c r="D332" s="12">
        <v>2181.39</v>
      </c>
      <c r="E332" s="12">
        <v>1330.65</v>
      </c>
    </row>
    <row r="333" spans="1:5" x14ac:dyDescent="0.3">
      <c r="A333" s="14">
        <v>42941</v>
      </c>
      <c r="B333" s="12">
        <v>2017</v>
      </c>
      <c r="C333" s="12" t="s">
        <v>121</v>
      </c>
      <c r="D333" s="12">
        <v>1578.57</v>
      </c>
      <c r="E333" s="12">
        <v>805.07</v>
      </c>
    </row>
    <row r="334" spans="1:5" x14ac:dyDescent="0.3">
      <c r="A334" s="14">
        <v>43160</v>
      </c>
      <c r="B334" s="12">
        <v>2018</v>
      </c>
      <c r="C334" s="12" t="s">
        <v>119</v>
      </c>
      <c r="D334" s="12">
        <v>996.86</v>
      </c>
      <c r="E334" s="12">
        <v>598.12</v>
      </c>
    </row>
    <row r="335" spans="1:5" x14ac:dyDescent="0.3">
      <c r="A335" s="14">
        <v>43318</v>
      </c>
      <c r="B335" s="12">
        <v>2018</v>
      </c>
      <c r="C335" s="12" t="s">
        <v>117</v>
      </c>
      <c r="D335" s="12">
        <v>1707.1</v>
      </c>
      <c r="E335" s="12">
        <v>665.77</v>
      </c>
    </row>
    <row r="336" spans="1:5" x14ac:dyDescent="0.3">
      <c r="A336" s="14">
        <v>43066</v>
      </c>
      <c r="B336" s="12">
        <v>2017</v>
      </c>
      <c r="C336" s="12" t="s">
        <v>119</v>
      </c>
      <c r="D336" s="12">
        <v>1613.91</v>
      </c>
      <c r="E336" s="12">
        <v>984.49</v>
      </c>
    </row>
    <row r="337" spans="1:5" x14ac:dyDescent="0.3">
      <c r="A337" s="14">
        <v>42956</v>
      </c>
      <c r="B337" s="12">
        <v>2017</v>
      </c>
      <c r="C337" s="12" t="s">
        <v>119</v>
      </c>
      <c r="D337" s="12">
        <v>864.91</v>
      </c>
      <c r="E337" s="12">
        <v>397.86</v>
      </c>
    </row>
    <row r="338" spans="1:5" x14ac:dyDescent="0.3">
      <c r="A338" s="14">
        <v>43026</v>
      </c>
      <c r="B338" s="12">
        <v>2017</v>
      </c>
      <c r="C338" s="12" t="s">
        <v>117</v>
      </c>
      <c r="D338" s="12">
        <v>1389.02</v>
      </c>
      <c r="E338" s="12">
        <v>541.72</v>
      </c>
    </row>
    <row r="339" spans="1:5" x14ac:dyDescent="0.3">
      <c r="A339" s="14">
        <v>42619</v>
      </c>
      <c r="B339" s="12">
        <v>2016</v>
      </c>
      <c r="C339" s="12" t="s">
        <v>119</v>
      </c>
      <c r="D339" s="12">
        <v>1307.08</v>
      </c>
      <c r="E339" s="12">
        <v>509.76</v>
      </c>
    </row>
    <row r="340" spans="1:5" x14ac:dyDescent="0.3">
      <c r="A340" s="14">
        <v>43465</v>
      </c>
      <c r="B340" s="12">
        <v>2018</v>
      </c>
      <c r="C340" s="12" t="s">
        <v>117</v>
      </c>
      <c r="D340" s="12">
        <v>18.68</v>
      </c>
      <c r="E340" s="12">
        <v>10.46</v>
      </c>
    </row>
    <row r="341" spans="1:5" x14ac:dyDescent="0.3">
      <c r="A341" s="14">
        <v>42854</v>
      </c>
      <c r="B341" s="12">
        <v>2017</v>
      </c>
      <c r="C341" s="12" t="s">
        <v>121</v>
      </c>
      <c r="D341" s="12">
        <v>1794.84</v>
      </c>
      <c r="E341" s="12">
        <v>915.37</v>
      </c>
    </row>
    <row r="342" spans="1:5" x14ac:dyDescent="0.3">
      <c r="A342" s="14">
        <v>43458</v>
      </c>
      <c r="B342" s="12">
        <v>2018</v>
      </c>
      <c r="C342" s="12" t="s">
        <v>119</v>
      </c>
      <c r="D342" s="12">
        <v>106.76</v>
      </c>
      <c r="E342" s="12">
        <v>62.99</v>
      </c>
    </row>
    <row r="343" spans="1:5" x14ac:dyDescent="0.3">
      <c r="A343" s="14">
        <v>43384</v>
      </c>
      <c r="B343" s="12">
        <v>2018</v>
      </c>
      <c r="C343" s="12" t="s">
        <v>121</v>
      </c>
      <c r="D343" s="12">
        <v>2361.89</v>
      </c>
      <c r="E343" s="12">
        <v>921.14</v>
      </c>
    </row>
    <row r="344" spans="1:5" x14ac:dyDescent="0.3">
      <c r="A344" s="14">
        <v>43298</v>
      </c>
      <c r="B344" s="12">
        <v>2018</v>
      </c>
      <c r="C344" s="12" t="s">
        <v>116</v>
      </c>
      <c r="D344" s="12">
        <v>2270.87</v>
      </c>
      <c r="E344" s="12">
        <v>1226.27</v>
      </c>
    </row>
    <row r="345" spans="1:5" x14ac:dyDescent="0.3">
      <c r="A345" s="14">
        <v>43047</v>
      </c>
      <c r="B345" s="12">
        <v>2017</v>
      </c>
      <c r="C345" s="12" t="s">
        <v>121</v>
      </c>
      <c r="D345" s="12">
        <v>777.74</v>
      </c>
      <c r="E345" s="12">
        <v>505.53</v>
      </c>
    </row>
    <row r="346" spans="1:5" x14ac:dyDescent="0.3">
      <c r="A346" s="14">
        <v>43131</v>
      </c>
      <c r="B346" s="12">
        <v>2018</v>
      </c>
      <c r="C346" s="12" t="s">
        <v>116</v>
      </c>
      <c r="D346" s="12">
        <v>178.39</v>
      </c>
      <c r="E346" s="12">
        <v>87.41</v>
      </c>
    </row>
    <row r="347" spans="1:5" x14ac:dyDescent="0.3">
      <c r="A347" s="14">
        <v>42972</v>
      </c>
      <c r="B347" s="12">
        <v>2017</v>
      </c>
      <c r="C347" s="12" t="s">
        <v>117</v>
      </c>
      <c r="D347" s="12">
        <v>860.12</v>
      </c>
      <c r="E347" s="12">
        <v>559.08000000000004</v>
      </c>
    </row>
    <row r="348" spans="1:5" x14ac:dyDescent="0.3">
      <c r="A348" s="14">
        <v>42747</v>
      </c>
      <c r="B348" s="12">
        <v>2017</v>
      </c>
      <c r="C348" s="12" t="s">
        <v>121</v>
      </c>
      <c r="D348" s="12">
        <v>2194.62</v>
      </c>
      <c r="E348" s="12">
        <v>921.74</v>
      </c>
    </row>
    <row r="349" spans="1:5" x14ac:dyDescent="0.3">
      <c r="A349" s="14">
        <v>42832</v>
      </c>
      <c r="B349" s="12">
        <v>2017</v>
      </c>
      <c r="C349" s="12" t="s">
        <v>121</v>
      </c>
      <c r="D349" s="12">
        <v>2184.34</v>
      </c>
      <c r="E349" s="12">
        <v>851.89</v>
      </c>
    </row>
    <row r="350" spans="1:5" x14ac:dyDescent="0.3">
      <c r="A350" s="14">
        <v>42392</v>
      </c>
      <c r="B350" s="12">
        <v>2016</v>
      </c>
      <c r="C350" s="12" t="s">
        <v>121</v>
      </c>
      <c r="D350" s="12">
        <v>1605.37</v>
      </c>
      <c r="E350" s="12">
        <v>802.69</v>
      </c>
    </row>
    <row r="351" spans="1:5" x14ac:dyDescent="0.3">
      <c r="A351" s="14">
        <v>42622</v>
      </c>
      <c r="B351" s="12">
        <v>2016</v>
      </c>
      <c r="C351" s="12" t="s">
        <v>116</v>
      </c>
      <c r="D351" s="12">
        <v>504.41</v>
      </c>
      <c r="E351" s="12">
        <v>272.38</v>
      </c>
    </row>
    <row r="352" spans="1:5" x14ac:dyDescent="0.3">
      <c r="A352" s="14">
        <v>42773</v>
      </c>
      <c r="B352" s="12">
        <v>2017</v>
      </c>
      <c r="C352" s="12" t="s">
        <v>116</v>
      </c>
      <c r="D352" s="12">
        <v>2176.23</v>
      </c>
      <c r="E352" s="12">
        <v>1218.69</v>
      </c>
    </row>
    <row r="353" spans="1:5" x14ac:dyDescent="0.3">
      <c r="A353" s="14">
        <v>43449</v>
      </c>
      <c r="B353" s="12">
        <v>2018</v>
      </c>
      <c r="C353" s="12" t="s">
        <v>116</v>
      </c>
      <c r="D353" s="12">
        <v>508.23</v>
      </c>
      <c r="E353" s="12">
        <v>289.69</v>
      </c>
    </row>
    <row r="354" spans="1:5" x14ac:dyDescent="0.3">
      <c r="A354" s="14">
        <v>43270</v>
      </c>
      <c r="B354" s="12">
        <v>2018</v>
      </c>
      <c r="C354" s="12" t="s">
        <v>119</v>
      </c>
      <c r="D354" s="12">
        <v>1132.54</v>
      </c>
      <c r="E354" s="12">
        <v>577.6</v>
      </c>
    </row>
    <row r="355" spans="1:5" x14ac:dyDescent="0.3">
      <c r="A355" s="14">
        <v>43194</v>
      </c>
      <c r="B355" s="12">
        <v>2018</v>
      </c>
      <c r="C355" s="12" t="s">
        <v>116</v>
      </c>
      <c r="D355" s="12">
        <v>1163.97</v>
      </c>
      <c r="E355" s="12">
        <v>535.42999999999995</v>
      </c>
    </row>
    <row r="356" spans="1:5" x14ac:dyDescent="0.3">
      <c r="A356" s="14">
        <v>42608</v>
      </c>
      <c r="B356" s="12">
        <v>2016</v>
      </c>
      <c r="C356" s="12" t="s">
        <v>116</v>
      </c>
      <c r="D356" s="12">
        <v>2366.56</v>
      </c>
      <c r="E356" s="12">
        <v>1277.94</v>
      </c>
    </row>
    <row r="357" spans="1:5" x14ac:dyDescent="0.3">
      <c r="A357" s="14">
        <v>42798</v>
      </c>
      <c r="B357" s="12">
        <v>2017</v>
      </c>
      <c r="C357" s="12" t="s">
        <v>119</v>
      </c>
      <c r="D357" s="12">
        <v>1543.95</v>
      </c>
      <c r="E357" s="12">
        <v>880.05</v>
      </c>
    </row>
    <row r="358" spans="1:5" x14ac:dyDescent="0.3">
      <c r="A358" s="14">
        <v>43464</v>
      </c>
      <c r="B358" s="12">
        <v>2018</v>
      </c>
      <c r="C358" s="12" t="s">
        <v>117</v>
      </c>
      <c r="D358" s="12">
        <v>2245.69</v>
      </c>
      <c r="E358" s="12">
        <v>988.1</v>
      </c>
    </row>
    <row r="359" spans="1:5" x14ac:dyDescent="0.3">
      <c r="A359" s="14">
        <v>42718</v>
      </c>
      <c r="B359" s="12">
        <v>2016</v>
      </c>
      <c r="C359" s="12" t="s">
        <v>119</v>
      </c>
      <c r="D359" s="12">
        <v>850.25</v>
      </c>
      <c r="E359" s="12">
        <v>408.12</v>
      </c>
    </row>
    <row r="360" spans="1:5" x14ac:dyDescent="0.3">
      <c r="A360" s="14">
        <v>42395</v>
      </c>
      <c r="B360" s="12">
        <v>2016</v>
      </c>
      <c r="C360" s="12" t="s">
        <v>117</v>
      </c>
      <c r="D360" s="12">
        <v>1215.71</v>
      </c>
      <c r="E360" s="12">
        <v>522.76</v>
      </c>
    </row>
    <row r="361" spans="1:5" x14ac:dyDescent="0.3">
      <c r="A361" s="14">
        <v>43126</v>
      </c>
      <c r="B361" s="12">
        <v>2018</v>
      </c>
      <c r="C361" s="12" t="s">
        <v>117</v>
      </c>
      <c r="D361" s="12">
        <v>1998.48</v>
      </c>
      <c r="E361" s="12">
        <v>959.27</v>
      </c>
    </row>
    <row r="362" spans="1:5" x14ac:dyDescent="0.3">
      <c r="A362" s="14">
        <v>42800</v>
      </c>
      <c r="B362" s="12">
        <v>2017</v>
      </c>
      <c r="C362" s="12" t="s">
        <v>121</v>
      </c>
      <c r="D362" s="12">
        <v>2020.3</v>
      </c>
      <c r="E362" s="12">
        <v>787.92</v>
      </c>
    </row>
    <row r="363" spans="1:5" x14ac:dyDescent="0.3">
      <c r="A363" s="14">
        <v>43308</v>
      </c>
      <c r="B363" s="12">
        <v>2018</v>
      </c>
      <c r="C363" s="12" t="s">
        <v>116</v>
      </c>
      <c r="D363" s="12">
        <v>777.61</v>
      </c>
      <c r="E363" s="12">
        <v>357.7</v>
      </c>
    </row>
    <row r="364" spans="1:5" x14ac:dyDescent="0.3">
      <c r="A364" s="14">
        <v>42818</v>
      </c>
      <c r="B364" s="12">
        <v>2017</v>
      </c>
      <c r="C364" s="12" t="s">
        <v>119</v>
      </c>
      <c r="D364" s="12">
        <v>2260.0700000000002</v>
      </c>
      <c r="E364" s="12">
        <v>904.03</v>
      </c>
    </row>
    <row r="365" spans="1:5" x14ac:dyDescent="0.3">
      <c r="A365" s="14">
        <v>43099</v>
      </c>
      <c r="B365" s="12">
        <v>2017</v>
      </c>
      <c r="C365" s="12" t="s">
        <v>121</v>
      </c>
      <c r="D365" s="12">
        <v>285.04000000000002</v>
      </c>
      <c r="E365" s="12">
        <v>125.42</v>
      </c>
    </row>
    <row r="366" spans="1:5" x14ac:dyDescent="0.3">
      <c r="A366" s="14">
        <v>43039</v>
      </c>
      <c r="B366" s="12">
        <v>2017</v>
      </c>
      <c r="C366" s="12" t="s">
        <v>121</v>
      </c>
      <c r="D366" s="12">
        <v>2277.1</v>
      </c>
      <c r="E366" s="12">
        <v>1229.6300000000001</v>
      </c>
    </row>
    <row r="367" spans="1:5" x14ac:dyDescent="0.3">
      <c r="A367" s="14">
        <v>42419</v>
      </c>
      <c r="B367" s="12">
        <v>2016</v>
      </c>
      <c r="C367" s="12" t="s">
        <v>117</v>
      </c>
      <c r="D367" s="12">
        <v>722.03</v>
      </c>
      <c r="E367" s="12">
        <v>440.44</v>
      </c>
    </row>
    <row r="368" spans="1:5" x14ac:dyDescent="0.3">
      <c r="A368" s="14">
        <v>43290</v>
      </c>
      <c r="B368" s="12">
        <v>2018</v>
      </c>
      <c r="C368" s="12" t="s">
        <v>119</v>
      </c>
      <c r="D368" s="12">
        <v>570.37</v>
      </c>
      <c r="E368" s="12">
        <v>256.67</v>
      </c>
    </row>
    <row r="369" spans="1:5" x14ac:dyDescent="0.3">
      <c r="A369" s="14">
        <v>42783</v>
      </c>
      <c r="B369" s="12">
        <v>2017</v>
      </c>
      <c r="C369" s="12" t="s">
        <v>116</v>
      </c>
      <c r="D369" s="12">
        <v>1358.3</v>
      </c>
      <c r="E369" s="12">
        <v>529.74</v>
      </c>
    </row>
    <row r="370" spans="1:5" x14ac:dyDescent="0.3">
      <c r="A370" s="14">
        <v>42420</v>
      </c>
      <c r="B370" s="12">
        <v>2016</v>
      </c>
      <c r="C370" s="12" t="s">
        <v>119</v>
      </c>
      <c r="D370" s="12">
        <v>1889.12</v>
      </c>
      <c r="E370" s="12">
        <v>1171.25</v>
      </c>
    </row>
    <row r="371" spans="1:5" x14ac:dyDescent="0.3">
      <c r="A371" s="14">
        <v>43418</v>
      </c>
      <c r="B371" s="12">
        <v>2018</v>
      </c>
      <c r="C371" s="12" t="s">
        <v>119</v>
      </c>
      <c r="D371" s="12">
        <v>763.65</v>
      </c>
      <c r="E371" s="12">
        <v>313.10000000000002</v>
      </c>
    </row>
    <row r="372" spans="1:5" x14ac:dyDescent="0.3">
      <c r="A372" s="14">
        <v>42708</v>
      </c>
      <c r="B372" s="12">
        <v>2016</v>
      </c>
      <c r="C372" s="12" t="s">
        <v>121</v>
      </c>
      <c r="D372" s="12">
        <v>1200.6099999999999</v>
      </c>
      <c r="E372" s="12">
        <v>612.30999999999995</v>
      </c>
    </row>
    <row r="373" spans="1:5" x14ac:dyDescent="0.3">
      <c r="A373" s="14">
        <v>42705</v>
      </c>
      <c r="B373" s="12">
        <v>2016</v>
      </c>
      <c r="C373" s="12" t="s">
        <v>119</v>
      </c>
      <c r="D373" s="12">
        <v>1869.12</v>
      </c>
      <c r="E373" s="12">
        <v>1009.32</v>
      </c>
    </row>
    <row r="374" spans="1:5" x14ac:dyDescent="0.3">
      <c r="A374" s="14">
        <v>42724</v>
      </c>
      <c r="B374" s="12">
        <v>2016</v>
      </c>
      <c r="C374" s="12" t="s">
        <v>121</v>
      </c>
      <c r="D374" s="12">
        <v>597.57000000000005</v>
      </c>
      <c r="E374" s="12">
        <v>233.05</v>
      </c>
    </row>
    <row r="375" spans="1:5" x14ac:dyDescent="0.3">
      <c r="A375" s="14">
        <v>43218</v>
      </c>
      <c r="B375" s="12">
        <v>2018</v>
      </c>
      <c r="C375" s="12" t="s">
        <v>119</v>
      </c>
      <c r="D375" s="12">
        <v>837.42</v>
      </c>
      <c r="E375" s="12">
        <v>360.09</v>
      </c>
    </row>
    <row r="376" spans="1:5" x14ac:dyDescent="0.3">
      <c r="A376" s="14">
        <v>43285</v>
      </c>
      <c r="B376" s="12">
        <v>2018</v>
      </c>
      <c r="C376" s="12" t="s">
        <v>116</v>
      </c>
      <c r="D376" s="12">
        <v>226.99</v>
      </c>
      <c r="E376" s="12">
        <v>104.42</v>
      </c>
    </row>
    <row r="377" spans="1:5" x14ac:dyDescent="0.3">
      <c r="A377" s="14">
        <v>43074</v>
      </c>
      <c r="B377" s="12">
        <v>2017</v>
      </c>
      <c r="C377" s="12" t="s">
        <v>121</v>
      </c>
      <c r="D377" s="12">
        <v>1538.27</v>
      </c>
      <c r="E377" s="12">
        <v>815.28</v>
      </c>
    </row>
    <row r="378" spans="1:5" x14ac:dyDescent="0.3">
      <c r="A378" s="14">
        <v>43262</v>
      </c>
      <c r="B378" s="12">
        <v>2018</v>
      </c>
      <c r="C378" s="12" t="s">
        <v>119</v>
      </c>
      <c r="D378" s="12">
        <v>1131.7</v>
      </c>
      <c r="E378" s="12">
        <v>464</v>
      </c>
    </row>
    <row r="379" spans="1:5" x14ac:dyDescent="0.3">
      <c r="A379" s="14">
        <v>43262</v>
      </c>
      <c r="B379" s="12">
        <v>2018</v>
      </c>
      <c r="C379" s="12" t="s">
        <v>121</v>
      </c>
      <c r="D379" s="12">
        <v>530.89</v>
      </c>
      <c r="E379" s="12">
        <v>339.77</v>
      </c>
    </row>
    <row r="380" spans="1:5" x14ac:dyDescent="0.3">
      <c r="A380" s="14">
        <v>43463</v>
      </c>
      <c r="B380" s="12">
        <v>2018</v>
      </c>
      <c r="C380" s="12" t="s">
        <v>116</v>
      </c>
      <c r="D380" s="12">
        <v>1189.8399999999999</v>
      </c>
      <c r="E380" s="12">
        <v>487.83</v>
      </c>
    </row>
    <row r="381" spans="1:5" x14ac:dyDescent="0.3">
      <c r="A381" s="14">
        <v>43005</v>
      </c>
      <c r="B381" s="12">
        <v>2017</v>
      </c>
      <c r="C381" s="12" t="s">
        <v>116</v>
      </c>
      <c r="D381" s="12">
        <v>2145.9899999999998</v>
      </c>
      <c r="E381" s="12">
        <v>1309.05</v>
      </c>
    </row>
    <row r="382" spans="1:5" x14ac:dyDescent="0.3">
      <c r="A382" s="14">
        <v>42871</v>
      </c>
      <c r="B382" s="12">
        <v>2017</v>
      </c>
      <c r="C382" s="12" t="s">
        <v>117</v>
      </c>
      <c r="D382" s="12">
        <v>1189.3800000000001</v>
      </c>
      <c r="E382" s="12">
        <v>642.27</v>
      </c>
    </row>
    <row r="383" spans="1:5" x14ac:dyDescent="0.3">
      <c r="A383" s="14">
        <v>43381</v>
      </c>
      <c r="B383" s="12">
        <v>2018</v>
      </c>
      <c r="C383" s="12" t="s">
        <v>121</v>
      </c>
      <c r="D383" s="12">
        <v>1186.21</v>
      </c>
      <c r="E383" s="12">
        <v>474.48</v>
      </c>
    </row>
    <row r="384" spans="1:5" x14ac:dyDescent="0.3">
      <c r="A384" s="14">
        <v>42711</v>
      </c>
      <c r="B384" s="12">
        <v>2016</v>
      </c>
      <c r="C384" s="12" t="s">
        <v>121</v>
      </c>
      <c r="D384" s="12">
        <v>1675.29</v>
      </c>
      <c r="E384" s="12">
        <v>1105.69</v>
      </c>
    </row>
    <row r="385" spans="1:5" x14ac:dyDescent="0.3">
      <c r="A385" s="14">
        <v>43281</v>
      </c>
      <c r="B385" s="12">
        <v>2018</v>
      </c>
      <c r="C385" s="12" t="s">
        <v>116</v>
      </c>
      <c r="D385" s="12">
        <v>2184.0700000000002</v>
      </c>
      <c r="E385" s="12">
        <v>1266.76</v>
      </c>
    </row>
    <row r="386" spans="1:5" x14ac:dyDescent="0.3">
      <c r="A386" s="14">
        <v>43024</v>
      </c>
      <c r="B386" s="12">
        <v>2017</v>
      </c>
      <c r="C386" s="12" t="s">
        <v>119</v>
      </c>
      <c r="D386" s="12">
        <v>1392.48</v>
      </c>
      <c r="E386" s="12">
        <v>905.11</v>
      </c>
    </row>
    <row r="387" spans="1:5" x14ac:dyDescent="0.3">
      <c r="A387" s="14">
        <v>43202</v>
      </c>
      <c r="B387" s="12">
        <v>2018</v>
      </c>
      <c r="C387" s="12" t="s">
        <v>116</v>
      </c>
      <c r="D387" s="12">
        <v>2158.02</v>
      </c>
      <c r="E387" s="12">
        <v>1445.87</v>
      </c>
    </row>
    <row r="388" spans="1:5" x14ac:dyDescent="0.3">
      <c r="A388" s="14">
        <v>42636</v>
      </c>
      <c r="B388" s="12">
        <v>2016</v>
      </c>
      <c r="C388" s="12" t="s">
        <v>121</v>
      </c>
      <c r="D388" s="12">
        <v>2465</v>
      </c>
      <c r="E388" s="12">
        <v>1552.95</v>
      </c>
    </row>
    <row r="389" spans="1:5" x14ac:dyDescent="0.3">
      <c r="A389" s="14">
        <v>43169</v>
      </c>
      <c r="B389" s="12">
        <v>2018</v>
      </c>
      <c r="C389" s="12" t="s">
        <v>116</v>
      </c>
      <c r="D389" s="12">
        <v>2419.64</v>
      </c>
      <c r="E389" s="12">
        <v>1234.02</v>
      </c>
    </row>
    <row r="390" spans="1:5" x14ac:dyDescent="0.3">
      <c r="A390" s="14">
        <v>43440</v>
      </c>
      <c r="B390" s="12">
        <v>2018</v>
      </c>
      <c r="C390" s="12" t="s">
        <v>119</v>
      </c>
      <c r="D390" s="12">
        <v>638.61</v>
      </c>
      <c r="E390" s="12">
        <v>402.32</v>
      </c>
    </row>
    <row r="391" spans="1:5" x14ac:dyDescent="0.3">
      <c r="A391" s="14">
        <v>42400</v>
      </c>
      <c r="B391" s="12">
        <v>2016</v>
      </c>
      <c r="C391" s="12" t="s">
        <v>119</v>
      </c>
      <c r="D391" s="12">
        <v>1968.43</v>
      </c>
      <c r="E391" s="12">
        <v>1240.1099999999999</v>
      </c>
    </row>
    <row r="392" spans="1:5" x14ac:dyDescent="0.3">
      <c r="A392" s="14">
        <v>42673</v>
      </c>
      <c r="B392" s="12">
        <v>2016</v>
      </c>
      <c r="C392" s="12" t="s">
        <v>117</v>
      </c>
      <c r="D392" s="12">
        <v>2280.9699999999998</v>
      </c>
      <c r="E392" s="12">
        <v>912.39</v>
      </c>
    </row>
    <row r="393" spans="1:5" x14ac:dyDescent="0.3">
      <c r="A393" s="14">
        <v>43089</v>
      </c>
      <c r="B393" s="12">
        <v>2017</v>
      </c>
      <c r="C393" s="12" t="s">
        <v>121</v>
      </c>
      <c r="D393" s="12">
        <v>1657.87</v>
      </c>
      <c r="E393" s="12">
        <v>862.09</v>
      </c>
    </row>
    <row r="394" spans="1:5" x14ac:dyDescent="0.3">
      <c r="A394" s="14">
        <v>42903</v>
      </c>
      <c r="B394" s="12">
        <v>2017</v>
      </c>
      <c r="C394" s="12" t="s">
        <v>119</v>
      </c>
      <c r="D394" s="12">
        <v>1793.59</v>
      </c>
      <c r="E394" s="12">
        <v>753.31</v>
      </c>
    </row>
    <row r="395" spans="1:5" x14ac:dyDescent="0.3">
      <c r="A395" s="14">
        <v>42443</v>
      </c>
      <c r="B395" s="12">
        <v>2016</v>
      </c>
      <c r="C395" s="12" t="s">
        <v>117</v>
      </c>
      <c r="D395" s="12">
        <v>37.409999999999997</v>
      </c>
      <c r="E395" s="12">
        <v>18.71</v>
      </c>
    </row>
    <row r="396" spans="1:5" x14ac:dyDescent="0.3">
      <c r="A396" s="14">
        <v>42806</v>
      </c>
      <c r="B396" s="12">
        <v>2017</v>
      </c>
      <c r="C396" s="12" t="s">
        <v>116</v>
      </c>
      <c r="D396" s="12">
        <v>561.21</v>
      </c>
      <c r="E396" s="12">
        <v>297.44</v>
      </c>
    </row>
    <row r="397" spans="1:5" x14ac:dyDescent="0.3">
      <c r="A397" s="14">
        <v>43092</v>
      </c>
      <c r="B397" s="12">
        <v>2017</v>
      </c>
      <c r="C397" s="12" t="s">
        <v>119</v>
      </c>
      <c r="D397" s="12">
        <v>1826.73</v>
      </c>
      <c r="E397" s="12">
        <v>1096.04</v>
      </c>
    </row>
    <row r="398" spans="1:5" x14ac:dyDescent="0.3">
      <c r="A398" s="14">
        <v>43252</v>
      </c>
      <c r="B398" s="12">
        <v>2018</v>
      </c>
      <c r="C398" s="12" t="s">
        <v>121</v>
      </c>
      <c r="D398" s="12">
        <v>110.19</v>
      </c>
      <c r="E398" s="12">
        <v>55.1</v>
      </c>
    </row>
    <row r="399" spans="1:5" x14ac:dyDescent="0.3">
      <c r="A399" s="14">
        <v>43371</v>
      </c>
      <c r="B399" s="12">
        <v>2018</v>
      </c>
      <c r="C399" s="12" t="s">
        <v>119</v>
      </c>
      <c r="D399" s="12">
        <v>1971.48</v>
      </c>
      <c r="E399" s="12">
        <v>906.88</v>
      </c>
    </row>
    <row r="400" spans="1:5" x14ac:dyDescent="0.3">
      <c r="A400" s="14">
        <v>43064</v>
      </c>
      <c r="B400" s="12">
        <v>2017</v>
      </c>
      <c r="C400" s="12" t="s">
        <v>119</v>
      </c>
      <c r="D400" s="12">
        <v>543.38</v>
      </c>
      <c r="E400" s="12">
        <v>266.26</v>
      </c>
    </row>
    <row r="401" spans="1:5" x14ac:dyDescent="0.3">
      <c r="A401" s="14">
        <v>43005</v>
      </c>
      <c r="B401" s="12">
        <v>2017</v>
      </c>
      <c r="C401" s="12" t="s">
        <v>116</v>
      </c>
      <c r="D401" s="12">
        <v>961.3</v>
      </c>
      <c r="E401" s="12">
        <v>384.52</v>
      </c>
    </row>
    <row r="402" spans="1:5" x14ac:dyDescent="0.3">
      <c r="A402" s="14">
        <v>42798</v>
      </c>
      <c r="B402" s="12">
        <v>2017</v>
      </c>
      <c r="C402" s="12" t="s">
        <v>119</v>
      </c>
      <c r="D402" s="12">
        <v>712.75</v>
      </c>
      <c r="E402" s="12">
        <v>349.25</v>
      </c>
    </row>
    <row r="403" spans="1:5" x14ac:dyDescent="0.3">
      <c r="A403" s="14">
        <v>42754</v>
      </c>
      <c r="B403" s="12">
        <v>2017</v>
      </c>
      <c r="C403" s="12" t="s">
        <v>116</v>
      </c>
      <c r="D403" s="12">
        <v>1086.1199999999999</v>
      </c>
      <c r="E403" s="12">
        <v>727.7</v>
      </c>
    </row>
    <row r="404" spans="1:5" x14ac:dyDescent="0.3">
      <c r="A404" s="14">
        <v>42957</v>
      </c>
      <c r="B404" s="12">
        <v>2017</v>
      </c>
      <c r="C404" s="12" t="s">
        <v>121</v>
      </c>
      <c r="D404" s="12">
        <v>2496.4299999999998</v>
      </c>
      <c r="E404" s="12">
        <v>1373.04</v>
      </c>
    </row>
    <row r="405" spans="1:5" x14ac:dyDescent="0.3">
      <c r="A405" s="14">
        <v>43004</v>
      </c>
      <c r="B405" s="12">
        <v>2017</v>
      </c>
      <c r="C405" s="12" t="s">
        <v>117</v>
      </c>
      <c r="D405" s="12">
        <v>249.02</v>
      </c>
      <c r="E405" s="12">
        <v>109.57</v>
      </c>
    </row>
    <row r="406" spans="1:5" x14ac:dyDescent="0.3">
      <c r="A406" s="14">
        <v>42466</v>
      </c>
      <c r="B406" s="12">
        <v>2016</v>
      </c>
      <c r="C406" s="12" t="s">
        <v>116</v>
      </c>
      <c r="D406" s="12">
        <v>2133.2199999999998</v>
      </c>
      <c r="E406" s="12">
        <v>1130.6099999999999</v>
      </c>
    </row>
    <row r="407" spans="1:5" x14ac:dyDescent="0.3">
      <c r="A407" s="14">
        <v>42383</v>
      </c>
      <c r="B407" s="12">
        <v>2016</v>
      </c>
      <c r="C407" s="12" t="s">
        <v>121</v>
      </c>
      <c r="D407" s="12">
        <v>903.17</v>
      </c>
      <c r="E407" s="12">
        <v>478.68</v>
      </c>
    </row>
    <row r="408" spans="1:5" x14ac:dyDescent="0.3">
      <c r="A408" s="14">
        <v>43087</v>
      </c>
      <c r="B408" s="12">
        <v>2017</v>
      </c>
      <c r="C408" s="12" t="s">
        <v>121</v>
      </c>
      <c r="D408" s="12">
        <v>1472.87</v>
      </c>
      <c r="E408" s="12">
        <v>898.45</v>
      </c>
    </row>
    <row r="409" spans="1:5" x14ac:dyDescent="0.3">
      <c r="A409" s="14">
        <v>42456</v>
      </c>
      <c r="B409" s="12">
        <v>2016</v>
      </c>
      <c r="C409" s="12" t="s">
        <v>117</v>
      </c>
      <c r="D409" s="12">
        <v>2226.17</v>
      </c>
      <c r="E409" s="12">
        <v>1424.75</v>
      </c>
    </row>
    <row r="410" spans="1:5" x14ac:dyDescent="0.3">
      <c r="A410" s="14">
        <v>42401</v>
      </c>
      <c r="B410" s="12">
        <v>2016</v>
      </c>
      <c r="C410" s="12" t="s">
        <v>119</v>
      </c>
      <c r="D410" s="12">
        <v>1859.52</v>
      </c>
      <c r="E410" s="12">
        <v>948.36</v>
      </c>
    </row>
    <row r="411" spans="1:5" x14ac:dyDescent="0.3">
      <c r="A411" s="14">
        <v>43235</v>
      </c>
      <c r="B411" s="12">
        <v>2018</v>
      </c>
      <c r="C411" s="12" t="s">
        <v>117</v>
      </c>
      <c r="D411" s="12">
        <v>2187.08</v>
      </c>
      <c r="E411" s="12">
        <v>852.96</v>
      </c>
    </row>
    <row r="412" spans="1:5" x14ac:dyDescent="0.3">
      <c r="A412" s="14">
        <v>42723</v>
      </c>
      <c r="B412" s="12">
        <v>2016</v>
      </c>
      <c r="C412" s="12" t="s">
        <v>117</v>
      </c>
      <c r="D412" s="12">
        <v>1283.51</v>
      </c>
      <c r="E412" s="12">
        <v>757.27</v>
      </c>
    </row>
    <row r="413" spans="1:5" x14ac:dyDescent="0.3">
      <c r="A413" s="14">
        <v>42517</v>
      </c>
      <c r="B413" s="12">
        <v>2016</v>
      </c>
      <c r="C413" s="12" t="s">
        <v>121</v>
      </c>
      <c r="D413" s="12">
        <v>790.88</v>
      </c>
      <c r="E413" s="12">
        <v>498.25</v>
      </c>
    </row>
    <row r="414" spans="1:5" x14ac:dyDescent="0.3">
      <c r="A414" s="14">
        <v>42441</v>
      </c>
      <c r="B414" s="12">
        <v>2016</v>
      </c>
      <c r="C414" s="12" t="s">
        <v>121</v>
      </c>
      <c r="D414" s="12">
        <v>2249.06</v>
      </c>
      <c r="E414" s="12">
        <v>1079.55</v>
      </c>
    </row>
    <row r="415" spans="1:5" x14ac:dyDescent="0.3">
      <c r="A415" s="14">
        <v>42826</v>
      </c>
      <c r="B415" s="12">
        <v>2017</v>
      </c>
      <c r="C415" s="12" t="s">
        <v>116</v>
      </c>
      <c r="D415" s="12">
        <v>233.71</v>
      </c>
      <c r="E415" s="12">
        <v>102.83</v>
      </c>
    </row>
    <row r="416" spans="1:5" x14ac:dyDescent="0.3">
      <c r="A416" s="14">
        <v>43451</v>
      </c>
      <c r="B416" s="12">
        <v>2018</v>
      </c>
      <c r="C416" s="12" t="s">
        <v>117</v>
      </c>
      <c r="D416" s="12">
        <v>2216.86</v>
      </c>
      <c r="E416" s="12">
        <v>1019.76</v>
      </c>
    </row>
    <row r="417" spans="1:5" x14ac:dyDescent="0.3">
      <c r="A417" s="14">
        <v>43058</v>
      </c>
      <c r="B417" s="12">
        <v>2017</v>
      </c>
      <c r="C417" s="12" t="s">
        <v>116</v>
      </c>
      <c r="D417" s="12">
        <v>2117.14</v>
      </c>
      <c r="E417" s="12">
        <v>1206.77</v>
      </c>
    </row>
    <row r="418" spans="1:5" x14ac:dyDescent="0.3">
      <c r="A418" s="14">
        <v>42663</v>
      </c>
      <c r="B418" s="12">
        <v>2016</v>
      </c>
      <c r="C418" s="12" t="s">
        <v>116</v>
      </c>
      <c r="D418" s="12">
        <v>98.19</v>
      </c>
      <c r="E418" s="12">
        <v>63.82</v>
      </c>
    </row>
    <row r="419" spans="1:5" x14ac:dyDescent="0.3">
      <c r="A419" s="14">
        <v>42426</v>
      </c>
      <c r="B419" s="12">
        <v>2016</v>
      </c>
      <c r="C419" s="12" t="s">
        <v>116</v>
      </c>
      <c r="D419" s="12">
        <v>539.79</v>
      </c>
      <c r="E419" s="12">
        <v>296.88</v>
      </c>
    </row>
    <row r="420" spans="1:5" x14ac:dyDescent="0.3">
      <c r="A420" s="14">
        <v>42591</v>
      </c>
      <c r="B420" s="12">
        <v>2016</v>
      </c>
      <c r="C420" s="12" t="s">
        <v>117</v>
      </c>
      <c r="D420" s="12">
        <v>1740.05</v>
      </c>
      <c r="E420" s="12">
        <v>1113.6300000000001</v>
      </c>
    </row>
    <row r="421" spans="1:5" x14ac:dyDescent="0.3">
      <c r="A421" s="14">
        <v>42853</v>
      </c>
      <c r="B421" s="12">
        <v>2017</v>
      </c>
      <c r="C421" s="12" t="s">
        <v>116</v>
      </c>
      <c r="D421" s="12">
        <v>255.53</v>
      </c>
      <c r="E421" s="12">
        <v>171.21</v>
      </c>
    </row>
    <row r="422" spans="1:5" x14ac:dyDescent="0.3">
      <c r="A422" s="14">
        <v>43302</v>
      </c>
      <c r="B422" s="12">
        <v>2018</v>
      </c>
      <c r="C422" s="12" t="s">
        <v>116</v>
      </c>
      <c r="D422" s="12">
        <v>351.43</v>
      </c>
      <c r="E422" s="12">
        <v>158.13999999999999</v>
      </c>
    </row>
    <row r="423" spans="1:5" x14ac:dyDescent="0.3">
      <c r="A423" s="14">
        <v>42532</v>
      </c>
      <c r="B423" s="12">
        <v>2016</v>
      </c>
      <c r="C423" s="12" t="s">
        <v>117</v>
      </c>
      <c r="D423" s="12">
        <v>360.48</v>
      </c>
      <c r="E423" s="12">
        <v>198.26</v>
      </c>
    </row>
    <row r="424" spans="1:5" x14ac:dyDescent="0.3">
      <c r="A424" s="14">
        <v>43090</v>
      </c>
      <c r="B424" s="12">
        <v>2017</v>
      </c>
      <c r="C424" s="12" t="s">
        <v>116</v>
      </c>
      <c r="D424" s="12">
        <v>607.66</v>
      </c>
      <c r="E424" s="12">
        <v>376.75</v>
      </c>
    </row>
    <row r="425" spans="1:5" x14ac:dyDescent="0.3">
      <c r="A425" s="14">
        <v>43296</v>
      </c>
      <c r="B425" s="12">
        <v>2018</v>
      </c>
      <c r="C425" s="12" t="s">
        <v>121</v>
      </c>
      <c r="D425" s="12">
        <v>2348.0500000000002</v>
      </c>
      <c r="E425" s="12">
        <v>1009.66</v>
      </c>
    </row>
    <row r="426" spans="1:5" x14ac:dyDescent="0.3">
      <c r="A426" s="14">
        <v>42889</v>
      </c>
      <c r="B426" s="12">
        <v>2017</v>
      </c>
      <c r="C426" s="12" t="s">
        <v>116</v>
      </c>
      <c r="D426" s="12">
        <v>2347.36</v>
      </c>
      <c r="E426" s="12">
        <v>938.94</v>
      </c>
    </row>
    <row r="427" spans="1:5" x14ac:dyDescent="0.3">
      <c r="A427" s="14">
        <v>43153</v>
      </c>
      <c r="B427" s="12">
        <v>2018</v>
      </c>
      <c r="C427" s="12" t="s">
        <v>121</v>
      </c>
      <c r="D427" s="12">
        <v>149.54</v>
      </c>
      <c r="E427" s="12">
        <v>71.78</v>
      </c>
    </row>
    <row r="428" spans="1:5" x14ac:dyDescent="0.3">
      <c r="A428" s="14">
        <v>42656</v>
      </c>
      <c r="B428" s="12">
        <v>2016</v>
      </c>
      <c r="C428" s="12" t="s">
        <v>121</v>
      </c>
      <c r="D428" s="12">
        <v>1146.83</v>
      </c>
      <c r="E428" s="12">
        <v>527.54</v>
      </c>
    </row>
    <row r="429" spans="1:5" x14ac:dyDescent="0.3">
      <c r="A429" s="14">
        <v>43436</v>
      </c>
      <c r="B429" s="12">
        <v>2018</v>
      </c>
      <c r="C429" s="12" t="s">
        <v>121</v>
      </c>
      <c r="D429" s="12">
        <v>1611.46</v>
      </c>
      <c r="E429" s="12">
        <v>837.96</v>
      </c>
    </row>
    <row r="430" spans="1:5" x14ac:dyDescent="0.3">
      <c r="A430" s="14">
        <v>42835</v>
      </c>
      <c r="B430" s="12">
        <v>2017</v>
      </c>
      <c r="C430" s="12" t="s">
        <v>117</v>
      </c>
      <c r="D430" s="12">
        <v>312.83</v>
      </c>
      <c r="E430" s="12">
        <v>178.31</v>
      </c>
    </row>
    <row r="431" spans="1:5" x14ac:dyDescent="0.3">
      <c r="A431" s="14">
        <v>42674</v>
      </c>
      <c r="B431" s="12">
        <v>2016</v>
      </c>
      <c r="C431" s="12" t="s">
        <v>116</v>
      </c>
      <c r="D431" s="12">
        <v>1769.08</v>
      </c>
      <c r="E431" s="12">
        <v>1149.9000000000001</v>
      </c>
    </row>
    <row r="432" spans="1:5" x14ac:dyDescent="0.3">
      <c r="A432" s="14">
        <v>42751</v>
      </c>
      <c r="B432" s="12">
        <v>2017</v>
      </c>
      <c r="C432" s="12" t="s">
        <v>117</v>
      </c>
      <c r="D432" s="12">
        <v>1146.08</v>
      </c>
      <c r="E432" s="12">
        <v>641.79999999999995</v>
      </c>
    </row>
    <row r="433" spans="1:5" x14ac:dyDescent="0.3">
      <c r="A433" s="14">
        <v>43071</v>
      </c>
      <c r="B433" s="12">
        <v>2017</v>
      </c>
      <c r="C433" s="12" t="s">
        <v>121</v>
      </c>
      <c r="D433" s="12">
        <v>2109.7399999999998</v>
      </c>
      <c r="E433" s="12">
        <v>822.8</v>
      </c>
    </row>
    <row r="434" spans="1:5" x14ac:dyDescent="0.3">
      <c r="A434" s="14">
        <v>42628</v>
      </c>
      <c r="B434" s="12">
        <v>2016</v>
      </c>
      <c r="C434" s="12" t="s">
        <v>121</v>
      </c>
      <c r="D434" s="12">
        <v>78.819999999999993</v>
      </c>
      <c r="E434" s="12">
        <v>40.200000000000003</v>
      </c>
    </row>
    <row r="435" spans="1:5" x14ac:dyDescent="0.3">
      <c r="A435" s="14">
        <v>42730</v>
      </c>
      <c r="B435" s="12">
        <v>2016</v>
      </c>
      <c r="C435" s="12" t="s">
        <v>117</v>
      </c>
      <c r="D435" s="12">
        <v>1965.78</v>
      </c>
      <c r="E435" s="12">
        <v>786.31</v>
      </c>
    </row>
    <row r="436" spans="1:5" x14ac:dyDescent="0.3">
      <c r="A436" s="14">
        <v>43044</v>
      </c>
      <c r="B436" s="12">
        <v>2017</v>
      </c>
      <c r="C436" s="12" t="s">
        <v>119</v>
      </c>
      <c r="D436" s="12">
        <v>88.26</v>
      </c>
      <c r="E436" s="12">
        <v>41.48</v>
      </c>
    </row>
    <row r="437" spans="1:5" x14ac:dyDescent="0.3">
      <c r="A437" s="14">
        <v>43261</v>
      </c>
      <c r="B437" s="12">
        <v>2018</v>
      </c>
      <c r="C437" s="12" t="s">
        <v>117</v>
      </c>
      <c r="D437" s="12">
        <v>2468.0100000000002</v>
      </c>
      <c r="E437" s="12">
        <v>962.52</v>
      </c>
    </row>
    <row r="438" spans="1:5" x14ac:dyDescent="0.3">
      <c r="A438" s="14">
        <v>43457</v>
      </c>
      <c r="B438" s="12">
        <v>2018</v>
      </c>
      <c r="C438" s="12" t="s">
        <v>121</v>
      </c>
      <c r="D438" s="12">
        <v>1656.82</v>
      </c>
      <c r="E438" s="12">
        <v>1060.3599999999999</v>
      </c>
    </row>
    <row r="439" spans="1:5" x14ac:dyDescent="0.3">
      <c r="A439" s="14">
        <v>42534</v>
      </c>
      <c r="B439" s="12">
        <v>2016</v>
      </c>
      <c r="C439" s="12" t="s">
        <v>116</v>
      </c>
      <c r="D439" s="12">
        <v>1005.73</v>
      </c>
      <c r="E439" s="12">
        <v>553.15</v>
      </c>
    </row>
    <row r="440" spans="1:5" x14ac:dyDescent="0.3">
      <c r="A440" s="14">
        <v>43158</v>
      </c>
      <c r="B440" s="12">
        <v>2018</v>
      </c>
      <c r="C440" s="12" t="s">
        <v>116</v>
      </c>
      <c r="D440" s="12">
        <v>78</v>
      </c>
      <c r="E440" s="12">
        <v>35.880000000000003</v>
      </c>
    </row>
    <row r="441" spans="1:5" x14ac:dyDescent="0.3">
      <c r="A441" s="14">
        <v>43408</v>
      </c>
      <c r="B441" s="12">
        <v>2018</v>
      </c>
      <c r="C441" s="12" t="s">
        <v>116</v>
      </c>
      <c r="D441" s="12">
        <v>577.51</v>
      </c>
      <c r="E441" s="12">
        <v>259.88</v>
      </c>
    </row>
    <row r="442" spans="1:5" x14ac:dyDescent="0.3">
      <c r="A442" s="14">
        <v>42792</v>
      </c>
      <c r="B442" s="12">
        <v>2017</v>
      </c>
      <c r="C442" s="12" t="s">
        <v>121</v>
      </c>
      <c r="D442" s="12">
        <v>538.86</v>
      </c>
      <c r="E442" s="12">
        <v>323.32</v>
      </c>
    </row>
    <row r="443" spans="1:5" x14ac:dyDescent="0.3">
      <c r="A443" s="14">
        <v>42620</v>
      </c>
      <c r="B443" s="12">
        <v>2016</v>
      </c>
      <c r="C443" s="12" t="s">
        <v>116</v>
      </c>
      <c r="D443" s="12">
        <v>1527.05</v>
      </c>
      <c r="E443" s="12">
        <v>748.25</v>
      </c>
    </row>
    <row r="444" spans="1:5" x14ac:dyDescent="0.3">
      <c r="A444" s="14">
        <v>42415</v>
      </c>
      <c r="B444" s="12">
        <v>2016</v>
      </c>
      <c r="C444" s="12" t="s">
        <v>117</v>
      </c>
      <c r="D444" s="12">
        <v>410.71</v>
      </c>
      <c r="E444" s="12">
        <v>221.78</v>
      </c>
    </row>
    <row r="445" spans="1:5" x14ac:dyDescent="0.3">
      <c r="A445" s="14">
        <v>43107</v>
      </c>
      <c r="B445" s="12">
        <v>2018</v>
      </c>
      <c r="C445" s="12" t="s">
        <v>121</v>
      </c>
      <c r="D445" s="12">
        <v>1709.63</v>
      </c>
      <c r="E445" s="12">
        <v>1094.1600000000001</v>
      </c>
    </row>
    <row r="446" spans="1:5" x14ac:dyDescent="0.3">
      <c r="A446" s="14">
        <v>42739</v>
      </c>
      <c r="B446" s="12">
        <v>2017</v>
      </c>
      <c r="C446" s="12" t="s">
        <v>121</v>
      </c>
      <c r="D446" s="12">
        <v>2494.98</v>
      </c>
      <c r="E446" s="12">
        <v>1172.6400000000001</v>
      </c>
    </row>
    <row r="447" spans="1:5" x14ac:dyDescent="0.3">
      <c r="A447" s="14">
        <v>42815</v>
      </c>
      <c r="B447" s="12">
        <v>2017</v>
      </c>
      <c r="C447" s="12" t="s">
        <v>116</v>
      </c>
      <c r="D447" s="12">
        <v>33.229999999999997</v>
      </c>
      <c r="E447" s="12">
        <v>16.28</v>
      </c>
    </row>
    <row r="448" spans="1:5" x14ac:dyDescent="0.3">
      <c r="A448" s="14">
        <v>43341</v>
      </c>
      <c r="B448" s="12">
        <v>2018</v>
      </c>
      <c r="C448" s="12" t="s">
        <v>117</v>
      </c>
      <c r="D448" s="12">
        <v>1123.3699999999999</v>
      </c>
      <c r="E448" s="12">
        <v>505.52</v>
      </c>
    </row>
    <row r="449" spans="1:5" x14ac:dyDescent="0.3">
      <c r="A449" s="14">
        <v>42535</v>
      </c>
      <c r="B449" s="12">
        <v>2016</v>
      </c>
      <c r="C449" s="12" t="s">
        <v>117</v>
      </c>
      <c r="D449" s="12">
        <v>2278.94</v>
      </c>
      <c r="E449" s="12">
        <v>1526.89</v>
      </c>
    </row>
    <row r="450" spans="1:5" x14ac:dyDescent="0.3">
      <c r="A450" s="14">
        <v>43376</v>
      </c>
      <c r="B450" s="12">
        <v>2018</v>
      </c>
      <c r="C450" s="12" t="s">
        <v>116</v>
      </c>
      <c r="D450" s="12">
        <v>540.51</v>
      </c>
      <c r="E450" s="12">
        <v>254.04</v>
      </c>
    </row>
    <row r="451" spans="1:5" x14ac:dyDescent="0.3">
      <c r="A451" s="14">
        <v>43204</v>
      </c>
      <c r="B451" s="12">
        <v>2018</v>
      </c>
      <c r="C451" s="12" t="s">
        <v>116</v>
      </c>
      <c r="D451" s="12">
        <v>1321.13</v>
      </c>
      <c r="E451" s="12">
        <v>594.51</v>
      </c>
    </row>
    <row r="452" spans="1:5" x14ac:dyDescent="0.3">
      <c r="A452" s="14">
        <v>42656</v>
      </c>
      <c r="B452" s="12">
        <v>2016</v>
      </c>
      <c r="C452" s="12" t="s">
        <v>119</v>
      </c>
      <c r="D452" s="12">
        <v>2376.8000000000002</v>
      </c>
      <c r="E452" s="12">
        <v>1544.92</v>
      </c>
    </row>
    <row r="453" spans="1:5" x14ac:dyDescent="0.3">
      <c r="A453" s="14">
        <v>42670</v>
      </c>
      <c r="B453" s="12">
        <v>2016</v>
      </c>
      <c r="C453" s="12" t="s">
        <v>116</v>
      </c>
      <c r="D453" s="12">
        <v>2434.29</v>
      </c>
      <c r="E453" s="12">
        <v>973.72</v>
      </c>
    </row>
    <row r="454" spans="1:5" x14ac:dyDescent="0.3">
      <c r="A454" s="14">
        <v>43263</v>
      </c>
      <c r="B454" s="12">
        <v>2018</v>
      </c>
      <c r="C454" s="12" t="s">
        <v>116</v>
      </c>
      <c r="D454" s="12">
        <v>1397.51</v>
      </c>
      <c r="E454" s="12">
        <v>559</v>
      </c>
    </row>
    <row r="455" spans="1:5" x14ac:dyDescent="0.3">
      <c r="A455" s="14">
        <v>43116</v>
      </c>
      <c r="B455" s="12">
        <v>2018</v>
      </c>
      <c r="C455" s="12" t="s">
        <v>116</v>
      </c>
      <c r="D455" s="12">
        <v>751.96</v>
      </c>
      <c r="E455" s="12">
        <v>360.94</v>
      </c>
    </row>
    <row r="456" spans="1:5" x14ac:dyDescent="0.3">
      <c r="A456" s="14">
        <v>42403</v>
      </c>
      <c r="B456" s="12">
        <v>2016</v>
      </c>
      <c r="C456" s="12" t="s">
        <v>121</v>
      </c>
      <c r="D456" s="12">
        <v>1586.27</v>
      </c>
      <c r="E456" s="12">
        <v>650.37</v>
      </c>
    </row>
    <row r="457" spans="1:5" x14ac:dyDescent="0.3">
      <c r="A457" s="14">
        <v>42650</v>
      </c>
      <c r="B457" s="12">
        <v>2016</v>
      </c>
      <c r="C457" s="12" t="s">
        <v>116</v>
      </c>
      <c r="D457" s="12">
        <v>622.54999999999995</v>
      </c>
      <c r="E457" s="12">
        <v>242.79</v>
      </c>
    </row>
    <row r="458" spans="1:5" x14ac:dyDescent="0.3">
      <c r="A458" s="14">
        <v>42685</v>
      </c>
      <c r="B458" s="12">
        <v>2016</v>
      </c>
      <c r="C458" s="12" t="s">
        <v>116</v>
      </c>
      <c r="D458" s="12">
        <v>1641.29</v>
      </c>
      <c r="E458" s="12">
        <v>804.23</v>
      </c>
    </row>
    <row r="459" spans="1:5" x14ac:dyDescent="0.3">
      <c r="A459" s="14">
        <v>42733</v>
      </c>
      <c r="B459" s="12">
        <v>2016</v>
      </c>
      <c r="C459" s="12" t="s">
        <v>119</v>
      </c>
      <c r="D459" s="12">
        <v>2372.5100000000002</v>
      </c>
      <c r="E459" s="12">
        <v>1162.53</v>
      </c>
    </row>
    <row r="460" spans="1:5" x14ac:dyDescent="0.3">
      <c r="A460" s="14">
        <v>42463</v>
      </c>
      <c r="B460" s="12">
        <v>2016</v>
      </c>
      <c r="C460" s="12" t="s">
        <v>119</v>
      </c>
      <c r="D460" s="12">
        <v>1402.83</v>
      </c>
      <c r="E460" s="12">
        <v>757.53</v>
      </c>
    </row>
    <row r="461" spans="1:5" x14ac:dyDescent="0.3">
      <c r="A461" s="14">
        <v>42730</v>
      </c>
      <c r="B461" s="12">
        <v>2016</v>
      </c>
      <c r="C461" s="12" t="s">
        <v>119</v>
      </c>
      <c r="D461" s="12">
        <v>1457.64</v>
      </c>
      <c r="E461" s="12">
        <v>641.36</v>
      </c>
    </row>
    <row r="462" spans="1:5" x14ac:dyDescent="0.3">
      <c r="A462" s="14">
        <v>42985</v>
      </c>
      <c r="B462" s="12">
        <v>2017</v>
      </c>
      <c r="C462" s="12" t="s">
        <v>117</v>
      </c>
      <c r="D462" s="12">
        <v>364.61</v>
      </c>
      <c r="E462" s="12">
        <v>222.41</v>
      </c>
    </row>
    <row r="463" spans="1:5" x14ac:dyDescent="0.3">
      <c r="A463" s="14">
        <v>42686</v>
      </c>
      <c r="B463" s="12">
        <v>2016</v>
      </c>
      <c r="C463" s="12" t="s">
        <v>117</v>
      </c>
      <c r="D463" s="12">
        <v>736.24</v>
      </c>
      <c r="E463" s="12">
        <v>427.02</v>
      </c>
    </row>
    <row r="464" spans="1:5" x14ac:dyDescent="0.3">
      <c r="A464" s="14">
        <v>43460</v>
      </c>
      <c r="B464" s="12">
        <v>2018</v>
      </c>
      <c r="C464" s="12" t="s">
        <v>121</v>
      </c>
      <c r="D464" s="12">
        <v>923.94</v>
      </c>
      <c r="E464" s="12">
        <v>471.21</v>
      </c>
    </row>
    <row r="465" spans="1:5" x14ac:dyDescent="0.3">
      <c r="A465" s="14">
        <v>42465</v>
      </c>
      <c r="B465" s="12">
        <v>2016</v>
      </c>
      <c r="C465" s="12" t="s">
        <v>119</v>
      </c>
      <c r="D465" s="12">
        <v>295.16000000000003</v>
      </c>
      <c r="E465" s="12">
        <v>168.24</v>
      </c>
    </row>
    <row r="466" spans="1:5" x14ac:dyDescent="0.3">
      <c r="A466" s="14">
        <v>43066</v>
      </c>
      <c r="B466" s="12">
        <v>2017</v>
      </c>
      <c r="C466" s="12" t="s">
        <v>121</v>
      </c>
      <c r="D466" s="12">
        <v>278.19</v>
      </c>
      <c r="E466" s="12">
        <v>136.31</v>
      </c>
    </row>
    <row r="467" spans="1:5" x14ac:dyDescent="0.3">
      <c r="A467" s="14">
        <v>43364</v>
      </c>
      <c r="B467" s="12">
        <v>2018</v>
      </c>
      <c r="C467" s="12" t="s">
        <v>121</v>
      </c>
      <c r="D467" s="12">
        <v>377.95</v>
      </c>
      <c r="E467" s="12">
        <v>226.77</v>
      </c>
    </row>
    <row r="468" spans="1:5" x14ac:dyDescent="0.3">
      <c r="A468" s="14">
        <v>43031</v>
      </c>
      <c r="B468" s="12">
        <v>2017</v>
      </c>
      <c r="C468" s="12" t="s">
        <v>119</v>
      </c>
      <c r="D468" s="12">
        <v>299.07</v>
      </c>
      <c r="E468" s="12">
        <v>134.58000000000001</v>
      </c>
    </row>
    <row r="469" spans="1:5" x14ac:dyDescent="0.3">
      <c r="A469" s="14">
        <v>42385</v>
      </c>
      <c r="B469" s="12">
        <v>2016</v>
      </c>
      <c r="C469" s="12" t="s">
        <v>119</v>
      </c>
      <c r="D469" s="12">
        <v>2462.06</v>
      </c>
      <c r="E469" s="12">
        <v>1058.69</v>
      </c>
    </row>
    <row r="470" spans="1:5" x14ac:dyDescent="0.3">
      <c r="A470" s="14">
        <v>43251</v>
      </c>
      <c r="B470" s="12">
        <v>2018</v>
      </c>
      <c r="C470" s="12" t="s">
        <v>121</v>
      </c>
      <c r="D470" s="12">
        <v>1621.96</v>
      </c>
      <c r="E470" s="12">
        <v>843.42</v>
      </c>
    </row>
    <row r="471" spans="1:5" x14ac:dyDescent="0.3">
      <c r="A471" s="14">
        <v>43313</v>
      </c>
      <c r="B471" s="12">
        <v>2018</v>
      </c>
      <c r="C471" s="12" t="s">
        <v>117</v>
      </c>
      <c r="D471" s="12">
        <v>1708.73</v>
      </c>
      <c r="E471" s="12">
        <v>905.63</v>
      </c>
    </row>
    <row r="472" spans="1:5" x14ac:dyDescent="0.3">
      <c r="A472" s="14">
        <v>43263</v>
      </c>
      <c r="B472" s="12">
        <v>2018</v>
      </c>
      <c r="C472" s="12" t="s">
        <v>116</v>
      </c>
      <c r="D472" s="12">
        <v>254.01</v>
      </c>
      <c r="E472" s="12">
        <v>149.87</v>
      </c>
    </row>
    <row r="473" spans="1:5" x14ac:dyDescent="0.3">
      <c r="A473" s="14">
        <v>42801</v>
      </c>
      <c r="B473" s="12">
        <v>2017</v>
      </c>
      <c r="C473" s="12" t="s">
        <v>119</v>
      </c>
      <c r="D473" s="12">
        <v>2435.94</v>
      </c>
      <c r="E473" s="12">
        <v>1096.17</v>
      </c>
    </row>
    <row r="474" spans="1:5" x14ac:dyDescent="0.3">
      <c r="A474" s="14">
        <v>43386</v>
      </c>
      <c r="B474" s="12">
        <v>2018</v>
      </c>
      <c r="C474" s="12" t="s">
        <v>116</v>
      </c>
      <c r="D474" s="12">
        <v>2342.37</v>
      </c>
      <c r="E474" s="12">
        <v>1218.03</v>
      </c>
    </row>
    <row r="475" spans="1:5" x14ac:dyDescent="0.3">
      <c r="A475" s="14">
        <v>43404</v>
      </c>
      <c r="B475" s="12">
        <v>2018</v>
      </c>
      <c r="C475" s="12" t="s">
        <v>119</v>
      </c>
      <c r="D475" s="12">
        <v>1626.41</v>
      </c>
      <c r="E475" s="12">
        <v>829.47</v>
      </c>
    </row>
    <row r="476" spans="1:5" x14ac:dyDescent="0.3">
      <c r="A476" s="14">
        <v>43336</v>
      </c>
      <c r="B476" s="12">
        <v>2018</v>
      </c>
      <c r="C476" s="12" t="s">
        <v>121</v>
      </c>
      <c r="D476" s="12">
        <v>2228.5500000000002</v>
      </c>
      <c r="E476" s="12">
        <v>891.42</v>
      </c>
    </row>
    <row r="477" spans="1:5" x14ac:dyDescent="0.3">
      <c r="A477" s="14">
        <v>42875</v>
      </c>
      <c r="B477" s="12">
        <v>2017</v>
      </c>
      <c r="C477" s="12" t="s">
        <v>117</v>
      </c>
      <c r="D477" s="12">
        <v>508.97</v>
      </c>
      <c r="E477" s="12">
        <v>213.77</v>
      </c>
    </row>
    <row r="478" spans="1:5" x14ac:dyDescent="0.3">
      <c r="A478" s="14">
        <v>42693</v>
      </c>
      <c r="B478" s="12">
        <v>2016</v>
      </c>
      <c r="C478" s="12" t="s">
        <v>121</v>
      </c>
      <c r="D478" s="12">
        <v>2205.67</v>
      </c>
      <c r="E478" s="12">
        <v>1235.18</v>
      </c>
    </row>
    <row r="479" spans="1:5" x14ac:dyDescent="0.3">
      <c r="A479" s="14">
        <v>42872</v>
      </c>
      <c r="B479" s="12">
        <v>2017</v>
      </c>
      <c r="C479" s="12" t="s">
        <v>117</v>
      </c>
      <c r="D479" s="12">
        <v>1057.56</v>
      </c>
      <c r="E479" s="12">
        <v>412.45</v>
      </c>
    </row>
    <row r="480" spans="1:5" x14ac:dyDescent="0.3">
      <c r="A480" s="14">
        <v>42420</v>
      </c>
      <c r="B480" s="12">
        <v>2016</v>
      </c>
      <c r="C480" s="12" t="s">
        <v>116</v>
      </c>
      <c r="D480" s="12">
        <v>1458.31</v>
      </c>
      <c r="E480" s="12">
        <v>699.99</v>
      </c>
    </row>
    <row r="481" spans="1:5" x14ac:dyDescent="0.3">
      <c r="A481" s="14">
        <v>43179</v>
      </c>
      <c r="B481" s="12">
        <v>2018</v>
      </c>
      <c r="C481" s="12" t="s">
        <v>117</v>
      </c>
      <c r="D481" s="12">
        <v>458.76</v>
      </c>
      <c r="E481" s="12">
        <v>243.14</v>
      </c>
    </row>
    <row r="482" spans="1:5" x14ac:dyDescent="0.3">
      <c r="A482" s="14">
        <v>42964</v>
      </c>
      <c r="B482" s="12">
        <v>2017</v>
      </c>
      <c r="C482" s="12" t="s">
        <v>116</v>
      </c>
      <c r="D482" s="12">
        <v>172.58</v>
      </c>
      <c r="E482" s="12">
        <v>82.84</v>
      </c>
    </row>
    <row r="483" spans="1:5" x14ac:dyDescent="0.3">
      <c r="A483" s="14">
        <v>42959</v>
      </c>
      <c r="B483" s="12">
        <v>2017</v>
      </c>
      <c r="C483" s="12" t="s">
        <v>121</v>
      </c>
      <c r="D483" s="12">
        <v>2375.3200000000002</v>
      </c>
      <c r="E483" s="12">
        <v>1567.71</v>
      </c>
    </row>
    <row r="484" spans="1:5" x14ac:dyDescent="0.3">
      <c r="A484" s="14">
        <v>43176</v>
      </c>
      <c r="B484" s="12">
        <v>2018</v>
      </c>
      <c r="C484" s="12" t="s">
        <v>116</v>
      </c>
      <c r="D484" s="12">
        <v>1542.83</v>
      </c>
      <c r="E484" s="12">
        <v>802.27</v>
      </c>
    </row>
    <row r="485" spans="1:5" x14ac:dyDescent="0.3">
      <c r="A485" s="14">
        <v>42532</v>
      </c>
      <c r="B485" s="12">
        <v>2016</v>
      </c>
      <c r="C485" s="12" t="s">
        <v>117</v>
      </c>
      <c r="D485" s="12">
        <v>660.93</v>
      </c>
      <c r="E485" s="12">
        <v>304.02999999999997</v>
      </c>
    </row>
    <row r="486" spans="1:5" x14ac:dyDescent="0.3">
      <c r="A486" s="14">
        <v>42674</v>
      </c>
      <c r="B486" s="12">
        <v>2016</v>
      </c>
      <c r="C486" s="12" t="s">
        <v>119</v>
      </c>
      <c r="D486" s="12">
        <v>544.23</v>
      </c>
      <c r="E486" s="12">
        <v>212.25</v>
      </c>
    </row>
    <row r="487" spans="1:5" x14ac:dyDescent="0.3">
      <c r="A487" s="14">
        <v>42855</v>
      </c>
      <c r="B487" s="12">
        <v>2017</v>
      </c>
      <c r="C487" s="12" t="s">
        <v>121</v>
      </c>
      <c r="D487" s="12">
        <v>150.19</v>
      </c>
      <c r="E487" s="12">
        <v>82.6</v>
      </c>
    </row>
    <row r="488" spans="1:5" x14ac:dyDescent="0.3">
      <c r="A488" s="14">
        <v>43058</v>
      </c>
      <c r="B488" s="12">
        <v>2017</v>
      </c>
      <c r="C488" s="12" t="s">
        <v>119</v>
      </c>
      <c r="D488" s="12">
        <v>451.19</v>
      </c>
      <c r="E488" s="12">
        <v>284.25</v>
      </c>
    </row>
    <row r="489" spans="1:5" x14ac:dyDescent="0.3">
      <c r="A489" s="14">
        <v>43116</v>
      </c>
      <c r="B489" s="12">
        <v>2018</v>
      </c>
      <c r="C489" s="12" t="s">
        <v>117</v>
      </c>
      <c r="D489" s="12">
        <v>1711.73</v>
      </c>
      <c r="E489" s="12">
        <v>958.57</v>
      </c>
    </row>
    <row r="490" spans="1:5" x14ac:dyDescent="0.3">
      <c r="A490" s="14">
        <v>43250</v>
      </c>
      <c r="B490" s="12">
        <v>2018</v>
      </c>
      <c r="C490" s="12" t="s">
        <v>116</v>
      </c>
      <c r="D490" s="12">
        <v>689.05</v>
      </c>
      <c r="E490" s="12">
        <v>461.66</v>
      </c>
    </row>
    <row r="491" spans="1:5" x14ac:dyDescent="0.3">
      <c r="A491" s="14">
        <v>42493</v>
      </c>
      <c r="B491" s="12">
        <v>2016</v>
      </c>
      <c r="C491" s="12" t="s">
        <v>117</v>
      </c>
      <c r="D491" s="12">
        <v>1463.2</v>
      </c>
      <c r="E491" s="12">
        <v>643.80999999999995</v>
      </c>
    </row>
    <row r="492" spans="1:5" x14ac:dyDescent="0.3">
      <c r="A492" s="14">
        <v>42700</v>
      </c>
      <c r="B492" s="12">
        <v>2016</v>
      </c>
      <c r="C492" s="12" t="s">
        <v>116</v>
      </c>
      <c r="D492" s="12">
        <v>398.06</v>
      </c>
      <c r="E492" s="12">
        <v>250.78</v>
      </c>
    </row>
    <row r="493" spans="1:5" x14ac:dyDescent="0.3">
      <c r="A493" s="14">
        <v>42612</v>
      </c>
      <c r="B493" s="12">
        <v>2016</v>
      </c>
      <c r="C493" s="12" t="s">
        <v>119</v>
      </c>
      <c r="D493" s="12">
        <v>2139.4699999999998</v>
      </c>
      <c r="E493" s="12">
        <v>855.79</v>
      </c>
    </row>
    <row r="494" spans="1:5" x14ac:dyDescent="0.3">
      <c r="A494" s="14">
        <v>42735</v>
      </c>
      <c r="B494" s="12">
        <v>2016</v>
      </c>
      <c r="C494" s="12" t="s">
        <v>119</v>
      </c>
      <c r="D494" s="12">
        <v>990.07</v>
      </c>
      <c r="E494" s="12">
        <v>386.13</v>
      </c>
    </row>
    <row r="495" spans="1:5" x14ac:dyDescent="0.3">
      <c r="A495" s="14">
        <v>43304</v>
      </c>
      <c r="B495" s="12">
        <v>2018</v>
      </c>
      <c r="C495" s="12" t="s">
        <v>116</v>
      </c>
      <c r="D495" s="12">
        <v>983.91</v>
      </c>
      <c r="E495" s="12">
        <v>600.19000000000005</v>
      </c>
    </row>
    <row r="496" spans="1:5" x14ac:dyDescent="0.3">
      <c r="A496" s="14">
        <v>42576</v>
      </c>
      <c r="B496" s="12">
        <v>2016</v>
      </c>
      <c r="C496" s="12" t="s">
        <v>117</v>
      </c>
      <c r="D496" s="12">
        <v>1697.79</v>
      </c>
      <c r="E496" s="12">
        <v>1052.6300000000001</v>
      </c>
    </row>
    <row r="497" spans="1:5" x14ac:dyDescent="0.3">
      <c r="A497" s="14">
        <v>43328</v>
      </c>
      <c r="B497" s="12">
        <v>2018</v>
      </c>
      <c r="C497" s="12" t="s">
        <v>117</v>
      </c>
      <c r="D497" s="12">
        <v>2311.1999999999998</v>
      </c>
      <c r="E497" s="12">
        <v>970.7</v>
      </c>
    </row>
    <row r="498" spans="1:5" x14ac:dyDescent="0.3">
      <c r="A498" s="14">
        <v>43343</v>
      </c>
      <c r="B498" s="12">
        <v>2018</v>
      </c>
      <c r="C498" s="12" t="s">
        <v>121</v>
      </c>
      <c r="D498" s="12">
        <v>2410.44</v>
      </c>
      <c r="E498" s="12">
        <v>1084.7</v>
      </c>
    </row>
    <row r="499" spans="1:5" x14ac:dyDescent="0.3">
      <c r="A499" s="14">
        <v>42863</v>
      </c>
      <c r="B499" s="12">
        <v>2017</v>
      </c>
      <c r="C499" s="12" t="s">
        <v>116</v>
      </c>
      <c r="D499" s="12">
        <v>779.09</v>
      </c>
      <c r="E499" s="12">
        <v>483.04</v>
      </c>
    </row>
    <row r="500" spans="1:5" x14ac:dyDescent="0.3">
      <c r="A500" s="14">
        <v>42992</v>
      </c>
      <c r="B500" s="12">
        <v>2017</v>
      </c>
      <c r="C500" s="12" t="s">
        <v>117</v>
      </c>
      <c r="D500" s="12">
        <v>1383.95</v>
      </c>
      <c r="E500" s="12">
        <v>775.01</v>
      </c>
    </row>
    <row r="501" spans="1:5" x14ac:dyDescent="0.3">
      <c r="A501" s="14">
        <v>42778</v>
      </c>
      <c r="B501" s="12">
        <v>2017</v>
      </c>
      <c r="C501" s="12" t="s">
        <v>119</v>
      </c>
      <c r="D501" s="12">
        <v>2318.2399999999998</v>
      </c>
      <c r="E501" s="12">
        <v>1506.86</v>
      </c>
    </row>
    <row r="502" spans="1:5" x14ac:dyDescent="0.3">
      <c r="A502" s="14">
        <v>42755</v>
      </c>
      <c r="B502" s="12">
        <v>2017</v>
      </c>
      <c r="C502" s="12" t="s">
        <v>116</v>
      </c>
      <c r="D502" s="12">
        <v>169.05</v>
      </c>
      <c r="E502" s="12">
        <v>106.5</v>
      </c>
    </row>
    <row r="503" spans="1:5" x14ac:dyDescent="0.3">
      <c r="A503" s="14">
        <v>43226</v>
      </c>
      <c r="B503" s="12">
        <v>2018</v>
      </c>
      <c r="C503" s="12" t="s">
        <v>116</v>
      </c>
      <c r="D503" s="12">
        <v>2383.7600000000002</v>
      </c>
      <c r="E503" s="12">
        <v>1406.42</v>
      </c>
    </row>
    <row r="504" spans="1:5" x14ac:dyDescent="0.3">
      <c r="A504" s="14">
        <v>42905</v>
      </c>
      <c r="B504" s="12">
        <v>2017</v>
      </c>
      <c r="C504" s="12" t="s">
        <v>119</v>
      </c>
      <c r="D504" s="12">
        <v>1536.25</v>
      </c>
      <c r="E504" s="12">
        <v>814.21</v>
      </c>
    </row>
    <row r="505" spans="1:5" x14ac:dyDescent="0.3">
      <c r="A505" s="14">
        <v>42926</v>
      </c>
      <c r="B505" s="12">
        <v>2017</v>
      </c>
      <c r="C505" s="12" t="s">
        <v>121</v>
      </c>
      <c r="D505" s="12">
        <v>548.89</v>
      </c>
      <c r="E505" s="12">
        <v>351.29</v>
      </c>
    </row>
    <row r="506" spans="1:5" x14ac:dyDescent="0.3">
      <c r="A506" s="14">
        <v>43374</v>
      </c>
      <c r="B506" s="12">
        <v>2018</v>
      </c>
      <c r="C506" s="12" t="s">
        <v>119</v>
      </c>
      <c r="D506" s="12">
        <v>1650.76</v>
      </c>
      <c r="E506" s="12">
        <v>775.86</v>
      </c>
    </row>
    <row r="507" spans="1:5" x14ac:dyDescent="0.3">
      <c r="A507" s="14">
        <v>43405</v>
      </c>
      <c r="B507" s="12">
        <v>2018</v>
      </c>
      <c r="C507" s="12" t="s">
        <v>116</v>
      </c>
      <c r="D507" s="12">
        <v>288.33999999999997</v>
      </c>
      <c r="E507" s="12">
        <v>170.12</v>
      </c>
    </row>
    <row r="508" spans="1:5" x14ac:dyDescent="0.3">
      <c r="A508" s="14">
        <v>43096</v>
      </c>
      <c r="B508" s="12">
        <v>2017</v>
      </c>
      <c r="C508" s="12" t="s">
        <v>116</v>
      </c>
      <c r="D508" s="12">
        <v>1625.12</v>
      </c>
      <c r="E508" s="12">
        <v>731.3</v>
      </c>
    </row>
    <row r="509" spans="1:5" x14ac:dyDescent="0.3">
      <c r="A509" s="14">
        <v>42889</v>
      </c>
      <c r="B509" s="12">
        <v>2017</v>
      </c>
      <c r="C509" s="12" t="s">
        <v>119</v>
      </c>
      <c r="D509" s="12">
        <v>1318.75</v>
      </c>
      <c r="E509" s="12">
        <v>685.75</v>
      </c>
    </row>
    <row r="510" spans="1:5" x14ac:dyDescent="0.3">
      <c r="A510" s="14">
        <v>42504</v>
      </c>
      <c r="B510" s="12">
        <v>2016</v>
      </c>
      <c r="C510" s="12" t="s">
        <v>116</v>
      </c>
      <c r="D510" s="12">
        <v>2247.4499999999998</v>
      </c>
      <c r="E510" s="12">
        <v>898.98</v>
      </c>
    </row>
    <row r="511" spans="1:5" x14ac:dyDescent="0.3">
      <c r="A511" s="14">
        <v>43236</v>
      </c>
      <c r="B511" s="12">
        <v>2018</v>
      </c>
      <c r="C511" s="12" t="s">
        <v>116</v>
      </c>
      <c r="D511" s="12">
        <v>1394.64</v>
      </c>
      <c r="E511" s="12">
        <v>669.43</v>
      </c>
    </row>
    <row r="512" spans="1:5" x14ac:dyDescent="0.3">
      <c r="A512" s="14">
        <v>43103</v>
      </c>
      <c r="B512" s="12">
        <v>2018</v>
      </c>
      <c r="C512" s="12" t="s">
        <v>117</v>
      </c>
      <c r="D512" s="12">
        <v>1567.29</v>
      </c>
      <c r="E512" s="12">
        <v>673.93</v>
      </c>
    </row>
    <row r="513" spans="1:5" x14ac:dyDescent="0.3">
      <c r="A513" s="14">
        <v>42840</v>
      </c>
      <c r="B513" s="12">
        <v>2017</v>
      </c>
      <c r="C513" s="12" t="s">
        <v>119</v>
      </c>
      <c r="D513" s="12">
        <v>993.69</v>
      </c>
      <c r="E513" s="12">
        <v>556.47</v>
      </c>
    </row>
    <row r="514" spans="1:5" x14ac:dyDescent="0.3">
      <c r="A514" s="14">
        <v>42633</v>
      </c>
      <c r="B514" s="12">
        <v>2016</v>
      </c>
      <c r="C514" s="12" t="s">
        <v>121</v>
      </c>
      <c r="D514" s="12">
        <v>1698.45</v>
      </c>
      <c r="E514" s="12">
        <v>1053.04</v>
      </c>
    </row>
    <row r="515" spans="1:5" x14ac:dyDescent="0.3">
      <c r="A515" s="14">
        <v>43248</v>
      </c>
      <c r="B515" s="12">
        <v>2018</v>
      </c>
      <c r="C515" s="12" t="s">
        <v>119</v>
      </c>
      <c r="D515" s="12">
        <v>529.82000000000005</v>
      </c>
      <c r="E515" s="12">
        <v>233.12</v>
      </c>
    </row>
    <row r="516" spans="1:5" x14ac:dyDescent="0.3">
      <c r="A516" s="14">
        <v>43032</v>
      </c>
      <c r="B516" s="12">
        <v>2017</v>
      </c>
      <c r="C516" s="12" t="s">
        <v>117</v>
      </c>
      <c r="D516" s="12">
        <v>898.34</v>
      </c>
      <c r="E516" s="12">
        <v>467.14</v>
      </c>
    </row>
    <row r="517" spans="1:5" x14ac:dyDescent="0.3">
      <c r="A517" s="14">
        <v>43340</v>
      </c>
      <c r="B517" s="12">
        <v>2018</v>
      </c>
      <c r="C517" s="12" t="s">
        <v>119</v>
      </c>
      <c r="D517" s="12">
        <v>2470.64</v>
      </c>
      <c r="E517" s="12">
        <v>1309.44</v>
      </c>
    </row>
    <row r="518" spans="1:5" x14ac:dyDescent="0.3">
      <c r="A518" s="14">
        <v>42704</v>
      </c>
      <c r="B518" s="12">
        <v>2016</v>
      </c>
      <c r="C518" s="12" t="s">
        <v>119</v>
      </c>
      <c r="D518" s="12">
        <v>421.06</v>
      </c>
      <c r="E518" s="12">
        <v>189.48</v>
      </c>
    </row>
    <row r="519" spans="1:5" x14ac:dyDescent="0.3">
      <c r="A519" s="14">
        <v>42406</v>
      </c>
      <c r="B519" s="12">
        <v>2016</v>
      </c>
      <c r="C519" s="12" t="s">
        <v>121</v>
      </c>
      <c r="D519" s="12">
        <v>1437.88</v>
      </c>
      <c r="E519" s="12">
        <v>704.56</v>
      </c>
    </row>
    <row r="520" spans="1:5" x14ac:dyDescent="0.3">
      <c r="A520" s="14">
        <v>42640</v>
      </c>
      <c r="B520" s="12">
        <v>2016</v>
      </c>
      <c r="C520" s="12" t="s">
        <v>117</v>
      </c>
      <c r="D520" s="12">
        <v>2495.48</v>
      </c>
      <c r="E520" s="12">
        <v>1297.6500000000001</v>
      </c>
    </row>
    <row r="521" spans="1:5" x14ac:dyDescent="0.3">
      <c r="A521" s="14">
        <v>42915</v>
      </c>
      <c r="B521" s="12">
        <v>2017</v>
      </c>
      <c r="C521" s="12" t="s">
        <v>121</v>
      </c>
      <c r="D521" s="12">
        <v>2123.1799999999998</v>
      </c>
      <c r="E521" s="12">
        <v>997.89</v>
      </c>
    </row>
    <row r="522" spans="1:5" x14ac:dyDescent="0.3">
      <c r="A522" s="14">
        <v>42704</v>
      </c>
      <c r="B522" s="12">
        <v>2016</v>
      </c>
      <c r="C522" s="12" t="s">
        <v>119</v>
      </c>
      <c r="D522" s="12">
        <v>1955.88</v>
      </c>
      <c r="E522" s="12">
        <v>1114.8499999999999</v>
      </c>
    </row>
    <row r="523" spans="1:5" x14ac:dyDescent="0.3">
      <c r="A523" s="14">
        <v>42780</v>
      </c>
      <c r="B523" s="12">
        <v>2017</v>
      </c>
      <c r="C523" s="12" t="s">
        <v>117</v>
      </c>
      <c r="D523" s="12">
        <v>2138.09</v>
      </c>
      <c r="E523" s="12">
        <v>1197.33</v>
      </c>
    </row>
    <row r="524" spans="1:5" x14ac:dyDescent="0.3">
      <c r="A524" s="14">
        <v>43212</v>
      </c>
      <c r="B524" s="12">
        <v>2018</v>
      </c>
      <c r="C524" s="12" t="s">
        <v>117</v>
      </c>
      <c r="D524" s="12">
        <v>2424.29</v>
      </c>
      <c r="E524" s="12">
        <v>1260.6300000000001</v>
      </c>
    </row>
    <row r="525" spans="1:5" x14ac:dyDescent="0.3">
      <c r="A525" s="14">
        <v>43028</v>
      </c>
      <c r="B525" s="12">
        <v>2017</v>
      </c>
      <c r="C525" s="12" t="s">
        <v>116</v>
      </c>
      <c r="D525" s="12">
        <v>426.29</v>
      </c>
      <c r="E525" s="12">
        <v>170.52</v>
      </c>
    </row>
    <row r="526" spans="1:5" x14ac:dyDescent="0.3">
      <c r="A526" s="14">
        <v>42895</v>
      </c>
      <c r="B526" s="12">
        <v>2017</v>
      </c>
      <c r="C526" s="12" t="s">
        <v>119</v>
      </c>
      <c r="D526" s="12">
        <v>1208.04</v>
      </c>
      <c r="E526" s="12">
        <v>761.07</v>
      </c>
    </row>
    <row r="527" spans="1:5" x14ac:dyDescent="0.3">
      <c r="A527" s="14">
        <v>43149</v>
      </c>
      <c r="B527" s="12">
        <v>2018</v>
      </c>
      <c r="C527" s="12" t="s">
        <v>119</v>
      </c>
      <c r="D527" s="12">
        <v>1623.8</v>
      </c>
      <c r="E527" s="12">
        <v>714.47</v>
      </c>
    </row>
    <row r="528" spans="1:5" x14ac:dyDescent="0.3">
      <c r="A528" s="14">
        <v>42826</v>
      </c>
      <c r="B528" s="12">
        <v>2017</v>
      </c>
      <c r="C528" s="12" t="s">
        <v>119</v>
      </c>
      <c r="D528" s="12">
        <v>1631.95</v>
      </c>
      <c r="E528" s="12">
        <v>1093.4100000000001</v>
      </c>
    </row>
    <row r="529" spans="1:5" x14ac:dyDescent="0.3">
      <c r="A529" s="14">
        <v>42422</v>
      </c>
      <c r="B529" s="12">
        <v>2016</v>
      </c>
      <c r="C529" s="12" t="s">
        <v>119</v>
      </c>
      <c r="D529" s="12">
        <v>120.99</v>
      </c>
      <c r="E529" s="12">
        <v>52.03</v>
      </c>
    </row>
    <row r="530" spans="1:5" x14ac:dyDescent="0.3">
      <c r="A530" s="14">
        <v>42460</v>
      </c>
      <c r="B530" s="12">
        <v>2016</v>
      </c>
      <c r="C530" s="12" t="s">
        <v>121</v>
      </c>
      <c r="D530" s="12">
        <v>1764.88</v>
      </c>
      <c r="E530" s="12">
        <v>882.44</v>
      </c>
    </row>
    <row r="531" spans="1:5" x14ac:dyDescent="0.3">
      <c r="A531" s="14">
        <v>42920</v>
      </c>
      <c r="B531" s="12">
        <v>2017</v>
      </c>
      <c r="C531" s="12" t="s">
        <v>116</v>
      </c>
      <c r="D531" s="12">
        <v>2084.75</v>
      </c>
      <c r="E531" s="12">
        <v>1355.09</v>
      </c>
    </row>
    <row r="532" spans="1:5" x14ac:dyDescent="0.3">
      <c r="A532" s="14">
        <v>43339</v>
      </c>
      <c r="B532" s="12">
        <v>2018</v>
      </c>
      <c r="C532" s="12" t="s">
        <v>121</v>
      </c>
      <c r="D532" s="12">
        <v>713.57</v>
      </c>
      <c r="E532" s="12">
        <v>278.29000000000002</v>
      </c>
    </row>
    <row r="533" spans="1:5" x14ac:dyDescent="0.3">
      <c r="A533" s="14">
        <v>43231</v>
      </c>
      <c r="B533" s="12">
        <v>2018</v>
      </c>
      <c r="C533" s="12" t="s">
        <v>117</v>
      </c>
      <c r="D533" s="12">
        <v>460.82</v>
      </c>
      <c r="E533" s="12">
        <v>276.49</v>
      </c>
    </row>
    <row r="534" spans="1:5" x14ac:dyDescent="0.3">
      <c r="A534" s="14">
        <v>43098</v>
      </c>
      <c r="B534" s="12">
        <v>2017</v>
      </c>
      <c r="C534" s="12" t="s">
        <v>116</v>
      </c>
      <c r="D534" s="12">
        <v>1333.21</v>
      </c>
      <c r="E534" s="12">
        <v>813.26</v>
      </c>
    </row>
    <row r="535" spans="1:5" x14ac:dyDescent="0.3">
      <c r="A535" s="14">
        <v>42393</v>
      </c>
      <c r="B535" s="12">
        <v>2016</v>
      </c>
      <c r="C535" s="12" t="s">
        <v>117</v>
      </c>
      <c r="D535" s="12">
        <v>2282.04</v>
      </c>
      <c r="E535" s="12">
        <v>958.46</v>
      </c>
    </row>
    <row r="536" spans="1:5" x14ac:dyDescent="0.3">
      <c r="A536" s="14">
        <v>43128</v>
      </c>
      <c r="B536" s="12">
        <v>2018</v>
      </c>
      <c r="C536" s="12" t="s">
        <v>119</v>
      </c>
      <c r="D536" s="12">
        <v>1910.03</v>
      </c>
      <c r="E536" s="12">
        <v>974.12</v>
      </c>
    </row>
    <row r="537" spans="1:5" x14ac:dyDescent="0.3">
      <c r="A537" s="14">
        <v>43254</v>
      </c>
      <c r="B537" s="12">
        <v>2018</v>
      </c>
      <c r="C537" s="12" t="s">
        <v>121</v>
      </c>
      <c r="D537" s="12">
        <v>1744.01</v>
      </c>
      <c r="E537" s="12">
        <v>1081.29</v>
      </c>
    </row>
    <row r="538" spans="1:5" x14ac:dyDescent="0.3">
      <c r="A538" s="14">
        <v>43195</v>
      </c>
      <c r="B538" s="12">
        <v>2018</v>
      </c>
      <c r="C538" s="12" t="s">
        <v>121</v>
      </c>
      <c r="D538" s="12">
        <v>1567.95</v>
      </c>
      <c r="E538" s="12">
        <v>627.17999999999995</v>
      </c>
    </row>
    <row r="539" spans="1:5" x14ac:dyDescent="0.3">
      <c r="A539" s="14">
        <v>42609</v>
      </c>
      <c r="B539" s="12">
        <v>2016</v>
      </c>
      <c r="C539" s="12" t="s">
        <v>119</v>
      </c>
      <c r="D539" s="12">
        <v>1490.73</v>
      </c>
      <c r="E539" s="12">
        <v>715.55</v>
      </c>
    </row>
    <row r="540" spans="1:5" x14ac:dyDescent="0.3">
      <c r="A540" s="14">
        <v>42391</v>
      </c>
      <c r="B540" s="12">
        <v>2016</v>
      </c>
      <c r="C540" s="12" t="s">
        <v>116</v>
      </c>
      <c r="D540" s="12">
        <v>549.73</v>
      </c>
      <c r="E540" s="12">
        <v>351.83</v>
      </c>
    </row>
    <row r="541" spans="1:5" x14ac:dyDescent="0.3">
      <c r="A541" s="14">
        <v>43251</v>
      </c>
      <c r="B541" s="12">
        <v>2018</v>
      </c>
      <c r="C541" s="12" t="s">
        <v>119</v>
      </c>
      <c r="D541" s="12">
        <v>2297.85</v>
      </c>
      <c r="E541" s="12">
        <v>1125.95</v>
      </c>
    </row>
    <row r="542" spans="1:5" x14ac:dyDescent="0.3">
      <c r="A542" s="14">
        <v>42775</v>
      </c>
      <c r="B542" s="12">
        <v>2017</v>
      </c>
      <c r="C542" s="12" t="s">
        <v>121</v>
      </c>
      <c r="D542" s="12">
        <v>1573.07</v>
      </c>
      <c r="E542" s="12">
        <v>1022.5</v>
      </c>
    </row>
    <row r="543" spans="1:5" x14ac:dyDescent="0.3">
      <c r="A543" s="14">
        <v>43074</v>
      </c>
      <c r="B543" s="12">
        <v>2017</v>
      </c>
      <c r="C543" s="12" t="s">
        <v>117</v>
      </c>
      <c r="D543" s="12">
        <v>1405.91</v>
      </c>
      <c r="E543" s="12">
        <v>801.37</v>
      </c>
    </row>
    <row r="544" spans="1:5" x14ac:dyDescent="0.3">
      <c r="A544" s="14">
        <v>42805</v>
      </c>
      <c r="B544" s="12">
        <v>2017</v>
      </c>
      <c r="C544" s="12" t="s">
        <v>119</v>
      </c>
      <c r="D544" s="12">
        <v>510.87</v>
      </c>
      <c r="E544" s="12">
        <v>332.07</v>
      </c>
    </row>
    <row r="545" spans="1:5" x14ac:dyDescent="0.3">
      <c r="A545" s="14">
        <v>43244</v>
      </c>
      <c r="B545" s="12">
        <v>2018</v>
      </c>
      <c r="C545" s="12" t="s">
        <v>119</v>
      </c>
      <c r="D545" s="12">
        <v>2431.9</v>
      </c>
      <c r="E545" s="12">
        <v>1386.18</v>
      </c>
    </row>
    <row r="546" spans="1:5" x14ac:dyDescent="0.3">
      <c r="A546" s="14">
        <v>43232</v>
      </c>
      <c r="B546" s="12">
        <v>2018</v>
      </c>
      <c r="C546" s="12" t="s">
        <v>121</v>
      </c>
      <c r="D546" s="12">
        <v>468.49</v>
      </c>
      <c r="E546" s="12">
        <v>267.04000000000002</v>
      </c>
    </row>
    <row r="547" spans="1:5" x14ac:dyDescent="0.3">
      <c r="A547" s="14">
        <v>43160</v>
      </c>
      <c r="B547" s="12">
        <v>2018</v>
      </c>
      <c r="C547" s="12" t="s">
        <v>116</v>
      </c>
      <c r="D547" s="12">
        <v>305.97000000000003</v>
      </c>
      <c r="E547" s="12">
        <v>174.4</v>
      </c>
    </row>
    <row r="548" spans="1:5" x14ac:dyDescent="0.3">
      <c r="A548" s="14">
        <v>43246</v>
      </c>
      <c r="B548" s="12">
        <v>2018</v>
      </c>
      <c r="C548" s="12" t="s">
        <v>117</v>
      </c>
      <c r="D548" s="12">
        <v>1248.3599999999999</v>
      </c>
      <c r="E548" s="12">
        <v>486.86</v>
      </c>
    </row>
    <row r="549" spans="1:5" x14ac:dyDescent="0.3">
      <c r="A549" s="14">
        <v>43068</v>
      </c>
      <c r="B549" s="12">
        <v>2017</v>
      </c>
      <c r="C549" s="12" t="s">
        <v>119</v>
      </c>
      <c r="D549" s="12">
        <v>2419.5100000000002</v>
      </c>
      <c r="E549" s="12">
        <v>1621.07</v>
      </c>
    </row>
    <row r="550" spans="1:5" x14ac:dyDescent="0.3">
      <c r="A550" s="14">
        <v>43250</v>
      </c>
      <c r="B550" s="12">
        <v>2018</v>
      </c>
      <c r="C550" s="12" t="s">
        <v>121</v>
      </c>
      <c r="D550" s="12">
        <v>650.66</v>
      </c>
      <c r="E550" s="12">
        <v>422.93</v>
      </c>
    </row>
    <row r="551" spans="1:5" x14ac:dyDescent="0.3">
      <c r="A551" s="14">
        <v>42570</v>
      </c>
      <c r="B551" s="12">
        <v>2016</v>
      </c>
      <c r="C551" s="12" t="s">
        <v>121</v>
      </c>
      <c r="D551" s="12">
        <v>2143.37</v>
      </c>
      <c r="E551" s="12">
        <v>835.91</v>
      </c>
    </row>
    <row r="552" spans="1:5" x14ac:dyDescent="0.3">
      <c r="A552" s="14">
        <v>42507</v>
      </c>
      <c r="B552" s="12">
        <v>2016</v>
      </c>
      <c r="C552" s="12" t="s">
        <v>119</v>
      </c>
      <c r="D552" s="12">
        <v>1933.21</v>
      </c>
      <c r="E552" s="12">
        <v>1179.26</v>
      </c>
    </row>
    <row r="553" spans="1:5" x14ac:dyDescent="0.3">
      <c r="A553" s="14">
        <v>43205</v>
      </c>
      <c r="B553" s="12">
        <v>2018</v>
      </c>
      <c r="C553" s="12" t="s">
        <v>121</v>
      </c>
      <c r="D553" s="12">
        <v>640.23</v>
      </c>
      <c r="E553" s="12">
        <v>300.91000000000003</v>
      </c>
    </row>
    <row r="554" spans="1:5" x14ac:dyDescent="0.3">
      <c r="A554" s="14">
        <v>42668</v>
      </c>
      <c r="B554" s="12">
        <v>2016</v>
      </c>
      <c r="C554" s="12" t="s">
        <v>116</v>
      </c>
      <c r="D554" s="12">
        <v>212.44</v>
      </c>
      <c r="E554" s="12">
        <v>142.33000000000001</v>
      </c>
    </row>
    <row r="555" spans="1:5" x14ac:dyDescent="0.3">
      <c r="A555" s="14">
        <v>42701</v>
      </c>
      <c r="B555" s="12">
        <v>2016</v>
      </c>
      <c r="C555" s="12" t="s">
        <v>121</v>
      </c>
      <c r="D555" s="12">
        <v>775.76</v>
      </c>
      <c r="E555" s="12">
        <v>403.4</v>
      </c>
    </row>
    <row r="556" spans="1:5" x14ac:dyDescent="0.3">
      <c r="A556" s="14">
        <v>42479</v>
      </c>
      <c r="B556" s="12">
        <v>2016</v>
      </c>
      <c r="C556" s="12" t="s">
        <v>121</v>
      </c>
      <c r="D556" s="12">
        <v>2402.7600000000002</v>
      </c>
      <c r="E556" s="12">
        <v>1489.71</v>
      </c>
    </row>
    <row r="557" spans="1:5" x14ac:dyDescent="0.3">
      <c r="A557" s="14">
        <v>42494</v>
      </c>
      <c r="B557" s="12">
        <v>2016</v>
      </c>
      <c r="C557" s="12" t="s">
        <v>121</v>
      </c>
      <c r="D557" s="12">
        <v>1207.67</v>
      </c>
      <c r="E557" s="12">
        <v>712.53</v>
      </c>
    </row>
    <row r="558" spans="1:5" x14ac:dyDescent="0.3">
      <c r="A558" s="14">
        <v>42558</v>
      </c>
      <c r="B558" s="12">
        <v>2016</v>
      </c>
      <c r="C558" s="12" t="s">
        <v>117</v>
      </c>
      <c r="D558" s="12">
        <v>2420.86</v>
      </c>
      <c r="E558" s="12">
        <v>1525.14</v>
      </c>
    </row>
    <row r="559" spans="1:5" x14ac:dyDescent="0.3">
      <c r="A559" s="14">
        <v>42510</v>
      </c>
      <c r="B559" s="12">
        <v>2016</v>
      </c>
      <c r="C559" s="12" t="s">
        <v>116</v>
      </c>
      <c r="D559" s="12">
        <v>600.99</v>
      </c>
      <c r="E559" s="12">
        <v>354.58</v>
      </c>
    </row>
    <row r="560" spans="1:5" x14ac:dyDescent="0.3">
      <c r="A560" s="14">
        <v>43177</v>
      </c>
      <c r="B560" s="12">
        <v>2018</v>
      </c>
      <c r="C560" s="12" t="s">
        <v>116</v>
      </c>
      <c r="D560" s="12">
        <v>1382.05</v>
      </c>
      <c r="E560" s="12">
        <v>539</v>
      </c>
    </row>
    <row r="561" spans="1:5" x14ac:dyDescent="0.3">
      <c r="A561" s="14">
        <v>43010</v>
      </c>
      <c r="B561" s="12">
        <v>2017</v>
      </c>
      <c r="C561" s="12" t="s">
        <v>116</v>
      </c>
      <c r="D561" s="12">
        <v>1733.11</v>
      </c>
      <c r="E561" s="12">
        <v>1126.52</v>
      </c>
    </row>
    <row r="562" spans="1:5" x14ac:dyDescent="0.3">
      <c r="A562" s="14">
        <v>42539</v>
      </c>
      <c r="B562" s="12">
        <v>2016</v>
      </c>
      <c r="C562" s="12" t="s">
        <v>116</v>
      </c>
      <c r="D562" s="12">
        <v>158.13999999999999</v>
      </c>
      <c r="E562" s="12">
        <v>85.4</v>
      </c>
    </row>
    <row r="563" spans="1:5" x14ac:dyDescent="0.3">
      <c r="A563" s="14">
        <v>42668</v>
      </c>
      <c r="B563" s="12">
        <v>2016</v>
      </c>
      <c r="C563" s="12" t="s">
        <v>116</v>
      </c>
      <c r="D563" s="12">
        <v>902.42</v>
      </c>
      <c r="E563" s="12">
        <v>424.14</v>
      </c>
    </row>
    <row r="564" spans="1:5" x14ac:dyDescent="0.3">
      <c r="A564" s="14">
        <v>42495</v>
      </c>
      <c r="B564" s="12">
        <v>2016</v>
      </c>
      <c r="C564" s="12" t="s">
        <v>117</v>
      </c>
      <c r="D564" s="12">
        <v>1200.49</v>
      </c>
      <c r="E564" s="12">
        <v>684.28</v>
      </c>
    </row>
    <row r="565" spans="1:5" x14ac:dyDescent="0.3">
      <c r="A565" s="14">
        <v>43132</v>
      </c>
      <c r="B565" s="12">
        <v>2018</v>
      </c>
      <c r="C565" s="12" t="s">
        <v>116</v>
      </c>
      <c r="D565" s="12">
        <v>1899.36</v>
      </c>
      <c r="E565" s="12">
        <v>835.72</v>
      </c>
    </row>
    <row r="566" spans="1:5" x14ac:dyDescent="0.3">
      <c r="A566" s="14">
        <v>42737</v>
      </c>
      <c r="B566" s="12">
        <v>2017</v>
      </c>
      <c r="C566" s="12" t="s">
        <v>121</v>
      </c>
      <c r="D566" s="12">
        <v>790.56</v>
      </c>
      <c r="E566" s="12">
        <v>482.24</v>
      </c>
    </row>
    <row r="567" spans="1:5" x14ac:dyDescent="0.3">
      <c r="A567" s="14">
        <v>42943</v>
      </c>
      <c r="B567" s="12">
        <v>2017</v>
      </c>
      <c r="C567" s="12" t="s">
        <v>119</v>
      </c>
      <c r="D567" s="12">
        <v>599.09</v>
      </c>
      <c r="E567" s="12">
        <v>233.65</v>
      </c>
    </row>
    <row r="568" spans="1:5" x14ac:dyDescent="0.3">
      <c r="A568" s="14">
        <v>42979</v>
      </c>
      <c r="B568" s="12">
        <v>2017</v>
      </c>
      <c r="C568" s="12" t="s">
        <v>116</v>
      </c>
      <c r="D568" s="12">
        <v>1698.72</v>
      </c>
      <c r="E568" s="12">
        <v>1002.24</v>
      </c>
    </row>
    <row r="569" spans="1:5" x14ac:dyDescent="0.3">
      <c r="A569" s="14">
        <v>42630</v>
      </c>
      <c r="B569" s="12">
        <v>2016</v>
      </c>
      <c r="C569" s="12" t="s">
        <v>116</v>
      </c>
      <c r="D569" s="12">
        <v>2220.2399999999998</v>
      </c>
      <c r="E569" s="12">
        <v>888.1</v>
      </c>
    </row>
    <row r="570" spans="1:5" x14ac:dyDescent="0.3">
      <c r="A570" s="14">
        <v>43152</v>
      </c>
      <c r="B570" s="12">
        <v>2018</v>
      </c>
      <c r="C570" s="12" t="s">
        <v>121</v>
      </c>
      <c r="D570" s="12">
        <v>574.17999999999995</v>
      </c>
      <c r="E570" s="12">
        <v>292.83</v>
      </c>
    </row>
    <row r="571" spans="1:5" x14ac:dyDescent="0.3">
      <c r="A571" s="14">
        <v>42845</v>
      </c>
      <c r="B571" s="12">
        <v>2017</v>
      </c>
      <c r="C571" s="12" t="s">
        <v>121</v>
      </c>
      <c r="D571" s="12">
        <v>803.78</v>
      </c>
      <c r="E571" s="12">
        <v>377.78</v>
      </c>
    </row>
    <row r="572" spans="1:5" x14ac:dyDescent="0.3">
      <c r="A572" s="14">
        <v>42473</v>
      </c>
      <c r="B572" s="12">
        <v>2016</v>
      </c>
      <c r="C572" s="12" t="s">
        <v>121</v>
      </c>
      <c r="D572" s="12">
        <v>1006.45</v>
      </c>
      <c r="E572" s="12">
        <v>432.77</v>
      </c>
    </row>
    <row r="573" spans="1:5" x14ac:dyDescent="0.3">
      <c r="A573" s="14">
        <v>43008</v>
      </c>
      <c r="B573" s="12">
        <v>2017</v>
      </c>
      <c r="C573" s="12" t="s">
        <v>117</v>
      </c>
      <c r="D573" s="12">
        <v>1624.14</v>
      </c>
      <c r="E573" s="12">
        <v>779.59</v>
      </c>
    </row>
    <row r="574" spans="1:5" x14ac:dyDescent="0.3">
      <c r="A574" s="14">
        <v>42758</v>
      </c>
      <c r="B574" s="12">
        <v>2017</v>
      </c>
      <c r="C574" s="12" t="s">
        <v>116</v>
      </c>
      <c r="D574" s="12">
        <v>566.62</v>
      </c>
      <c r="E574" s="12">
        <v>317.31</v>
      </c>
    </row>
    <row r="575" spans="1:5" x14ac:dyDescent="0.3">
      <c r="A575" s="14">
        <v>42599</v>
      </c>
      <c r="B575" s="12">
        <v>2016</v>
      </c>
      <c r="C575" s="12" t="s">
        <v>119</v>
      </c>
      <c r="D575" s="12">
        <v>249.4</v>
      </c>
      <c r="E575" s="12">
        <v>154.63</v>
      </c>
    </row>
    <row r="576" spans="1:5" x14ac:dyDescent="0.3">
      <c r="A576" s="14">
        <v>43065</v>
      </c>
      <c r="B576" s="12">
        <v>2017</v>
      </c>
      <c r="C576" s="12" t="s">
        <v>117</v>
      </c>
      <c r="D576" s="12">
        <v>45.11</v>
      </c>
      <c r="E576" s="12">
        <v>18.95</v>
      </c>
    </row>
    <row r="577" spans="1:5" x14ac:dyDescent="0.3">
      <c r="A577" s="14">
        <v>43352</v>
      </c>
      <c r="B577" s="12">
        <v>2018</v>
      </c>
      <c r="C577" s="12" t="s">
        <v>116</v>
      </c>
      <c r="D577" s="12">
        <v>787.64</v>
      </c>
      <c r="E577" s="12">
        <v>393.82</v>
      </c>
    </row>
    <row r="578" spans="1:5" x14ac:dyDescent="0.3">
      <c r="A578" s="14">
        <v>42945</v>
      </c>
      <c r="B578" s="12">
        <v>2017</v>
      </c>
      <c r="C578" s="12" t="s">
        <v>116</v>
      </c>
      <c r="D578" s="12">
        <v>1248.92</v>
      </c>
      <c r="E578" s="12">
        <v>487.08</v>
      </c>
    </row>
    <row r="579" spans="1:5" x14ac:dyDescent="0.3">
      <c r="A579" s="14">
        <v>43397</v>
      </c>
      <c r="B579" s="12">
        <v>2018</v>
      </c>
      <c r="C579" s="12" t="s">
        <v>116</v>
      </c>
      <c r="D579" s="12">
        <v>719.72</v>
      </c>
      <c r="E579" s="12">
        <v>388.65</v>
      </c>
    </row>
    <row r="580" spans="1:5" x14ac:dyDescent="0.3">
      <c r="A580" s="14">
        <v>42624</v>
      </c>
      <c r="B580" s="12">
        <v>2016</v>
      </c>
      <c r="C580" s="12" t="s">
        <v>116</v>
      </c>
      <c r="D580" s="12">
        <v>1631.44</v>
      </c>
      <c r="E580" s="12">
        <v>1027.81</v>
      </c>
    </row>
    <row r="581" spans="1:5" x14ac:dyDescent="0.3">
      <c r="A581" s="14">
        <v>43100</v>
      </c>
      <c r="B581" s="12">
        <v>2017</v>
      </c>
      <c r="C581" s="12" t="s">
        <v>117</v>
      </c>
      <c r="D581" s="12">
        <v>1959.78</v>
      </c>
      <c r="E581" s="12">
        <v>1195.47</v>
      </c>
    </row>
    <row r="582" spans="1:5" x14ac:dyDescent="0.3">
      <c r="A582" s="14">
        <v>42646</v>
      </c>
      <c r="B582" s="12">
        <v>2016</v>
      </c>
      <c r="C582" s="12" t="s">
        <v>116</v>
      </c>
      <c r="D582" s="12">
        <v>513.19000000000005</v>
      </c>
      <c r="E582" s="12">
        <v>318.18</v>
      </c>
    </row>
    <row r="583" spans="1:5" x14ac:dyDescent="0.3">
      <c r="A583" s="14">
        <v>43421</v>
      </c>
      <c r="B583" s="12">
        <v>2018</v>
      </c>
      <c r="C583" s="12" t="s">
        <v>117</v>
      </c>
      <c r="D583" s="12">
        <v>2164.25</v>
      </c>
      <c r="E583" s="12">
        <v>1406.76</v>
      </c>
    </row>
    <row r="584" spans="1:5" x14ac:dyDescent="0.3">
      <c r="A584" s="14">
        <v>42372</v>
      </c>
      <c r="B584" s="12">
        <v>2016</v>
      </c>
      <c r="C584" s="12" t="s">
        <v>116</v>
      </c>
      <c r="D584" s="12">
        <v>440.32</v>
      </c>
      <c r="E584" s="12">
        <v>171.72</v>
      </c>
    </row>
    <row r="585" spans="1:5" x14ac:dyDescent="0.3">
      <c r="A585" s="14">
        <v>43417</v>
      </c>
      <c r="B585" s="12">
        <v>2018</v>
      </c>
      <c r="C585" s="12" t="s">
        <v>116</v>
      </c>
      <c r="D585" s="12">
        <v>292.45</v>
      </c>
      <c r="E585" s="12">
        <v>116.98</v>
      </c>
    </row>
    <row r="586" spans="1:5" x14ac:dyDescent="0.3">
      <c r="A586" s="14">
        <v>43458</v>
      </c>
      <c r="B586" s="12">
        <v>2018</v>
      </c>
      <c r="C586" s="12" t="s">
        <v>121</v>
      </c>
      <c r="D586" s="12">
        <v>2295.48</v>
      </c>
      <c r="E586" s="12">
        <v>1377.29</v>
      </c>
    </row>
    <row r="587" spans="1:5" x14ac:dyDescent="0.3">
      <c r="A587" s="14">
        <v>43370</v>
      </c>
      <c r="B587" s="12">
        <v>2018</v>
      </c>
      <c r="C587" s="12" t="s">
        <v>119</v>
      </c>
      <c r="D587" s="12">
        <v>1429.82</v>
      </c>
      <c r="E587" s="12">
        <v>743.51</v>
      </c>
    </row>
    <row r="588" spans="1:5" x14ac:dyDescent="0.3">
      <c r="A588" s="14">
        <v>42788</v>
      </c>
      <c r="B588" s="12">
        <v>2017</v>
      </c>
      <c r="C588" s="12" t="s">
        <v>119</v>
      </c>
      <c r="D588" s="12">
        <v>1468.2</v>
      </c>
      <c r="E588" s="12">
        <v>572.6</v>
      </c>
    </row>
    <row r="589" spans="1:5" x14ac:dyDescent="0.3">
      <c r="A589" s="14">
        <v>43362</v>
      </c>
      <c r="B589" s="12">
        <v>2018</v>
      </c>
      <c r="C589" s="12" t="s">
        <v>121</v>
      </c>
      <c r="D589" s="12">
        <v>2373.85</v>
      </c>
      <c r="E589" s="12">
        <v>1091.97</v>
      </c>
    </row>
    <row r="590" spans="1:5" x14ac:dyDescent="0.3">
      <c r="A590" s="14">
        <v>42384</v>
      </c>
      <c r="B590" s="12">
        <v>2016</v>
      </c>
      <c r="C590" s="12" t="s">
        <v>121</v>
      </c>
      <c r="D590" s="12">
        <v>2263.96</v>
      </c>
      <c r="E590" s="12">
        <v>1041.42</v>
      </c>
    </row>
    <row r="591" spans="1:5" x14ac:dyDescent="0.3">
      <c r="A591" s="14">
        <v>42835</v>
      </c>
      <c r="B591" s="12">
        <v>2017</v>
      </c>
      <c r="C591" s="12" t="s">
        <v>119</v>
      </c>
      <c r="D591" s="12">
        <v>96.28</v>
      </c>
      <c r="E591" s="12">
        <v>44.29</v>
      </c>
    </row>
    <row r="592" spans="1:5" x14ac:dyDescent="0.3">
      <c r="A592" s="14">
        <v>43150</v>
      </c>
      <c r="B592" s="12">
        <v>2018</v>
      </c>
      <c r="C592" s="12" t="s">
        <v>119</v>
      </c>
      <c r="D592" s="12">
        <v>2059.19</v>
      </c>
      <c r="E592" s="12">
        <v>1009</v>
      </c>
    </row>
    <row r="593" spans="1:5" x14ac:dyDescent="0.3">
      <c r="A593" s="14">
        <v>43078</v>
      </c>
      <c r="B593" s="12">
        <v>2017</v>
      </c>
      <c r="C593" s="12" t="s">
        <v>121</v>
      </c>
      <c r="D593" s="12">
        <v>1750.49</v>
      </c>
      <c r="E593" s="12">
        <v>717.7</v>
      </c>
    </row>
    <row r="594" spans="1:5" x14ac:dyDescent="0.3">
      <c r="A594" s="14">
        <v>42811</v>
      </c>
      <c r="B594" s="12">
        <v>2017</v>
      </c>
      <c r="C594" s="12" t="s">
        <v>117</v>
      </c>
      <c r="D594" s="12">
        <v>2485.4899999999998</v>
      </c>
      <c r="E594" s="12">
        <v>1019.05</v>
      </c>
    </row>
    <row r="595" spans="1:5" x14ac:dyDescent="0.3">
      <c r="A595" s="14">
        <v>42845</v>
      </c>
      <c r="B595" s="12">
        <v>2017</v>
      </c>
      <c r="C595" s="12" t="s">
        <v>117</v>
      </c>
      <c r="D595" s="12">
        <v>1274</v>
      </c>
      <c r="E595" s="12">
        <v>560.55999999999995</v>
      </c>
    </row>
    <row r="596" spans="1:5" x14ac:dyDescent="0.3">
      <c r="A596" s="14">
        <v>42639</v>
      </c>
      <c r="B596" s="12">
        <v>2016</v>
      </c>
      <c r="C596" s="12" t="s">
        <v>116</v>
      </c>
      <c r="D596" s="12">
        <v>820.24</v>
      </c>
      <c r="E596" s="12">
        <v>541.36</v>
      </c>
    </row>
    <row r="597" spans="1:5" x14ac:dyDescent="0.3">
      <c r="A597" s="14">
        <v>42661</v>
      </c>
      <c r="B597" s="12">
        <v>2016</v>
      </c>
      <c r="C597" s="12" t="s">
        <v>119</v>
      </c>
      <c r="D597" s="12">
        <v>1430.73</v>
      </c>
      <c r="E597" s="12">
        <v>844.13</v>
      </c>
    </row>
    <row r="598" spans="1:5" x14ac:dyDescent="0.3">
      <c r="A598" s="14">
        <v>42794</v>
      </c>
      <c r="B598" s="12">
        <v>2017</v>
      </c>
      <c r="C598" s="12" t="s">
        <v>116</v>
      </c>
      <c r="D598" s="12">
        <v>349.09</v>
      </c>
      <c r="E598" s="12">
        <v>212.94</v>
      </c>
    </row>
    <row r="599" spans="1:5" x14ac:dyDescent="0.3">
      <c r="A599" s="14">
        <v>42374</v>
      </c>
      <c r="B599" s="12">
        <v>2016</v>
      </c>
      <c r="C599" s="12" t="s">
        <v>119</v>
      </c>
      <c r="D599" s="12">
        <v>1771.18</v>
      </c>
      <c r="E599" s="12">
        <v>885.59</v>
      </c>
    </row>
    <row r="600" spans="1:5" x14ac:dyDescent="0.3">
      <c r="A600" s="14">
        <v>42707</v>
      </c>
      <c r="B600" s="12">
        <v>2016</v>
      </c>
      <c r="C600" s="12" t="s">
        <v>121</v>
      </c>
      <c r="D600" s="12">
        <v>2478.27</v>
      </c>
      <c r="E600" s="12">
        <v>1164.79</v>
      </c>
    </row>
    <row r="601" spans="1:5" x14ac:dyDescent="0.3">
      <c r="A601" s="14">
        <v>43274</v>
      </c>
      <c r="B601" s="12">
        <v>2018</v>
      </c>
      <c r="C601" s="12" t="s">
        <v>117</v>
      </c>
      <c r="D601" s="12">
        <v>1236.55</v>
      </c>
      <c r="E601" s="12">
        <v>581.17999999999995</v>
      </c>
    </row>
    <row r="602" spans="1:5" x14ac:dyDescent="0.3">
      <c r="A602" s="14">
        <v>43375</v>
      </c>
      <c r="B602" s="12">
        <v>2018</v>
      </c>
      <c r="C602" s="12" t="s">
        <v>119</v>
      </c>
      <c r="D602" s="12">
        <v>1816.07</v>
      </c>
      <c r="E602" s="12">
        <v>1017</v>
      </c>
    </row>
    <row r="603" spans="1:5" x14ac:dyDescent="0.3">
      <c r="A603" s="14">
        <v>42484</v>
      </c>
      <c r="B603" s="12">
        <v>2016</v>
      </c>
      <c r="C603" s="12" t="s">
        <v>117</v>
      </c>
      <c r="D603" s="12">
        <v>180.14</v>
      </c>
      <c r="E603" s="12">
        <v>82.86</v>
      </c>
    </row>
    <row r="604" spans="1:5" x14ac:dyDescent="0.3">
      <c r="A604" s="14">
        <v>42803</v>
      </c>
      <c r="B604" s="12">
        <v>2017</v>
      </c>
      <c r="C604" s="12" t="s">
        <v>119</v>
      </c>
      <c r="D604" s="12">
        <v>2433.5100000000002</v>
      </c>
      <c r="E604" s="12">
        <v>1314.1</v>
      </c>
    </row>
    <row r="605" spans="1:5" x14ac:dyDescent="0.3">
      <c r="A605" s="14">
        <v>42819</v>
      </c>
      <c r="B605" s="12">
        <v>2017</v>
      </c>
      <c r="C605" s="12" t="s">
        <v>119</v>
      </c>
      <c r="D605" s="12">
        <v>2145.1</v>
      </c>
      <c r="E605" s="12">
        <v>1158.3499999999999</v>
      </c>
    </row>
    <row r="606" spans="1:5" x14ac:dyDescent="0.3">
      <c r="A606" s="14">
        <v>42570</v>
      </c>
      <c r="B606" s="12">
        <v>2016</v>
      </c>
      <c r="C606" s="12" t="s">
        <v>116</v>
      </c>
      <c r="D606" s="12">
        <v>1331.71</v>
      </c>
      <c r="E606" s="12">
        <v>639.22</v>
      </c>
    </row>
    <row r="607" spans="1:5" x14ac:dyDescent="0.3">
      <c r="A607" s="14">
        <v>42523</v>
      </c>
      <c r="B607" s="12">
        <v>2016</v>
      </c>
      <c r="C607" s="12" t="s">
        <v>119</v>
      </c>
      <c r="D607" s="12">
        <v>2026.51</v>
      </c>
      <c r="E607" s="12">
        <v>1033.52</v>
      </c>
    </row>
    <row r="608" spans="1:5" x14ac:dyDescent="0.3">
      <c r="A608" s="14">
        <v>42413</v>
      </c>
      <c r="B608" s="12">
        <v>2016</v>
      </c>
      <c r="C608" s="12" t="s">
        <v>119</v>
      </c>
      <c r="D608" s="12">
        <v>2157.7600000000002</v>
      </c>
      <c r="E608" s="12">
        <v>1273.08</v>
      </c>
    </row>
    <row r="609" spans="1:5" x14ac:dyDescent="0.3">
      <c r="A609" s="14">
        <v>42858</v>
      </c>
      <c r="B609" s="12">
        <v>2017</v>
      </c>
      <c r="C609" s="12" t="s">
        <v>117</v>
      </c>
      <c r="D609" s="12">
        <v>2231.34</v>
      </c>
      <c r="E609" s="12">
        <v>1271.8599999999999</v>
      </c>
    </row>
    <row r="610" spans="1:5" x14ac:dyDescent="0.3">
      <c r="A610" s="14">
        <v>42449</v>
      </c>
      <c r="B610" s="12">
        <v>2016</v>
      </c>
      <c r="C610" s="12" t="s">
        <v>117</v>
      </c>
      <c r="D610" s="12">
        <v>734.63</v>
      </c>
      <c r="E610" s="12">
        <v>359.97</v>
      </c>
    </row>
    <row r="611" spans="1:5" x14ac:dyDescent="0.3">
      <c r="A611" s="14">
        <v>42649</v>
      </c>
      <c r="B611" s="12">
        <v>2016</v>
      </c>
      <c r="C611" s="12" t="s">
        <v>116</v>
      </c>
      <c r="D611" s="12">
        <v>1839.47</v>
      </c>
      <c r="E611" s="12">
        <v>956.52</v>
      </c>
    </row>
    <row r="612" spans="1:5" x14ac:dyDescent="0.3">
      <c r="A612" s="14">
        <v>43065</v>
      </c>
      <c r="B612" s="12">
        <v>2017</v>
      </c>
      <c r="C612" s="12" t="s">
        <v>121</v>
      </c>
      <c r="D612" s="12">
        <v>422.71</v>
      </c>
      <c r="E612" s="12">
        <v>169.08</v>
      </c>
    </row>
    <row r="613" spans="1:5" x14ac:dyDescent="0.3">
      <c r="A613" s="14">
        <v>42901</v>
      </c>
      <c r="B613" s="12">
        <v>2017</v>
      </c>
      <c r="C613" s="12" t="s">
        <v>119</v>
      </c>
      <c r="D613" s="12">
        <v>2438.39</v>
      </c>
      <c r="E613" s="12">
        <v>1341.11</v>
      </c>
    </row>
    <row r="614" spans="1:5" x14ac:dyDescent="0.3">
      <c r="A614" s="14">
        <v>43426</v>
      </c>
      <c r="B614" s="12">
        <v>2018</v>
      </c>
      <c r="C614" s="12" t="s">
        <v>119</v>
      </c>
      <c r="D614" s="12">
        <v>120.54</v>
      </c>
      <c r="E614" s="12">
        <v>55.45</v>
      </c>
    </row>
    <row r="615" spans="1:5" x14ac:dyDescent="0.3">
      <c r="A615" s="14">
        <v>43084</v>
      </c>
      <c r="B615" s="12">
        <v>2017</v>
      </c>
      <c r="C615" s="12" t="s">
        <v>119</v>
      </c>
      <c r="D615" s="12">
        <v>410.47</v>
      </c>
      <c r="E615" s="12">
        <v>238.07</v>
      </c>
    </row>
    <row r="616" spans="1:5" x14ac:dyDescent="0.3">
      <c r="A616" s="14">
        <v>43242</v>
      </c>
      <c r="B616" s="12">
        <v>2018</v>
      </c>
      <c r="C616" s="12" t="s">
        <v>121</v>
      </c>
      <c r="D616" s="12">
        <v>1300.3599999999999</v>
      </c>
      <c r="E616" s="12">
        <v>728.2</v>
      </c>
    </row>
    <row r="617" spans="1:5" x14ac:dyDescent="0.3">
      <c r="A617" s="14">
        <v>42930</v>
      </c>
      <c r="B617" s="12">
        <v>2017</v>
      </c>
      <c r="C617" s="12" t="s">
        <v>117</v>
      </c>
      <c r="D617" s="12">
        <v>2256.06</v>
      </c>
      <c r="E617" s="12">
        <v>1308.51</v>
      </c>
    </row>
    <row r="618" spans="1:5" x14ac:dyDescent="0.3">
      <c r="A618" s="14">
        <v>43448</v>
      </c>
      <c r="B618" s="12">
        <v>2018</v>
      </c>
      <c r="C618" s="12" t="s">
        <v>117</v>
      </c>
      <c r="D618" s="12">
        <v>553.39</v>
      </c>
      <c r="E618" s="12">
        <v>309.89999999999998</v>
      </c>
    </row>
    <row r="619" spans="1:5" x14ac:dyDescent="0.3">
      <c r="A619" s="14">
        <v>42697</v>
      </c>
      <c r="B619" s="12">
        <v>2016</v>
      </c>
      <c r="C619" s="12" t="s">
        <v>119</v>
      </c>
      <c r="D619" s="12">
        <v>2390.21</v>
      </c>
      <c r="E619" s="12">
        <v>1505.83</v>
      </c>
    </row>
    <row r="620" spans="1:5" x14ac:dyDescent="0.3">
      <c r="A620" s="14">
        <v>43402</v>
      </c>
      <c r="B620" s="12">
        <v>2018</v>
      </c>
      <c r="C620" s="12" t="s">
        <v>121</v>
      </c>
      <c r="D620" s="12">
        <v>1127.4100000000001</v>
      </c>
      <c r="E620" s="12">
        <v>642.62</v>
      </c>
    </row>
    <row r="621" spans="1:5" x14ac:dyDescent="0.3">
      <c r="A621" s="14">
        <v>43366</v>
      </c>
      <c r="B621" s="12">
        <v>2018</v>
      </c>
      <c r="C621" s="12" t="s">
        <v>119</v>
      </c>
      <c r="D621" s="12">
        <v>1275.43</v>
      </c>
      <c r="E621" s="12">
        <v>624.96</v>
      </c>
    </row>
    <row r="622" spans="1:5" x14ac:dyDescent="0.3">
      <c r="A622" s="14">
        <v>42580</v>
      </c>
      <c r="B622" s="12">
        <v>2016</v>
      </c>
      <c r="C622" s="12" t="s">
        <v>117</v>
      </c>
      <c r="D622" s="12">
        <v>1355.51</v>
      </c>
      <c r="E622" s="12">
        <v>691.31</v>
      </c>
    </row>
    <row r="623" spans="1:5" x14ac:dyDescent="0.3">
      <c r="A623" s="14">
        <v>42653</v>
      </c>
      <c r="B623" s="12">
        <v>2016</v>
      </c>
      <c r="C623" s="12" t="s">
        <v>119</v>
      </c>
      <c r="D623" s="12">
        <v>510.72</v>
      </c>
      <c r="E623" s="12">
        <v>209.4</v>
      </c>
    </row>
    <row r="624" spans="1:5" x14ac:dyDescent="0.3">
      <c r="A624" s="14">
        <v>43065</v>
      </c>
      <c r="B624" s="12">
        <v>2017</v>
      </c>
      <c r="C624" s="12" t="s">
        <v>121</v>
      </c>
      <c r="D624" s="12">
        <v>166</v>
      </c>
      <c r="E624" s="12">
        <v>94.62</v>
      </c>
    </row>
    <row r="625" spans="1:5" x14ac:dyDescent="0.3">
      <c r="A625" s="14">
        <v>43448</v>
      </c>
      <c r="B625" s="12">
        <v>2018</v>
      </c>
      <c r="C625" s="12" t="s">
        <v>117</v>
      </c>
      <c r="D625" s="12">
        <v>915.38</v>
      </c>
      <c r="E625" s="12">
        <v>485.15</v>
      </c>
    </row>
    <row r="626" spans="1:5" x14ac:dyDescent="0.3">
      <c r="A626" s="14">
        <v>42676</v>
      </c>
      <c r="B626" s="12">
        <v>2016</v>
      </c>
      <c r="C626" s="12" t="s">
        <v>117</v>
      </c>
      <c r="D626" s="12">
        <v>617.54</v>
      </c>
      <c r="E626" s="12">
        <v>240.84</v>
      </c>
    </row>
    <row r="627" spans="1:5" x14ac:dyDescent="0.3">
      <c r="A627" s="14">
        <v>42982</v>
      </c>
      <c r="B627" s="12">
        <v>2017</v>
      </c>
      <c r="C627" s="12" t="s">
        <v>119</v>
      </c>
      <c r="D627" s="12">
        <v>2497.58</v>
      </c>
      <c r="E627" s="12">
        <v>1523.52</v>
      </c>
    </row>
    <row r="628" spans="1:5" x14ac:dyDescent="0.3">
      <c r="A628" s="14">
        <v>43060</v>
      </c>
      <c r="B628" s="12">
        <v>2017</v>
      </c>
      <c r="C628" s="12" t="s">
        <v>117</v>
      </c>
      <c r="D628" s="12">
        <v>2154.19</v>
      </c>
      <c r="E628" s="12">
        <v>1034.01</v>
      </c>
    </row>
    <row r="629" spans="1:5" x14ac:dyDescent="0.3">
      <c r="A629" s="14">
        <v>42985</v>
      </c>
      <c r="B629" s="12">
        <v>2017</v>
      </c>
      <c r="C629" s="12" t="s">
        <v>116</v>
      </c>
      <c r="D629" s="12">
        <v>1062.3699999999999</v>
      </c>
      <c r="E629" s="12">
        <v>446.2</v>
      </c>
    </row>
    <row r="630" spans="1:5" x14ac:dyDescent="0.3">
      <c r="A630" s="14">
        <v>43315</v>
      </c>
      <c r="B630" s="12">
        <v>2018</v>
      </c>
      <c r="C630" s="12" t="s">
        <v>116</v>
      </c>
      <c r="D630" s="12">
        <v>726.73</v>
      </c>
      <c r="E630" s="12">
        <v>334.3</v>
      </c>
    </row>
    <row r="631" spans="1:5" x14ac:dyDescent="0.3">
      <c r="A631" s="14">
        <v>42552</v>
      </c>
      <c r="B631" s="12">
        <v>2016</v>
      </c>
      <c r="C631" s="12" t="s">
        <v>119</v>
      </c>
      <c r="D631" s="12">
        <v>1883.29</v>
      </c>
      <c r="E631" s="12">
        <v>1148.81</v>
      </c>
    </row>
    <row r="632" spans="1:5" x14ac:dyDescent="0.3">
      <c r="A632" s="14">
        <v>43072</v>
      </c>
      <c r="B632" s="12">
        <v>2017</v>
      </c>
      <c r="C632" s="12" t="s">
        <v>117</v>
      </c>
      <c r="D632" s="12">
        <v>850.93</v>
      </c>
      <c r="E632" s="12">
        <v>442.48</v>
      </c>
    </row>
    <row r="633" spans="1:5" x14ac:dyDescent="0.3">
      <c r="A633" s="14">
        <v>42709</v>
      </c>
      <c r="B633" s="12">
        <v>2016</v>
      </c>
      <c r="C633" s="12" t="s">
        <v>117</v>
      </c>
      <c r="D633" s="12">
        <v>2376.0100000000002</v>
      </c>
      <c r="E633" s="12">
        <v>1188.01</v>
      </c>
    </row>
    <row r="634" spans="1:5" x14ac:dyDescent="0.3">
      <c r="A634" s="14">
        <v>42860</v>
      </c>
      <c r="B634" s="12">
        <v>2017</v>
      </c>
      <c r="C634" s="12" t="s">
        <v>117</v>
      </c>
      <c r="D634" s="12">
        <v>183.9</v>
      </c>
      <c r="E634" s="12">
        <v>75.400000000000006</v>
      </c>
    </row>
    <row r="635" spans="1:5" x14ac:dyDescent="0.3">
      <c r="A635" s="14">
        <v>43135</v>
      </c>
      <c r="B635" s="12">
        <v>2018</v>
      </c>
      <c r="C635" s="12" t="s">
        <v>116</v>
      </c>
      <c r="D635" s="12">
        <v>2031.22</v>
      </c>
      <c r="E635" s="12">
        <v>1259.3599999999999</v>
      </c>
    </row>
    <row r="636" spans="1:5" x14ac:dyDescent="0.3">
      <c r="A636" s="14">
        <v>43317</v>
      </c>
      <c r="B636" s="12">
        <v>2018</v>
      </c>
      <c r="C636" s="12" t="s">
        <v>121</v>
      </c>
      <c r="D636" s="12">
        <v>1876.79</v>
      </c>
      <c r="E636" s="12">
        <v>1032.23</v>
      </c>
    </row>
    <row r="637" spans="1:5" x14ac:dyDescent="0.3">
      <c r="A637" s="14">
        <v>42879</v>
      </c>
      <c r="B637" s="12">
        <v>2017</v>
      </c>
      <c r="C637" s="12" t="s">
        <v>119</v>
      </c>
      <c r="D637" s="12">
        <v>89.32</v>
      </c>
      <c r="E637" s="12">
        <v>47.34</v>
      </c>
    </row>
    <row r="638" spans="1:5" x14ac:dyDescent="0.3">
      <c r="A638" s="14">
        <v>42870</v>
      </c>
      <c r="B638" s="12">
        <v>2017</v>
      </c>
      <c r="C638" s="12" t="s">
        <v>121</v>
      </c>
      <c r="D638" s="12">
        <v>56.93</v>
      </c>
      <c r="E638" s="12">
        <v>35.299999999999997</v>
      </c>
    </row>
    <row r="639" spans="1:5" x14ac:dyDescent="0.3">
      <c r="A639" s="14">
        <v>43186</v>
      </c>
      <c r="B639" s="12">
        <v>2018</v>
      </c>
      <c r="C639" s="12" t="s">
        <v>116</v>
      </c>
      <c r="D639" s="12">
        <v>312.88</v>
      </c>
      <c r="E639" s="12">
        <v>206.5</v>
      </c>
    </row>
    <row r="640" spans="1:5" x14ac:dyDescent="0.3">
      <c r="A640" s="14">
        <v>42876</v>
      </c>
      <c r="B640" s="12">
        <v>2017</v>
      </c>
      <c r="C640" s="12" t="s">
        <v>121</v>
      </c>
      <c r="D640" s="12">
        <v>215.25</v>
      </c>
      <c r="E640" s="12">
        <v>116.24</v>
      </c>
    </row>
    <row r="641" spans="1:5" x14ac:dyDescent="0.3">
      <c r="A641" s="14">
        <v>42725</v>
      </c>
      <c r="B641" s="12">
        <v>2016</v>
      </c>
      <c r="C641" s="12" t="s">
        <v>119</v>
      </c>
      <c r="D641" s="12">
        <v>1828.73</v>
      </c>
      <c r="E641" s="12">
        <v>987.51</v>
      </c>
    </row>
    <row r="642" spans="1:5" x14ac:dyDescent="0.3">
      <c r="A642" s="14">
        <v>42539</v>
      </c>
      <c r="B642" s="12">
        <v>2016</v>
      </c>
      <c r="C642" s="12" t="s">
        <v>117</v>
      </c>
      <c r="D642" s="12">
        <v>2246.1999999999998</v>
      </c>
      <c r="E642" s="12">
        <v>920.94</v>
      </c>
    </row>
    <row r="643" spans="1:5" x14ac:dyDescent="0.3">
      <c r="A643" s="14">
        <v>43425</v>
      </c>
      <c r="B643" s="12">
        <v>2018</v>
      </c>
      <c r="C643" s="12" t="s">
        <v>121</v>
      </c>
      <c r="D643" s="12">
        <v>1920.01</v>
      </c>
      <c r="E643" s="12">
        <v>864</v>
      </c>
    </row>
    <row r="644" spans="1:5" x14ac:dyDescent="0.3">
      <c r="A644" s="14">
        <v>42494</v>
      </c>
      <c r="B644" s="12">
        <v>2016</v>
      </c>
      <c r="C644" s="12" t="s">
        <v>116</v>
      </c>
      <c r="D644" s="12">
        <v>45.31</v>
      </c>
      <c r="E644" s="12">
        <v>29</v>
      </c>
    </row>
    <row r="645" spans="1:5" x14ac:dyDescent="0.3">
      <c r="A645" s="14">
        <v>42683</v>
      </c>
      <c r="B645" s="12">
        <v>2016</v>
      </c>
      <c r="C645" s="12" t="s">
        <v>117</v>
      </c>
      <c r="D645" s="12">
        <v>1753.84</v>
      </c>
      <c r="E645" s="12">
        <v>1175.07</v>
      </c>
    </row>
    <row r="646" spans="1:5" x14ac:dyDescent="0.3">
      <c r="A646" s="14">
        <v>43160</v>
      </c>
      <c r="B646" s="12">
        <v>2018</v>
      </c>
      <c r="C646" s="12" t="s">
        <v>119</v>
      </c>
      <c r="D646" s="12">
        <v>958.21</v>
      </c>
      <c r="E646" s="12">
        <v>622.84</v>
      </c>
    </row>
    <row r="647" spans="1:5" x14ac:dyDescent="0.3">
      <c r="A647" s="14">
        <v>43281</v>
      </c>
      <c r="B647" s="12">
        <v>2018</v>
      </c>
      <c r="C647" s="12" t="s">
        <v>119</v>
      </c>
      <c r="D647" s="12">
        <v>1866.89</v>
      </c>
      <c r="E647" s="12">
        <v>1232.1500000000001</v>
      </c>
    </row>
    <row r="648" spans="1:5" x14ac:dyDescent="0.3">
      <c r="A648" s="14">
        <v>42396</v>
      </c>
      <c r="B648" s="12">
        <v>2016</v>
      </c>
      <c r="C648" s="12" t="s">
        <v>121</v>
      </c>
      <c r="D648" s="12">
        <v>102.45</v>
      </c>
      <c r="E648" s="12">
        <v>52.25</v>
      </c>
    </row>
    <row r="649" spans="1:5" x14ac:dyDescent="0.3">
      <c r="A649" s="14">
        <v>42490</v>
      </c>
      <c r="B649" s="12">
        <v>2016</v>
      </c>
      <c r="C649" s="12" t="s">
        <v>117</v>
      </c>
      <c r="D649" s="12">
        <v>269.88</v>
      </c>
      <c r="E649" s="12">
        <v>107.95</v>
      </c>
    </row>
    <row r="650" spans="1:5" x14ac:dyDescent="0.3">
      <c r="A650" s="14">
        <v>43331</v>
      </c>
      <c r="B650" s="12">
        <v>2018</v>
      </c>
      <c r="C650" s="12" t="s">
        <v>119</v>
      </c>
      <c r="D650" s="12">
        <v>1622.11</v>
      </c>
      <c r="E650" s="12">
        <v>778.61</v>
      </c>
    </row>
    <row r="651" spans="1:5" x14ac:dyDescent="0.3">
      <c r="A651" s="14">
        <v>42937</v>
      </c>
      <c r="B651" s="12">
        <v>2017</v>
      </c>
      <c r="C651" s="12" t="s">
        <v>117</v>
      </c>
      <c r="D651" s="12">
        <v>98.09</v>
      </c>
      <c r="E651" s="12">
        <v>38.26</v>
      </c>
    </row>
    <row r="652" spans="1:5" x14ac:dyDescent="0.3">
      <c r="A652" s="14">
        <v>42989</v>
      </c>
      <c r="B652" s="12">
        <v>2017</v>
      </c>
      <c r="C652" s="12" t="s">
        <v>116</v>
      </c>
      <c r="D652" s="12">
        <v>2121.16</v>
      </c>
      <c r="E652" s="12">
        <v>1103</v>
      </c>
    </row>
    <row r="653" spans="1:5" x14ac:dyDescent="0.3">
      <c r="A653" s="14">
        <v>42809</v>
      </c>
      <c r="B653" s="12">
        <v>2017</v>
      </c>
      <c r="C653" s="12" t="s">
        <v>119</v>
      </c>
      <c r="D653" s="12">
        <v>1324.71</v>
      </c>
      <c r="E653" s="12">
        <v>794.83</v>
      </c>
    </row>
    <row r="654" spans="1:5" x14ac:dyDescent="0.3">
      <c r="A654" s="14">
        <v>43283</v>
      </c>
      <c r="B654" s="12">
        <v>2018</v>
      </c>
      <c r="C654" s="12" t="s">
        <v>117</v>
      </c>
      <c r="D654" s="12">
        <v>2115.63</v>
      </c>
      <c r="E654" s="12">
        <v>1015.5</v>
      </c>
    </row>
    <row r="655" spans="1:5" x14ac:dyDescent="0.3">
      <c r="A655" s="14">
        <v>42567</v>
      </c>
      <c r="B655" s="12">
        <v>2016</v>
      </c>
      <c r="C655" s="12" t="s">
        <v>121</v>
      </c>
      <c r="D655" s="12">
        <v>2350.71</v>
      </c>
      <c r="E655" s="12">
        <v>1551.47</v>
      </c>
    </row>
    <row r="656" spans="1:5" x14ac:dyDescent="0.3">
      <c r="A656" s="14">
        <v>42435</v>
      </c>
      <c r="B656" s="12">
        <v>2016</v>
      </c>
      <c r="C656" s="12" t="s">
        <v>117</v>
      </c>
      <c r="D656" s="12">
        <v>357.19</v>
      </c>
      <c r="E656" s="12">
        <v>157.16</v>
      </c>
    </row>
    <row r="657" spans="1:5" x14ac:dyDescent="0.3">
      <c r="A657" s="14">
        <v>43068</v>
      </c>
      <c r="B657" s="12">
        <v>2017</v>
      </c>
      <c r="C657" s="12" t="s">
        <v>117</v>
      </c>
      <c r="D657" s="12">
        <v>2313.92</v>
      </c>
      <c r="E657" s="12">
        <v>1226.3800000000001</v>
      </c>
    </row>
    <row r="658" spans="1:5" x14ac:dyDescent="0.3">
      <c r="A658" s="14">
        <v>43307</v>
      </c>
      <c r="B658" s="12">
        <v>2018</v>
      </c>
      <c r="C658" s="12" t="s">
        <v>119</v>
      </c>
      <c r="D658" s="12">
        <v>1059.7</v>
      </c>
      <c r="E658" s="12">
        <v>710</v>
      </c>
    </row>
    <row r="659" spans="1:5" x14ac:dyDescent="0.3">
      <c r="A659" s="14">
        <v>43043</v>
      </c>
      <c r="B659" s="12">
        <v>2017</v>
      </c>
      <c r="C659" s="12" t="s">
        <v>121</v>
      </c>
      <c r="D659" s="12">
        <v>353.06</v>
      </c>
      <c r="E659" s="12">
        <v>222.43</v>
      </c>
    </row>
    <row r="660" spans="1:5" x14ac:dyDescent="0.3">
      <c r="A660" s="14">
        <v>42749</v>
      </c>
      <c r="B660" s="12">
        <v>2017</v>
      </c>
      <c r="C660" s="12" t="s">
        <v>116</v>
      </c>
      <c r="D660" s="12">
        <v>1504.56</v>
      </c>
      <c r="E660" s="12">
        <v>857.6</v>
      </c>
    </row>
    <row r="661" spans="1:5" x14ac:dyDescent="0.3">
      <c r="A661" s="14">
        <v>42864</v>
      </c>
      <c r="B661" s="12">
        <v>2017</v>
      </c>
      <c r="C661" s="12" t="s">
        <v>116</v>
      </c>
      <c r="D661" s="12">
        <v>593.80999999999995</v>
      </c>
      <c r="E661" s="12">
        <v>385.98</v>
      </c>
    </row>
    <row r="662" spans="1:5" x14ac:dyDescent="0.3">
      <c r="A662" s="14">
        <v>43087</v>
      </c>
      <c r="B662" s="12">
        <v>2017</v>
      </c>
      <c r="C662" s="12" t="s">
        <v>116</v>
      </c>
      <c r="D662" s="12">
        <v>1254.81</v>
      </c>
      <c r="E662" s="12">
        <v>639.95000000000005</v>
      </c>
    </row>
    <row r="663" spans="1:5" x14ac:dyDescent="0.3">
      <c r="A663" s="14">
        <v>42489</v>
      </c>
      <c r="B663" s="12">
        <v>2016</v>
      </c>
      <c r="C663" s="12" t="s">
        <v>116</v>
      </c>
      <c r="D663" s="12">
        <v>1753.17</v>
      </c>
      <c r="E663" s="12">
        <v>876.59</v>
      </c>
    </row>
    <row r="664" spans="1:5" x14ac:dyDescent="0.3">
      <c r="A664" s="14">
        <v>43133</v>
      </c>
      <c r="B664" s="12">
        <v>2018</v>
      </c>
      <c r="C664" s="12" t="s">
        <v>116</v>
      </c>
      <c r="D664" s="12">
        <v>1441.19</v>
      </c>
      <c r="E664" s="12">
        <v>864.71</v>
      </c>
    </row>
    <row r="665" spans="1:5" x14ac:dyDescent="0.3">
      <c r="A665" s="14">
        <v>42380</v>
      </c>
      <c r="B665" s="12">
        <v>2016</v>
      </c>
      <c r="C665" s="12" t="s">
        <v>119</v>
      </c>
      <c r="D665" s="12">
        <v>691.6</v>
      </c>
      <c r="E665" s="12">
        <v>290.47000000000003</v>
      </c>
    </row>
  </sheetData>
  <conditionalFormatting sqref="A2:E665">
    <cfRule type="expression" dxfId="5" priority="1">
      <formula>AND($C2=#REF!,$B2=#REF!)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40330-134F-4D32-9AA4-7F69717597C9}">
  <sheetPr>
    <tabColor rgb="FFFF0000"/>
  </sheetPr>
  <dimension ref="A1:O665"/>
  <sheetViews>
    <sheetView zoomScale="85" zoomScaleNormal="85" workbookViewId="0"/>
  </sheetViews>
  <sheetFormatPr defaultRowHeight="14.4" x14ac:dyDescent="0.3"/>
  <cols>
    <col min="1" max="1" width="12.33203125" customWidth="1"/>
    <col min="2" max="2" width="7.5546875" customWidth="1"/>
    <col min="3" max="3" width="10.44140625" customWidth="1"/>
    <col min="4" max="5" width="12.44140625" customWidth="1"/>
    <col min="7" max="7" width="13" customWidth="1"/>
    <col min="8" max="8" width="13.21875" customWidth="1"/>
    <col min="9" max="9" width="19.33203125" customWidth="1"/>
  </cols>
  <sheetData>
    <row r="1" spans="1:15" x14ac:dyDescent="0.3">
      <c r="A1" s="43" t="s">
        <v>10</v>
      </c>
      <c r="B1" s="43" t="s">
        <v>112</v>
      </c>
      <c r="C1" s="43" t="s">
        <v>113</v>
      </c>
      <c r="D1" s="43" t="s">
        <v>12</v>
      </c>
      <c r="E1" s="43" t="s">
        <v>114</v>
      </c>
      <c r="G1" t="s">
        <v>115</v>
      </c>
    </row>
    <row r="2" spans="1:15" x14ac:dyDescent="0.3">
      <c r="A2" s="14">
        <v>43296</v>
      </c>
      <c r="B2" s="12">
        <v>2018</v>
      </c>
      <c r="C2" s="12" t="s">
        <v>116</v>
      </c>
      <c r="D2" s="12">
        <v>2453.52</v>
      </c>
      <c r="E2" s="12">
        <v>1128.6199999999999</v>
      </c>
    </row>
    <row r="3" spans="1:15" x14ac:dyDescent="0.3">
      <c r="A3" s="14">
        <v>42415</v>
      </c>
      <c r="B3" s="12">
        <v>2016</v>
      </c>
      <c r="C3" s="12" t="s">
        <v>117</v>
      </c>
      <c r="D3" s="12">
        <v>2391.92</v>
      </c>
      <c r="E3" s="12">
        <v>980.69</v>
      </c>
      <c r="G3" s="73" t="s">
        <v>118</v>
      </c>
      <c r="H3" s="36"/>
      <c r="I3" s="36"/>
      <c r="J3" s="36"/>
      <c r="K3" s="36"/>
      <c r="L3" s="36"/>
      <c r="M3" s="36"/>
      <c r="N3" s="36"/>
      <c r="O3" s="31"/>
    </row>
    <row r="4" spans="1:15" x14ac:dyDescent="0.3">
      <c r="A4" s="14">
        <v>43054</v>
      </c>
      <c r="B4" s="12">
        <v>2017</v>
      </c>
      <c r="C4" s="12" t="s">
        <v>119</v>
      </c>
      <c r="D4" s="12">
        <v>53.23</v>
      </c>
      <c r="E4" s="12">
        <v>22.89</v>
      </c>
      <c r="G4" s="74" t="s">
        <v>120</v>
      </c>
      <c r="H4" s="54"/>
      <c r="I4" s="54"/>
      <c r="J4" s="54"/>
      <c r="K4" s="54"/>
      <c r="L4" s="54"/>
      <c r="M4" s="54"/>
      <c r="N4" s="54"/>
      <c r="O4" s="33"/>
    </row>
    <row r="5" spans="1:15" x14ac:dyDescent="0.3">
      <c r="A5" s="14">
        <v>43343</v>
      </c>
      <c r="B5" s="12">
        <v>2018</v>
      </c>
      <c r="C5" s="12" t="s">
        <v>119</v>
      </c>
      <c r="D5" s="12">
        <v>1558.76</v>
      </c>
      <c r="E5" s="12">
        <v>888.49</v>
      </c>
      <c r="G5" s="74" t="s">
        <v>198</v>
      </c>
      <c r="H5" s="54"/>
      <c r="I5" s="54"/>
      <c r="J5" s="54"/>
      <c r="K5" s="54"/>
      <c r="L5" s="54"/>
      <c r="M5" s="54"/>
      <c r="N5" s="54"/>
      <c r="O5" s="33"/>
    </row>
    <row r="6" spans="1:15" x14ac:dyDescent="0.3">
      <c r="A6" s="14">
        <v>43450</v>
      </c>
      <c r="B6" s="12">
        <v>2018</v>
      </c>
      <c r="C6" s="12" t="s">
        <v>117</v>
      </c>
      <c r="D6" s="12">
        <v>917.72</v>
      </c>
      <c r="E6" s="12">
        <v>568.99</v>
      </c>
      <c r="G6" s="75" t="s">
        <v>120</v>
      </c>
      <c r="H6" s="37"/>
      <c r="I6" s="37"/>
      <c r="J6" s="37"/>
      <c r="K6" s="37"/>
      <c r="L6" s="37"/>
      <c r="M6" s="37"/>
      <c r="N6" s="37"/>
      <c r="O6" s="35"/>
    </row>
    <row r="7" spans="1:15" x14ac:dyDescent="0.3">
      <c r="A7" s="14">
        <v>43236</v>
      </c>
      <c r="B7" s="12">
        <v>2018</v>
      </c>
      <c r="C7" s="12" t="s">
        <v>117</v>
      </c>
      <c r="D7" s="12">
        <v>1876.27</v>
      </c>
      <c r="E7" s="12">
        <v>731.75</v>
      </c>
    </row>
    <row r="8" spans="1:15" x14ac:dyDescent="0.3">
      <c r="A8" s="14">
        <v>42731</v>
      </c>
      <c r="B8" s="12">
        <v>2016</v>
      </c>
      <c r="C8" s="12" t="s">
        <v>121</v>
      </c>
      <c r="D8" s="12">
        <v>1487.82</v>
      </c>
      <c r="E8" s="12">
        <v>684.4</v>
      </c>
      <c r="G8" s="16" t="s">
        <v>59</v>
      </c>
      <c r="H8" s="16" t="s">
        <v>113</v>
      </c>
      <c r="I8" s="16" t="s">
        <v>122</v>
      </c>
    </row>
    <row r="9" spans="1:15" x14ac:dyDescent="0.3">
      <c r="A9" s="14">
        <v>42996</v>
      </c>
      <c r="B9" s="12">
        <v>2017</v>
      </c>
      <c r="C9" s="12" t="s">
        <v>116</v>
      </c>
      <c r="D9" s="12">
        <v>2017.73</v>
      </c>
      <c r="E9" s="12">
        <v>807.09</v>
      </c>
      <c r="H9" s="12" t="s">
        <v>116</v>
      </c>
      <c r="I9" s="12" t="s">
        <v>123</v>
      </c>
    </row>
    <row r="10" spans="1:15" x14ac:dyDescent="0.3">
      <c r="A10" s="14">
        <v>43255</v>
      </c>
      <c r="B10" s="12">
        <v>2018</v>
      </c>
      <c r="C10" s="12" t="s">
        <v>121</v>
      </c>
      <c r="D10" s="12">
        <v>1459.48</v>
      </c>
      <c r="E10" s="12">
        <v>569.20000000000005</v>
      </c>
    </row>
    <row r="11" spans="1:15" x14ac:dyDescent="0.3">
      <c r="A11" s="14">
        <v>43229</v>
      </c>
      <c r="B11" s="12">
        <v>2018</v>
      </c>
      <c r="C11" s="12" t="s">
        <v>119</v>
      </c>
      <c r="D11" s="12">
        <v>1020.18</v>
      </c>
      <c r="E11" s="12">
        <v>591.70000000000005</v>
      </c>
      <c r="G11" s="43" t="s">
        <v>81</v>
      </c>
      <c r="H11" s="17">
        <f>COUNTIFS(C2:C665,H9,D2:D665,I9)</f>
        <v>16</v>
      </c>
    </row>
    <row r="12" spans="1:15" x14ac:dyDescent="0.3">
      <c r="A12" s="14">
        <v>42557</v>
      </c>
      <c r="B12" s="12">
        <v>2016</v>
      </c>
      <c r="C12" s="12" t="s">
        <v>119</v>
      </c>
      <c r="D12" s="12">
        <v>653.87</v>
      </c>
      <c r="E12" s="12">
        <v>274.63</v>
      </c>
      <c r="G12" s="43" t="s">
        <v>201</v>
      </c>
      <c r="H12" s="108">
        <f>SUMIFS(E2:E665,C2:C665,H9,D2:D665,I9)</f>
        <v>18618.82</v>
      </c>
    </row>
    <row r="13" spans="1:15" x14ac:dyDescent="0.3">
      <c r="A13" s="14">
        <v>43048</v>
      </c>
      <c r="B13" s="12">
        <v>2017</v>
      </c>
      <c r="C13" s="12" t="s">
        <v>121</v>
      </c>
      <c r="D13" s="12">
        <v>1044.3699999999999</v>
      </c>
      <c r="E13" s="12">
        <v>616.17999999999995</v>
      </c>
    </row>
    <row r="14" spans="1:15" x14ac:dyDescent="0.3">
      <c r="A14" s="14">
        <v>42985</v>
      </c>
      <c r="B14" s="12">
        <v>2017</v>
      </c>
      <c r="C14" s="12" t="s">
        <v>119</v>
      </c>
      <c r="D14" s="12">
        <v>1900.47</v>
      </c>
      <c r="E14" s="12">
        <v>988.24</v>
      </c>
    </row>
    <row r="15" spans="1:15" x14ac:dyDescent="0.3">
      <c r="A15" s="14">
        <v>42838</v>
      </c>
      <c r="B15" s="12">
        <v>2017</v>
      </c>
      <c r="C15" s="12" t="s">
        <v>119</v>
      </c>
      <c r="D15" s="12">
        <v>1129.45</v>
      </c>
      <c r="E15" s="12">
        <v>463.07</v>
      </c>
    </row>
    <row r="16" spans="1:15" x14ac:dyDescent="0.3">
      <c r="A16" s="14">
        <v>42906</v>
      </c>
      <c r="B16" s="12">
        <v>2017</v>
      </c>
      <c r="C16" s="12" t="s">
        <v>119</v>
      </c>
      <c r="D16" s="12">
        <v>328.7</v>
      </c>
      <c r="E16" s="12">
        <v>128.19</v>
      </c>
      <c r="G16" s="73" t="s">
        <v>203</v>
      </c>
      <c r="H16" s="36"/>
      <c r="I16" s="36"/>
      <c r="J16" s="36"/>
      <c r="K16" s="36"/>
      <c r="L16" s="36"/>
      <c r="M16" s="36"/>
      <c r="N16" s="36"/>
      <c r="O16" s="31"/>
    </row>
    <row r="17" spans="1:15" x14ac:dyDescent="0.3">
      <c r="A17" s="14">
        <v>42881</v>
      </c>
      <c r="B17" s="12">
        <v>2017</v>
      </c>
      <c r="C17" s="12" t="s">
        <v>117</v>
      </c>
      <c r="D17" s="12">
        <v>58</v>
      </c>
      <c r="E17" s="12">
        <v>36.54</v>
      </c>
      <c r="G17" s="75" t="s">
        <v>204</v>
      </c>
      <c r="H17" s="37"/>
      <c r="I17" s="37"/>
      <c r="J17" s="37"/>
      <c r="K17" s="37"/>
      <c r="L17" s="37"/>
      <c r="M17" s="37"/>
      <c r="N17" s="37"/>
      <c r="O17" s="35"/>
    </row>
    <row r="18" spans="1:15" x14ac:dyDescent="0.3">
      <c r="A18" s="14">
        <v>43162</v>
      </c>
      <c r="B18" s="12">
        <v>2018</v>
      </c>
      <c r="C18" s="12" t="s">
        <v>117</v>
      </c>
      <c r="D18" s="12">
        <v>1646.76</v>
      </c>
      <c r="E18" s="12">
        <v>1037.46</v>
      </c>
    </row>
    <row r="19" spans="1:15" x14ac:dyDescent="0.3">
      <c r="A19" s="14">
        <v>43049</v>
      </c>
      <c r="B19" s="12">
        <v>2017</v>
      </c>
      <c r="C19" s="12" t="s">
        <v>119</v>
      </c>
      <c r="D19" s="12">
        <v>1865.2</v>
      </c>
      <c r="E19" s="12">
        <v>895.3</v>
      </c>
      <c r="G19" s="43" t="s">
        <v>112</v>
      </c>
    </row>
    <row r="20" spans="1:15" x14ac:dyDescent="0.3">
      <c r="A20" s="14">
        <v>42753</v>
      </c>
      <c r="B20" s="12">
        <v>2017</v>
      </c>
      <c r="C20" s="12" t="s">
        <v>116</v>
      </c>
      <c r="D20" s="12">
        <v>884.17</v>
      </c>
      <c r="E20" s="12">
        <v>512.82000000000005</v>
      </c>
      <c r="G20" s="12">
        <v>2018</v>
      </c>
    </row>
    <row r="21" spans="1:15" x14ac:dyDescent="0.3">
      <c r="A21" s="14">
        <v>42898</v>
      </c>
      <c r="B21" s="12">
        <v>2017</v>
      </c>
      <c r="C21" s="12" t="s">
        <v>116</v>
      </c>
      <c r="D21" s="12">
        <v>1891.74</v>
      </c>
      <c r="E21" s="12">
        <v>908.04</v>
      </c>
    </row>
    <row r="22" spans="1:15" x14ac:dyDescent="0.3">
      <c r="A22" s="14">
        <v>43016</v>
      </c>
      <c r="B22" s="12">
        <v>2017</v>
      </c>
      <c r="C22" s="12" t="s">
        <v>117</v>
      </c>
      <c r="D22" s="12">
        <v>561.61</v>
      </c>
      <c r="E22" s="12">
        <v>219.03</v>
      </c>
      <c r="G22" s="43" t="s">
        <v>113</v>
      </c>
      <c r="H22" s="43" t="str">
        <f>G20&amp;" Sales ($)"</f>
        <v>2018 Sales ($)</v>
      </c>
    </row>
    <row r="23" spans="1:15" x14ac:dyDescent="0.3">
      <c r="A23" s="14">
        <v>42974</v>
      </c>
      <c r="B23" s="12">
        <v>2017</v>
      </c>
      <c r="C23" s="12" t="s">
        <v>116</v>
      </c>
      <c r="D23" s="12">
        <v>713.19</v>
      </c>
      <c r="E23" s="12">
        <v>392.25</v>
      </c>
      <c r="G23" s="17" t="str" cm="1">
        <f t="array" ref="G23:G26">_xlfn.UNIQUE(_xlfn._xlws.SORT(C2:C665))</f>
        <v>Carlota</v>
      </c>
      <c r="H23" s="79" cm="1">
        <f t="array" ref="H23:H26">SUMIFS(D2:D665,B2:B665,G20,C2:C665,_xlfn.ANCHORARRAY(G23))</f>
        <v>64136.97</v>
      </c>
    </row>
    <row r="24" spans="1:15" x14ac:dyDescent="0.3">
      <c r="A24" s="14">
        <v>42445</v>
      </c>
      <c r="B24" s="12">
        <v>2016</v>
      </c>
      <c r="C24" s="12" t="s">
        <v>117</v>
      </c>
      <c r="D24" s="12">
        <v>148.6</v>
      </c>
      <c r="E24" s="12">
        <v>69.84</v>
      </c>
      <c r="G24" s="17" t="str">
        <v>Quad</v>
      </c>
      <c r="H24" s="79">
        <v>76460.240000000034</v>
      </c>
    </row>
    <row r="25" spans="1:15" x14ac:dyDescent="0.3">
      <c r="A25" s="14">
        <v>42963</v>
      </c>
      <c r="B25" s="12">
        <v>2017</v>
      </c>
      <c r="C25" s="12" t="s">
        <v>121</v>
      </c>
      <c r="D25" s="12">
        <v>2436.08</v>
      </c>
      <c r="E25" s="12">
        <v>1315.48</v>
      </c>
      <c r="G25" s="17" t="str">
        <v>Sunset</v>
      </c>
      <c r="H25" s="79">
        <v>63183.930000000015</v>
      </c>
    </row>
    <row r="26" spans="1:15" x14ac:dyDescent="0.3">
      <c r="A26" s="14">
        <v>43129</v>
      </c>
      <c r="B26" s="12">
        <v>2018</v>
      </c>
      <c r="C26" s="12" t="s">
        <v>117</v>
      </c>
      <c r="D26" s="12">
        <v>353.67</v>
      </c>
      <c r="E26" s="12">
        <v>169.76</v>
      </c>
      <c r="G26" s="17" t="str">
        <v>Yanaki</v>
      </c>
      <c r="H26" s="79">
        <v>81524.959999999977</v>
      </c>
    </row>
    <row r="27" spans="1:15" x14ac:dyDescent="0.3">
      <c r="A27" s="14">
        <v>43046</v>
      </c>
      <c r="B27" s="12">
        <v>2017</v>
      </c>
      <c r="C27" s="12" t="s">
        <v>117</v>
      </c>
      <c r="D27" s="12">
        <v>1993.91</v>
      </c>
      <c r="E27" s="12">
        <v>996.96</v>
      </c>
    </row>
    <row r="28" spans="1:15" x14ac:dyDescent="0.3">
      <c r="A28" s="14">
        <v>43217</v>
      </c>
      <c r="B28" s="12">
        <v>2018</v>
      </c>
      <c r="C28" s="12" t="s">
        <v>121</v>
      </c>
      <c r="D28" s="12">
        <v>1535.67</v>
      </c>
      <c r="E28" s="12">
        <v>982.83</v>
      </c>
    </row>
    <row r="29" spans="1:15" x14ac:dyDescent="0.3">
      <c r="A29" s="14">
        <v>42858</v>
      </c>
      <c r="B29" s="12">
        <v>2017</v>
      </c>
      <c r="C29" s="12" t="s">
        <v>121</v>
      </c>
      <c r="D29" s="12">
        <v>1058.98</v>
      </c>
      <c r="E29" s="12">
        <v>645.98</v>
      </c>
    </row>
    <row r="30" spans="1:15" x14ac:dyDescent="0.3">
      <c r="A30" s="14">
        <v>43026</v>
      </c>
      <c r="B30" s="12">
        <v>2017</v>
      </c>
      <c r="C30" s="12" t="s">
        <v>119</v>
      </c>
      <c r="D30" s="12">
        <v>725.21</v>
      </c>
      <c r="E30" s="12">
        <v>362.61</v>
      </c>
    </row>
    <row r="31" spans="1:15" x14ac:dyDescent="0.3">
      <c r="A31" s="14">
        <v>43043</v>
      </c>
      <c r="B31" s="12">
        <v>2017</v>
      </c>
      <c r="C31" s="12" t="s">
        <v>119</v>
      </c>
      <c r="D31" s="12">
        <v>1332.83</v>
      </c>
      <c r="E31" s="12">
        <v>879.67</v>
      </c>
    </row>
    <row r="32" spans="1:15" x14ac:dyDescent="0.3">
      <c r="A32" s="14">
        <v>42556</v>
      </c>
      <c r="B32" s="12">
        <v>2016</v>
      </c>
      <c r="C32" s="12" t="s">
        <v>116</v>
      </c>
      <c r="D32" s="12">
        <v>1955.26</v>
      </c>
      <c r="E32" s="12">
        <v>860.31</v>
      </c>
    </row>
    <row r="33" spans="1:5" x14ac:dyDescent="0.3">
      <c r="A33" s="14">
        <v>42646</v>
      </c>
      <c r="B33" s="12">
        <v>2016</v>
      </c>
      <c r="C33" s="12" t="s">
        <v>119</v>
      </c>
      <c r="D33" s="12">
        <v>1003.54</v>
      </c>
      <c r="E33" s="12">
        <v>662.34</v>
      </c>
    </row>
    <row r="34" spans="1:5" x14ac:dyDescent="0.3">
      <c r="A34" s="14">
        <v>42806</v>
      </c>
      <c r="B34" s="12">
        <v>2017</v>
      </c>
      <c r="C34" s="12" t="s">
        <v>117</v>
      </c>
      <c r="D34" s="12">
        <v>368.46</v>
      </c>
      <c r="E34" s="12">
        <v>184.23</v>
      </c>
    </row>
    <row r="35" spans="1:5" x14ac:dyDescent="0.3">
      <c r="A35" s="14">
        <v>43019</v>
      </c>
      <c r="B35" s="12">
        <v>2017</v>
      </c>
      <c r="C35" s="12" t="s">
        <v>116</v>
      </c>
      <c r="D35" s="12">
        <v>1473.86</v>
      </c>
      <c r="E35" s="12">
        <v>795.88</v>
      </c>
    </row>
    <row r="36" spans="1:5" x14ac:dyDescent="0.3">
      <c r="A36" s="14">
        <v>43032</v>
      </c>
      <c r="B36" s="12">
        <v>2017</v>
      </c>
      <c r="C36" s="12" t="s">
        <v>121</v>
      </c>
      <c r="D36" s="12">
        <v>539.23</v>
      </c>
      <c r="E36" s="12">
        <v>285.79000000000002</v>
      </c>
    </row>
    <row r="37" spans="1:5" x14ac:dyDescent="0.3">
      <c r="A37" s="14">
        <v>42377</v>
      </c>
      <c r="B37" s="12">
        <v>2016</v>
      </c>
      <c r="C37" s="12" t="s">
        <v>121</v>
      </c>
      <c r="D37" s="12">
        <v>1974.49</v>
      </c>
      <c r="E37" s="12">
        <v>908.27</v>
      </c>
    </row>
    <row r="38" spans="1:5" x14ac:dyDescent="0.3">
      <c r="A38" s="14">
        <v>42964</v>
      </c>
      <c r="B38" s="12">
        <v>2017</v>
      </c>
      <c r="C38" s="12" t="s">
        <v>121</v>
      </c>
      <c r="D38" s="12">
        <v>1931.47</v>
      </c>
      <c r="E38" s="12">
        <v>1081.6199999999999</v>
      </c>
    </row>
    <row r="39" spans="1:5" x14ac:dyDescent="0.3">
      <c r="A39" s="14">
        <v>42688</v>
      </c>
      <c r="B39" s="12">
        <v>2016</v>
      </c>
      <c r="C39" s="12" t="s">
        <v>121</v>
      </c>
      <c r="D39" s="12">
        <v>1449.29</v>
      </c>
      <c r="E39" s="12">
        <v>884.07</v>
      </c>
    </row>
    <row r="40" spans="1:5" x14ac:dyDescent="0.3">
      <c r="A40" s="14">
        <v>42904</v>
      </c>
      <c r="B40" s="12">
        <v>2017</v>
      </c>
      <c r="C40" s="12" t="s">
        <v>119</v>
      </c>
      <c r="D40" s="12">
        <v>2307.69</v>
      </c>
      <c r="E40" s="12">
        <v>1038.46</v>
      </c>
    </row>
    <row r="41" spans="1:5" x14ac:dyDescent="0.3">
      <c r="A41" s="14">
        <v>43193</v>
      </c>
      <c r="B41" s="12">
        <v>2018</v>
      </c>
      <c r="C41" s="12" t="s">
        <v>116</v>
      </c>
      <c r="D41" s="12">
        <v>1115.1300000000001</v>
      </c>
      <c r="E41" s="12">
        <v>490.66</v>
      </c>
    </row>
    <row r="42" spans="1:5" x14ac:dyDescent="0.3">
      <c r="A42" s="14">
        <v>42384</v>
      </c>
      <c r="B42" s="12">
        <v>2016</v>
      </c>
      <c r="C42" s="12" t="s">
        <v>117</v>
      </c>
      <c r="D42" s="12">
        <v>29.88</v>
      </c>
      <c r="E42" s="12">
        <v>16.14</v>
      </c>
    </row>
    <row r="43" spans="1:5" x14ac:dyDescent="0.3">
      <c r="A43" s="14">
        <v>42794</v>
      </c>
      <c r="B43" s="12">
        <v>2017</v>
      </c>
      <c r="C43" s="12" t="s">
        <v>119</v>
      </c>
      <c r="D43" s="12">
        <v>2154.9499999999998</v>
      </c>
      <c r="E43" s="12">
        <v>1077.48</v>
      </c>
    </row>
    <row r="44" spans="1:5" x14ac:dyDescent="0.3">
      <c r="A44" s="14">
        <v>42433</v>
      </c>
      <c r="B44" s="12">
        <v>2016</v>
      </c>
      <c r="C44" s="12" t="s">
        <v>116</v>
      </c>
      <c r="D44" s="12">
        <v>1234.8599999999999</v>
      </c>
      <c r="E44" s="12">
        <v>815.01</v>
      </c>
    </row>
    <row r="45" spans="1:5" x14ac:dyDescent="0.3">
      <c r="A45" s="14">
        <v>43000</v>
      </c>
      <c r="B45" s="12">
        <v>2017</v>
      </c>
      <c r="C45" s="12" t="s">
        <v>121</v>
      </c>
      <c r="D45" s="12">
        <v>2154.1799999999998</v>
      </c>
      <c r="E45" s="12">
        <v>1206.3399999999999</v>
      </c>
    </row>
    <row r="46" spans="1:5" x14ac:dyDescent="0.3">
      <c r="A46" s="14">
        <v>42939</v>
      </c>
      <c r="B46" s="12">
        <v>2017</v>
      </c>
      <c r="C46" s="12" t="s">
        <v>116</v>
      </c>
      <c r="D46" s="12">
        <v>1744.62</v>
      </c>
      <c r="E46" s="12">
        <v>872.31</v>
      </c>
    </row>
    <row r="47" spans="1:5" x14ac:dyDescent="0.3">
      <c r="A47" s="14">
        <v>43269</v>
      </c>
      <c r="B47" s="12">
        <v>2018</v>
      </c>
      <c r="C47" s="12" t="s">
        <v>121</v>
      </c>
      <c r="D47" s="12">
        <v>2298.4499999999998</v>
      </c>
      <c r="E47" s="12">
        <v>1126.24</v>
      </c>
    </row>
    <row r="48" spans="1:5" x14ac:dyDescent="0.3">
      <c r="A48" s="14">
        <v>42596</v>
      </c>
      <c r="B48" s="12">
        <v>2016</v>
      </c>
      <c r="C48" s="12" t="s">
        <v>116</v>
      </c>
      <c r="D48" s="12">
        <v>494.28</v>
      </c>
      <c r="E48" s="12">
        <v>271.85000000000002</v>
      </c>
    </row>
    <row r="49" spans="1:5" x14ac:dyDescent="0.3">
      <c r="A49" s="14">
        <v>42438</v>
      </c>
      <c r="B49" s="12">
        <v>2016</v>
      </c>
      <c r="C49" s="12" t="s">
        <v>117</v>
      </c>
      <c r="D49" s="12">
        <v>2253.0300000000002</v>
      </c>
      <c r="E49" s="12">
        <v>1149.05</v>
      </c>
    </row>
    <row r="50" spans="1:5" x14ac:dyDescent="0.3">
      <c r="A50" s="14">
        <v>42795</v>
      </c>
      <c r="B50" s="12">
        <v>2017</v>
      </c>
      <c r="C50" s="12" t="s">
        <v>117</v>
      </c>
      <c r="D50" s="12">
        <v>1478.09</v>
      </c>
      <c r="E50" s="12">
        <v>768.61</v>
      </c>
    </row>
    <row r="51" spans="1:5" x14ac:dyDescent="0.3">
      <c r="A51" s="14">
        <v>43406</v>
      </c>
      <c r="B51" s="12">
        <v>2018</v>
      </c>
      <c r="C51" s="12" t="s">
        <v>119</v>
      </c>
      <c r="D51" s="12">
        <v>678.92</v>
      </c>
      <c r="E51" s="12">
        <v>325.88</v>
      </c>
    </row>
    <row r="52" spans="1:5" x14ac:dyDescent="0.3">
      <c r="A52" s="14">
        <v>43201</v>
      </c>
      <c r="B52" s="12">
        <v>2018</v>
      </c>
      <c r="C52" s="12" t="s">
        <v>117</v>
      </c>
      <c r="D52" s="12">
        <v>143.51</v>
      </c>
      <c r="E52" s="12">
        <v>71.760000000000005</v>
      </c>
    </row>
    <row r="53" spans="1:5" x14ac:dyDescent="0.3">
      <c r="A53" s="14">
        <v>42425</v>
      </c>
      <c r="B53" s="12">
        <v>2016</v>
      </c>
      <c r="C53" s="12" t="s">
        <v>119</v>
      </c>
      <c r="D53" s="12">
        <v>1868.96</v>
      </c>
      <c r="E53" s="12">
        <v>747.58</v>
      </c>
    </row>
    <row r="54" spans="1:5" x14ac:dyDescent="0.3">
      <c r="A54" s="14">
        <v>42899</v>
      </c>
      <c r="B54" s="12">
        <v>2017</v>
      </c>
      <c r="C54" s="12" t="s">
        <v>119</v>
      </c>
      <c r="D54" s="12">
        <v>1549.63</v>
      </c>
      <c r="E54" s="12">
        <v>604.36</v>
      </c>
    </row>
    <row r="55" spans="1:5" x14ac:dyDescent="0.3">
      <c r="A55" s="14">
        <v>42682</v>
      </c>
      <c r="B55" s="12">
        <v>2016</v>
      </c>
      <c r="C55" s="12" t="s">
        <v>117</v>
      </c>
      <c r="D55" s="12">
        <v>937.24</v>
      </c>
      <c r="E55" s="12">
        <v>459.25</v>
      </c>
    </row>
    <row r="56" spans="1:5" x14ac:dyDescent="0.3">
      <c r="A56" s="14">
        <v>43227</v>
      </c>
      <c r="B56" s="12">
        <v>2018</v>
      </c>
      <c r="C56" s="12" t="s">
        <v>117</v>
      </c>
      <c r="D56" s="12">
        <v>109.84</v>
      </c>
      <c r="E56" s="12">
        <v>54.92</v>
      </c>
    </row>
    <row r="57" spans="1:5" x14ac:dyDescent="0.3">
      <c r="A57" s="14">
        <v>42782</v>
      </c>
      <c r="B57" s="12">
        <v>2017</v>
      </c>
      <c r="C57" s="12" t="s">
        <v>119</v>
      </c>
      <c r="D57" s="12">
        <v>747.68</v>
      </c>
      <c r="E57" s="12">
        <v>500.95</v>
      </c>
    </row>
    <row r="58" spans="1:5" x14ac:dyDescent="0.3">
      <c r="A58" s="14">
        <v>42886</v>
      </c>
      <c r="B58" s="12">
        <v>2017</v>
      </c>
      <c r="C58" s="12" t="s">
        <v>119</v>
      </c>
      <c r="D58" s="12">
        <v>443.35</v>
      </c>
      <c r="E58" s="12">
        <v>252.71</v>
      </c>
    </row>
    <row r="59" spans="1:5" x14ac:dyDescent="0.3">
      <c r="A59" s="14">
        <v>42396</v>
      </c>
      <c r="B59" s="12">
        <v>2016</v>
      </c>
      <c r="C59" s="12" t="s">
        <v>119</v>
      </c>
      <c r="D59" s="12">
        <v>1129.8499999999999</v>
      </c>
      <c r="E59" s="12">
        <v>723.1</v>
      </c>
    </row>
    <row r="60" spans="1:5" x14ac:dyDescent="0.3">
      <c r="A60" s="14">
        <v>42632</v>
      </c>
      <c r="B60" s="12">
        <v>2016</v>
      </c>
      <c r="C60" s="12" t="s">
        <v>121</v>
      </c>
      <c r="D60" s="12">
        <v>2202.75</v>
      </c>
      <c r="E60" s="12">
        <v>947.18</v>
      </c>
    </row>
    <row r="61" spans="1:5" x14ac:dyDescent="0.3">
      <c r="A61" s="14">
        <v>42405</v>
      </c>
      <c r="B61" s="12">
        <v>2016</v>
      </c>
      <c r="C61" s="12" t="s">
        <v>116</v>
      </c>
      <c r="D61" s="12">
        <v>29.56</v>
      </c>
      <c r="E61" s="12">
        <v>11.82</v>
      </c>
    </row>
    <row r="62" spans="1:5" x14ac:dyDescent="0.3">
      <c r="A62" s="14">
        <v>42473</v>
      </c>
      <c r="B62" s="12">
        <v>2016</v>
      </c>
      <c r="C62" s="12" t="s">
        <v>116</v>
      </c>
      <c r="D62" s="12">
        <v>2088.42</v>
      </c>
      <c r="E62" s="12">
        <v>1294.82</v>
      </c>
    </row>
    <row r="63" spans="1:5" x14ac:dyDescent="0.3">
      <c r="A63" s="14">
        <v>42817</v>
      </c>
      <c r="B63" s="12">
        <v>2017</v>
      </c>
      <c r="C63" s="12" t="s">
        <v>117</v>
      </c>
      <c r="D63" s="12">
        <v>708.14</v>
      </c>
      <c r="E63" s="12">
        <v>446.13</v>
      </c>
    </row>
    <row r="64" spans="1:5" x14ac:dyDescent="0.3">
      <c r="A64" s="14">
        <v>43442</v>
      </c>
      <c r="B64" s="12">
        <v>2018</v>
      </c>
      <c r="C64" s="12" t="s">
        <v>119</v>
      </c>
      <c r="D64" s="12">
        <v>44.86</v>
      </c>
      <c r="E64" s="12">
        <v>26.47</v>
      </c>
    </row>
    <row r="65" spans="1:5" x14ac:dyDescent="0.3">
      <c r="A65" s="14">
        <v>42997</v>
      </c>
      <c r="B65" s="12">
        <v>2017</v>
      </c>
      <c r="C65" s="12" t="s">
        <v>121</v>
      </c>
      <c r="D65" s="12">
        <v>1665.87</v>
      </c>
      <c r="E65" s="12">
        <v>866.25</v>
      </c>
    </row>
    <row r="66" spans="1:5" x14ac:dyDescent="0.3">
      <c r="A66" s="14">
        <v>43108</v>
      </c>
      <c r="B66" s="12">
        <v>2018</v>
      </c>
      <c r="C66" s="12" t="s">
        <v>116</v>
      </c>
      <c r="D66" s="12">
        <v>1657.26</v>
      </c>
      <c r="E66" s="12">
        <v>977.78</v>
      </c>
    </row>
    <row r="67" spans="1:5" x14ac:dyDescent="0.3">
      <c r="A67" s="14">
        <v>42763</v>
      </c>
      <c r="B67" s="12">
        <v>2017</v>
      </c>
      <c r="C67" s="12" t="s">
        <v>117</v>
      </c>
      <c r="D67" s="12">
        <v>1543.94</v>
      </c>
      <c r="E67" s="12">
        <v>679.33</v>
      </c>
    </row>
    <row r="68" spans="1:5" x14ac:dyDescent="0.3">
      <c r="A68" s="14">
        <v>42571</v>
      </c>
      <c r="B68" s="12">
        <v>2016</v>
      </c>
      <c r="C68" s="12" t="s">
        <v>116</v>
      </c>
      <c r="D68" s="12">
        <v>1362.96</v>
      </c>
      <c r="E68" s="12">
        <v>708.74</v>
      </c>
    </row>
    <row r="69" spans="1:5" x14ac:dyDescent="0.3">
      <c r="A69" s="14">
        <v>42903</v>
      </c>
      <c r="B69" s="12">
        <v>2017</v>
      </c>
      <c r="C69" s="12" t="s">
        <v>116</v>
      </c>
      <c r="D69" s="12">
        <v>308.39999999999998</v>
      </c>
      <c r="E69" s="12">
        <v>141.86000000000001</v>
      </c>
    </row>
    <row r="70" spans="1:5" x14ac:dyDescent="0.3">
      <c r="A70" s="14">
        <v>42804</v>
      </c>
      <c r="B70" s="12">
        <v>2017</v>
      </c>
      <c r="C70" s="12" t="s">
        <v>119</v>
      </c>
      <c r="D70" s="12">
        <v>2495.48</v>
      </c>
      <c r="E70" s="12">
        <v>1098.01</v>
      </c>
    </row>
    <row r="71" spans="1:5" x14ac:dyDescent="0.3">
      <c r="A71" s="14">
        <v>42865</v>
      </c>
      <c r="B71" s="12">
        <v>2017</v>
      </c>
      <c r="C71" s="12" t="s">
        <v>121</v>
      </c>
      <c r="D71" s="12">
        <v>402.76</v>
      </c>
      <c r="E71" s="12">
        <v>189.3</v>
      </c>
    </row>
    <row r="72" spans="1:5" x14ac:dyDescent="0.3">
      <c r="A72" s="14">
        <v>43228</v>
      </c>
      <c r="B72" s="12">
        <v>2018</v>
      </c>
      <c r="C72" s="12" t="s">
        <v>119</v>
      </c>
      <c r="D72" s="12">
        <v>1421.93</v>
      </c>
      <c r="E72" s="12">
        <v>639.87</v>
      </c>
    </row>
    <row r="73" spans="1:5" x14ac:dyDescent="0.3">
      <c r="A73" s="14">
        <v>42374</v>
      </c>
      <c r="B73" s="12">
        <v>2016</v>
      </c>
      <c r="C73" s="12" t="s">
        <v>117</v>
      </c>
      <c r="D73" s="12">
        <v>1172.31</v>
      </c>
      <c r="E73" s="12">
        <v>644.77</v>
      </c>
    </row>
    <row r="74" spans="1:5" x14ac:dyDescent="0.3">
      <c r="A74" s="14">
        <v>42834</v>
      </c>
      <c r="B74" s="12">
        <v>2017</v>
      </c>
      <c r="C74" s="12" t="s">
        <v>117</v>
      </c>
      <c r="D74" s="12">
        <v>2070.4899999999998</v>
      </c>
      <c r="E74" s="12">
        <v>1345.82</v>
      </c>
    </row>
    <row r="75" spans="1:5" x14ac:dyDescent="0.3">
      <c r="A75" s="14">
        <v>43463</v>
      </c>
      <c r="B75" s="12">
        <v>2018</v>
      </c>
      <c r="C75" s="12" t="s">
        <v>116</v>
      </c>
      <c r="D75" s="12">
        <v>1965.34</v>
      </c>
      <c r="E75" s="12">
        <v>786.14</v>
      </c>
    </row>
    <row r="76" spans="1:5" x14ac:dyDescent="0.3">
      <c r="A76" s="14">
        <v>42542</v>
      </c>
      <c r="B76" s="12">
        <v>2016</v>
      </c>
      <c r="C76" s="12" t="s">
        <v>121</v>
      </c>
      <c r="D76" s="12">
        <v>1833</v>
      </c>
      <c r="E76" s="12">
        <v>879.84</v>
      </c>
    </row>
    <row r="77" spans="1:5" x14ac:dyDescent="0.3">
      <c r="A77" s="14">
        <v>43197</v>
      </c>
      <c r="B77" s="12">
        <v>2018</v>
      </c>
      <c r="C77" s="12" t="s">
        <v>121</v>
      </c>
      <c r="D77" s="12">
        <v>2151.4499999999998</v>
      </c>
      <c r="E77" s="12">
        <v>1312.38</v>
      </c>
    </row>
    <row r="78" spans="1:5" x14ac:dyDescent="0.3">
      <c r="A78" s="14">
        <v>42860</v>
      </c>
      <c r="B78" s="12">
        <v>2017</v>
      </c>
      <c r="C78" s="12" t="s">
        <v>121</v>
      </c>
      <c r="D78" s="12">
        <v>673.95</v>
      </c>
      <c r="E78" s="12">
        <v>384.15</v>
      </c>
    </row>
    <row r="79" spans="1:5" x14ac:dyDescent="0.3">
      <c r="A79" s="14">
        <v>43117</v>
      </c>
      <c r="B79" s="12">
        <v>2018</v>
      </c>
      <c r="C79" s="12" t="s">
        <v>116</v>
      </c>
      <c r="D79" s="12">
        <v>561.58000000000004</v>
      </c>
      <c r="E79" s="12">
        <v>247.1</v>
      </c>
    </row>
    <row r="80" spans="1:5" x14ac:dyDescent="0.3">
      <c r="A80" s="14">
        <v>42957</v>
      </c>
      <c r="B80" s="12">
        <v>2017</v>
      </c>
      <c r="C80" s="12" t="s">
        <v>119</v>
      </c>
      <c r="D80" s="12">
        <v>1342.24</v>
      </c>
      <c r="E80" s="12">
        <v>711.39</v>
      </c>
    </row>
    <row r="81" spans="1:5" x14ac:dyDescent="0.3">
      <c r="A81" s="14">
        <v>43286</v>
      </c>
      <c r="B81" s="12">
        <v>2018</v>
      </c>
      <c r="C81" s="12" t="s">
        <v>117</v>
      </c>
      <c r="D81" s="12">
        <v>1754.6</v>
      </c>
      <c r="E81" s="12">
        <v>789.57</v>
      </c>
    </row>
    <row r="82" spans="1:5" x14ac:dyDescent="0.3">
      <c r="A82" s="14">
        <v>43129</v>
      </c>
      <c r="B82" s="12">
        <v>2018</v>
      </c>
      <c r="C82" s="12" t="s">
        <v>117</v>
      </c>
      <c r="D82" s="12">
        <v>214.29</v>
      </c>
      <c r="E82" s="12">
        <v>109.29</v>
      </c>
    </row>
    <row r="83" spans="1:5" x14ac:dyDescent="0.3">
      <c r="A83" s="14">
        <v>42793</v>
      </c>
      <c r="B83" s="12">
        <v>2017</v>
      </c>
      <c r="C83" s="12" t="s">
        <v>119</v>
      </c>
      <c r="D83" s="12">
        <v>1561.54</v>
      </c>
      <c r="E83" s="12">
        <v>952.54</v>
      </c>
    </row>
    <row r="84" spans="1:5" x14ac:dyDescent="0.3">
      <c r="A84" s="14">
        <v>43165</v>
      </c>
      <c r="B84" s="12">
        <v>2018</v>
      </c>
      <c r="C84" s="12" t="s">
        <v>116</v>
      </c>
      <c r="D84" s="12">
        <v>1673.37</v>
      </c>
      <c r="E84" s="12">
        <v>870.15</v>
      </c>
    </row>
    <row r="85" spans="1:5" x14ac:dyDescent="0.3">
      <c r="A85" s="14">
        <v>43414</v>
      </c>
      <c r="B85" s="12">
        <v>2018</v>
      </c>
      <c r="C85" s="12" t="s">
        <v>116</v>
      </c>
      <c r="D85" s="12">
        <v>773.05</v>
      </c>
      <c r="E85" s="12">
        <v>440.64</v>
      </c>
    </row>
    <row r="86" spans="1:5" x14ac:dyDescent="0.3">
      <c r="A86" s="14">
        <v>43385</v>
      </c>
      <c r="B86" s="12">
        <v>2018</v>
      </c>
      <c r="C86" s="12" t="s">
        <v>116</v>
      </c>
      <c r="D86" s="12">
        <v>418.72</v>
      </c>
      <c r="E86" s="12">
        <v>230.3</v>
      </c>
    </row>
    <row r="87" spans="1:5" x14ac:dyDescent="0.3">
      <c r="A87" s="14">
        <v>43033</v>
      </c>
      <c r="B87" s="12">
        <v>2017</v>
      </c>
      <c r="C87" s="12" t="s">
        <v>121</v>
      </c>
      <c r="D87" s="12">
        <v>1946.44</v>
      </c>
      <c r="E87" s="12">
        <v>1051.08</v>
      </c>
    </row>
    <row r="88" spans="1:5" x14ac:dyDescent="0.3">
      <c r="A88" s="14">
        <v>42791</v>
      </c>
      <c r="B88" s="12">
        <v>2017</v>
      </c>
      <c r="C88" s="12" t="s">
        <v>119</v>
      </c>
      <c r="D88" s="12">
        <v>770.94</v>
      </c>
      <c r="E88" s="12">
        <v>339.21</v>
      </c>
    </row>
    <row r="89" spans="1:5" x14ac:dyDescent="0.3">
      <c r="A89" s="14">
        <v>43332</v>
      </c>
      <c r="B89" s="12">
        <v>2018</v>
      </c>
      <c r="C89" s="12" t="s">
        <v>117</v>
      </c>
      <c r="D89" s="12">
        <v>1222.49</v>
      </c>
      <c r="E89" s="12">
        <v>770.17</v>
      </c>
    </row>
    <row r="90" spans="1:5" x14ac:dyDescent="0.3">
      <c r="A90" s="14">
        <v>43184</v>
      </c>
      <c r="B90" s="12">
        <v>2018</v>
      </c>
      <c r="C90" s="12" t="s">
        <v>116</v>
      </c>
      <c r="D90" s="12">
        <v>1395.46</v>
      </c>
      <c r="E90" s="12">
        <v>851.23</v>
      </c>
    </row>
    <row r="91" spans="1:5" x14ac:dyDescent="0.3">
      <c r="A91" s="14">
        <v>42896</v>
      </c>
      <c r="B91" s="12">
        <v>2017</v>
      </c>
      <c r="C91" s="12" t="s">
        <v>116</v>
      </c>
      <c r="D91" s="12">
        <v>1520.63</v>
      </c>
      <c r="E91" s="12">
        <v>851.55</v>
      </c>
    </row>
    <row r="92" spans="1:5" x14ac:dyDescent="0.3">
      <c r="A92" s="14">
        <v>42635</v>
      </c>
      <c r="B92" s="12">
        <v>2016</v>
      </c>
      <c r="C92" s="12" t="s">
        <v>119</v>
      </c>
      <c r="D92" s="12">
        <v>1094.5</v>
      </c>
      <c r="E92" s="12">
        <v>689.54</v>
      </c>
    </row>
    <row r="93" spans="1:5" x14ac:dyDescent="0.3">
      <c r="A93" s="14">
        <v>42808</v>
      </c>
      <c r="B93" s="12">
        <v>2017</v>
      </c>
      <c r="C93" s="12" t="s">
        <v>117</v>
      </c>
      <c r="D93" s="12">
        <v>76.959999999999994</v>
      </c>
      <c r="E93" s="12">
        <v>33.86</v>
      </c>
    </row>
    <row r="94" spans="1:5" x14ac:dyDescent="0.3">
      <c r="A94" s="14">
        <v>43016</v>
      </c>
      <c r="B94" s="12">
        <v>2017</v>
      </c>
      <c r="C94" s="12" t="s">
        <v>117</v>
      </c>
      <c r="D94" s="12">
        <v>234.72</v>
      </c>
      <c r="E94" s="12">
        <v>152.57</v>
      </c>
    </row>
    <row r="95" spans="1:5" x14ac:dyDescent="0.3">
      <c r="A95" s="14">
        <v>42793</v>
      </c>
      <c r="B95" s="12">
        <v>2017</v>
      </c>
      <c r="C95" s="12" t="s">
        <v>116</v>
      </c>
      <c r="D95" s="12">
        <v>2003.25</v>
      </c>
      <c r="E95" s="12">
        <v>1041.69</v>
      </c>
    </row>
    <row r="96" spans="1:5" x14ac:dyDescent="0.3">
      <c r="A96" s="14">
        <v>42879</v>
      </c>
      <c r="B96" s="12">
        <v>2017</v>
      </c>
      <c r="C96" s="12" t="s">
        <v>117</v>
      </c>
      <c r="D96" s="12">
        <v>1688.01</v>
      </c>
      <c r="E96" s="12">
        <v>1063.45</v>
      </c>
    </row>
    <row r="97" spans="1:5" x14ac:dyDescent="0.3">
      <c r="A97" s="14">
        <v>42733</v>
      </c>
      <c r="B97" s="12">
        <v>2016</v>
      </c>
      <c r="C97" s="12" t="s">
        <v>119</v>
      </c>
      <c r="D97" s="12">
        <v>1538.35</v>
      </c>
      <c r="E97" s="12">
        <v>815.33</v>
      </c>
    </row>
    <row r="98" spans="1:5" x14ac:dyDescent="0.3">
      <c r="A98" s="14">
        <v>42856</v>
      </c>
      <c r="B98" s="12">
        <v>2017</v>
      </c>
      <c r="C98" s="12" t="s">
        <v>121</v>
      </c>
      <c r="D98" s="12">
        <v>147.04</v>
      </c>
      <c r="E98" s="12">
        <v>97.05</v>
      </c>
    </row>
    <row r="99" spans="1:5" x14ac:dyDescent="0.3">
      <c r="A99" s="14">
        <v>42937</v>
      </c>
      <c r="B99" s="12">
        <v>2017</v>
      </c>
      <c r="C99" s="12" t="s">
        <v>121</v>
      </c>
      <c r="D99" s="12">
        <v>1908.31</v>
      </c>
      <c r="E99" s="12">
        <v>954.16</v>
      </c>
    </row>
    <row r="100" spans="1:5" x14ac:dyDescent="0.3">
      <c r="A100" s="14">
        <v>42745</v>
      </c>
      <c r="B100" s="12">
        <v>2017</v>
      </c>
      <c r="C100" s="12" t="s">
        <v>117</v>
      </c>
      <c r="D100" s="12">
        <v>490.77</v>
      </c>
      <c r="E100" s="12">
        <v>319</v>
      </c>
    </row>
    <row r="101" spans="1:5" x14ac:dyDescent="0.3">
      <c r="A101" s="14">
        <v>42920</v>
      </c>
      <c r="B101" s="12">
        <v>2017</v>
      </c>
      <c r="C101" s="12" t="s">
        <v>116</v>
      </c>
      <c r="D101" s="12">
        <v>671.76</v>
      </c>
      <c r="E101" s="12">
        <v>409.77</v>
      </c>
    </row>
    <row r="102" spans="1:5" x14ac:dyDescent="0.3">
      <c r="A102" s="14">
        <v>42556</v>
      </c>
      <c r="B102" s="12">
        <v>2016</v>
      </c>
      <c r="C102" s="12" t="s">
        <v>116</v>
      </c>
      <c r="D102" s="12">
        <v>2301.62</v>
      </c>
      <c r="E102" s="12">
        <v>920.65</v>
      </c>
    </row>
    <row r="103" spans="1:5" x14ac:dyDescent="0.3">
      <c r="A103" s="14">
        <v>42746</v>
      </c>
      <c r="B103" s="12">
        <v>2017</v>
      </c>
      <c r="C103" s="12" t="s">
        <v>119</v>
      </c>
      <c r="D103" s="12">
        <v>502.61</v>
      </c>
      <c r="E103" s="12">
        <v>206.07</v>
      </c>
    </row>
    <row r="104" spans="1:5" x14ac:dyDescent="0.3">
      <c r="A104" s="14">
        <v>43381</v>
      </c>
      <c r="B104" s="12">
        <v>2018</v>
      </c>
      <c r="C104" s="12" t="s">
        <v>116</v>
      </c>
      <c r="D104" s="12">
        <v>1047.6300000000001</v>
      </c>
      <c r="E104" s="12">
        <v>408.58</v>
      </c>
    </row>
    <row r="105" spans="1:5" x14ac:dyDescent="0.3">
      <c r="A105" s="14">
        <v>43227</v>
      </c>
      <c r="B105" s="12">
        <v>2018</v>
      </c>
      <c r="C105" s="12" t="s">
        <v>121</v>
      </c>
      <c r="D105" s="12">
        <v>1647.46</v>
      </c>
      <c r="E105" s="12">
        <v>741.36</v>
      </c>
    </row>
    <row r="106" spans="1:5" x14ac:dyDescent="0.3">
      <c r="A106" s="14">
        <v>43137</v>
      </c>
      <c r="B106" s="12">
        <v>2018</v>
      </c>
      <c r="C106" s="12" t="s">
        <v>117</v>
      </c>
      <c r="D106" s="12">
        <v>609.32000000000005</v>
      </c>
      <c r="E106" s="12">
        <v>280.29000000000002</v>
      </c>
    </row>
    <row r="107" spans="1:5" x14ac:dyDescent="0.3">
      <c r="A107" s="14">
        <v>43141</v>
      </c>
      <c r="B107" s="12">
        <v>2018</v>
      </c>
      <c r="C107" s="12" t="s">
        <v>121</v>
      </c>
      <c r="D107" s="12">
        <v>489.95</v>
      </c>
      <c r="E107" s="12">
        <v>279.27</v>
      </c>
    </row>
    <row r="108" spans="1:5" x14ac:dyDescent="0.3">
      <c r="A108" s="14">
        <v>43200</v>
      </c>
      <c r="B108" s="12">
        <v>2018</v>
      </c>
      <c r="C108" s="12" t="s">
        <v>119</v>
      </c>
      <c r="D108" s="12">
        <v>234.43</v>
      </c>
      <c r="E108" s="12">
        <v>126.59</v>
      </c>
    </row>
    <row r="109" spans="1:5" x14ac:dyDescent="0.3">
      <c r="A109" s="14">
        <v>43119</v>
      </c>
      <c r="B109" s="12">
        <v>2018</v>
      </c>
      <c r="C109" s="12" t="s">
        <v>119</v>
      </c>
      <c r="D109" s="12">
        <v>1988.25</v>
      </c>
      <c r="E109" s="12">
        <v>1113.42</v>
      </c>
    </row>
    <row r="110" spans="1:5" x14ac:dyDescent="0.3">
      <c r="A110" s="14">
        <v>43116</v>
      </c>
      <c r="B110" s="12">
        <v>2018</v>
      </c>
      <c r="C110" s="12" t="s">
        <v>117</v>
      </c>
      <c r="D110" s="12">
        <v>62.18</v>
      </c>
      <c r="E110" s="12">
        <v>24.25</v>
      </c>
    </row>
    <row r="111" spans="1:5" x14ac:dyDescent="0.3">
      <c r="A111" s="14">
        <v>42406</v>
      </c>
      <c r="B111" s="12">
        <v>2016</v>
      </c>
      <c r="C111" s="12" t="s">
        <v>121</v>
      </c>
      <c r="D111" s="12">
        <v>598.85</v>
      </c>
      <c r="E111" s="12">
        <v>269.48</v>
      </c>
    </row>
    <row r="112" spans="1:5" x14ac:dyDescent="0.3">
      <c r="A112" s="14">
        <v>42567</v>
      </c>
      <c r="B112" s="12">
        <v>2016</v>
      </c>
      <c r="C112" s="12" t="s">
        <v>119</v>
      </c>
      <c r="D112" s="12">
        <v>2177.11</v>
      </c>
      <c r="E112" s="12">
        <v>936.16</v>
      </c>
    </row>
    <row r="113" spans="1:5" x14ac:dyDescent="0.3">
      <c r="A113" s="14">
        <v>42801</v>
      </c>
      <c r="B113" s="12">
        <v>2017</v>
      </c>
      <c r="C113" s="12" t="s">
        <v>116</v>
      </c>
      <c r="D113" s="12">
        <v>2417.35</v>
      </c>
      <c r="E113" s="12">
        <v>1281.2</v>
      </c>
    </row>
    <row r="114" spans="1:5" x14ac:dyDescent="0.3">
      <c r="A114" s="14">
        <v>42797</v>
      </c>
      <c r="B114" s="12">
        <v>2017</v>
      </c>
      <c r="C114" s="12" t="s">
        <v>119</v>
      </c>
      <c r="D114" s="12">
        <v>498.52</v>
      </c>
      <c r="E114" s="12">
        <v>259.23</v>
      </c>
    </row>
    <row r="115" spans="1:5" x14ac:dyDescent="0.3">
      <c r="A115" s="14">
        <v>43091</v>
      </c>
      <c r="B115" s="12">
        <v>2017</v>
      </c>
      <c r="C115" s="12" t="s">
        <v>117</v>
      </c>
      <c r="D115" s="12">
        <v>22.8</v>
      </c>
      <c r="E115" s="12">
        <v>13.91</v>
      </c>
    </row>
    <row r="116" spans="1:5" x14ac:dyDescent="0.3">
      <c r="A116" s="14">
        <v>43274</v>
      </c>
      <c r="B116" s="12">
        <v>2018</v>
      </c>
      <c r="C116" s="12" t="s">
        <v>116</v>
      </c>
      <c r="D116" s="12">
        <v>536.25</v>
      </c>
      <c r="E116" s="12">
        <v>294.94</v>
      </c>
    </row>
    <row r="117" spans="1:5" x14ac:dyDescent="0.3">
      <c r="A117" s="14">
        <v>42413</v>
      </c>
      <c r="B117" s="12">
        <v>2016</v>
      </c>
      <c r="C117" s="12" t="s">
        <v>116</v>
      </c>
      <c r="D117" s="12">
        <v>1871.36</v>
      </c>
      <c r="E117" s="12">
        <v>1160.24</v>
      </c>
    </row>
    <row r="118" spans="1:5" x14ac:dyDescent="0.3">
      <c r="A118" s="14">
        <v>42622</v>
      </c>
      <c r="B118" s="12">
        <v>2016</v>
      </c>
      <c r="C118" s="12" t="s">
        <v>117</v>
      </c>
      <c r="D118" s="12">
        <v>880.15</v>
      </c>
      <c r="E118" s="12">
        <v>536.89</v>
      </c>
    </row>
    <row r="119" spans="1:5" x14ac:dyDescent="0.3">
      <c r="A119" s="14">
        <v>42503</v>
      </c>
      <c r="B119" s="12">
        <v>2016</v>
      </c>
      <c r="C119" s="12" t="s">
        <v>119</v>
      </c>
      <c r="D119" s="12">
        <v>2115.44</v>
      </c>
      <c r="E119" s="12">
        <v>1184.6500000000001</v>
      </c>
    </row>
    <row r="120" spans="1:5" x14ac:dyDescent="0.3">
      <c r="A120" s="14">
        <v>42612</v>
      </c>
      <c r="B120" s="12">
        <v>2016</v>
      </c>
      <c r="C120" s="12" t="s">
        <v>117</v>
      </c>
      <c r="D120" s="12">
        <v>2268.16</v>
      </c>
      <c r="E120" s="12">
        <v>975.31</v>
      </c>
    </row>
    <row r="121" spans="1:5" x14ac:dyDescent="0.3">
      <c r="A121" s="14">
        <v>43424</v>
      </c>
      <c r="B121" s="12">
        <v>2018</v>
      </c>
      <c r="C121" s="12" t="s">
        <v>119</v>
      </c>
      <c r="D121" s="12">
        <v>1800.62</v>
      </c>
      <c r="E121" s="12">
        <v>954.33</v>
      </c>
    </row>
    <row r="122" spans="1:5" x14ac:dyDescent="0.3">
      <c r="A122" s="14">
        <v>43410</v>
      </c>
      <c r="B122" s="12">
        <v>2018</v>
      </c>
      <c r="C122" s="12" t="s">
        <v>116</v>
      </c>
      <c r="D122" s="12">
        <v>1860.09</v>
      </c>
      <c r="E122" s="12">
        <v>781.24</v>
      </c>
    </row>
    <row r="123" spans="1:5" x14ac:dyDescent="0.3">
      <c r="A123" s="14">
        <v>43154</v>
      </c>
      <c r="B123" s="12">
        <v>2018</v>
      </c>
      <c r="C123" s="12" t="s">
        <v>121</v>
      </c>
      <c r="D123" s="12">
        <v>667.55</v>
      </c>
      <c r="E123" s="12">
        <v>267.02</v>
      </c>
    </row>
    <row r="124" spans="1:5" x14ac:dyDescent="0.3">
      <c r="A124" s="14">
        <v>42678</v>
      </c>
      <c r="B124" s="12">
        <v>2016</v>
      </c>
      <c r="C124" s="12" t="s">
        <v>116</v>
      </c>
      <c r="D124" s="12">
        <v>989.63</v>
      </c>
      <c r="E124" s="12">
        <v>653.16</v>
      </c>
    </row>
    <row r="125" spans="1:5" x14ac:dyDescent="0.3">
      <c r="A125" s="14">
        <v>42528</v>
      </c>
      <c r="B125" s="12">
        <v>2016</v>
      </c>
      <c r="C125" s="12" t="s">
        <v>121</v>
      </c>
      <c r="D125" s="12">
        <v>1907.49</v>
      </c>
      <c r="E125" s="12">
        <v>820.22</v>
      </c>
    </row>
    <row r="126" spans="1:5" x14ac:dyDescent="0.3">
      <c r="A126" s="14">
        <v>42468</v>
      </c>
      <c r="B126" s="12">
        <v>2016</v>
      </c>
      <c r="C126" s="12" t="s">
        <v>116</v>
      </c>
      <c r="D126" s="12">
        <v>693.75</v>
      </c>
      <c r="E126" s="12">
        <v>291.38</v>
      </c>
    </row>
    <row r="127" spans="1:5" x14ac:dyDescent="0.3">
      <c r="A127" s="14">
        <v>43044</v>
      </c>
      <c r="B127" s="12">
        <v>2017</v>
      </c>
      <c r="C127" s="12" t="s">
        <v>119</v>
      </c>
      <c r="D127" s="12">
        <v>699.22</v>
      </c>
      <c r="E127" s="12">
        <v>391.56</v>
      </c>
    </row>
    <row r="128" spans="1:5" x14ac:dyDescent="0.3">
      <c r="A128" s="14">
        <v>42938</v>
      </c>
      <c r="B128" s="12">
        <v>2017</v>
      </c>
      <c r="C128" s="12" t="s">
        <v>119</v>
      </c>
      <c r="D128" s="12">
        <v>1489.21</v>
      </c>
      <c r="E128" s="12">
        <v>982.88</v>
      </c>
    </row>
    <row r="129" spans="1:5" x14ac:dyDescent="0.3">
      <c r="A129" s="14">
        <v>42760</v>
      </c>
      <c r="B129" s="12">
        <v>2017</v>
      </c>
      <c r="C129" s="12" t="s">
        <v>121</v>
      </c>
      <c r="D129" s="12">
        <v>987.63</v>
      </c>
      <c r="E129" s="12">
        <v>414.8</v>
      </c>
    </row>
    <row r="130" spans="1:5" x14ac:dyDescent="0.3">
      <c r="A130" s="14">
        <v>43272</v>
      </c>
      <c r="B130" s="12">
        <v>2018</v>
      </c>
      <c r="C130" s="12" t="s">
        <v>116</v>
      </c>
      <c r="D130" s="12">
        <v>2037.45</v>
      </c>
      <c r="E130" s="12">
        <v>1161.3499999999999</v>
      </c>
    </row>
    <row r="131" spans="1:5" x14ac:dyDescent="0.3">
      <c r="A131" s="14">
        <v>42411</v>
      </c>
      <c r="B131" s="12">
        <v>2016</v>
      </c>
      <c r="C131" s="12" t="s">
        <v>116</v>
      </c>
      <c r="D131" s="12">
        <v>2345</v>
      </c>
      <c r="E131" s="12">
        <v>1430.45</v>
      </c>
    </row>
    <row r="132" spans="1:5" x14ac:dyDescent="0.3">
      <c r="A132" s="14">
        <v>43119</v>
      </c>
      <c r="B132" s="12">
        <v>2018</v>
      </c>
      <c r="C132" s="12" t="s">
        <v>116</v>
      </c>
      <c r="D132" s="12">
        <v>1496.14</v>
      </c>
      <c r="E132" s="12">
        <v>703.19</v>
      </c>
    </row>
    <row r="133" spans="1:5" x14ac:dyDescent="0.3">
      <c r="A133" s="14">
        <v>43121</v>
      </c>
      <c r="B133" s="12">
        <v>2018</v>
      </c>
      <c r="C133" s="12" t="s">
        <v>119</v>
      </c>
      <c r="D133" s="12">
        <v>836.37</v>
      </c>
      <c r="E133" s="12">
        <v>368</v>
      </c>
    </row>
    <row r="134" spans="1:5" x14ac:dyDescent="0.3">
      <c r="A134" s="14">
        <v>43264</v>
      </c>
      <c r="B134" s="12">
        <v>2018</v>
      </c>
      <c r="C134" s="12" t="s">
        <v>119</v>
      </c>
      <c r="D134" s="12">
        <v>1023.91</v>
      </c>
      <c r="E134" s="12">
        <v>573.39</v>
      </c>
    </row>
    <row r="135" spans="1:5" x14ac:dyDescent="0.3">
      <c r="A135" s="14">
        <v>42760</v>
      </c>
      <c r="B135" s="12">
        <v>2017</v>
      </c>
      <c r="C135" s="12" t="s">
        <v>117</v>
      </c>
      <c r="D135" s="12">
        <v>1553.78</v>
      </c>
      <c r="E135" s="12">
        <v>776.89</v>
      </c>
    </row>
    <row r="136" spans="1:5" x14ac:dyDescent="0.3">
      <c r="A136" s="14">
        <v>43088</v>
      </c>
      <c r="B136" s="12">
        <v>2017</v>
      </c>
      <c r="C136" s="12" t="s">
        <v>121</v>
      </c>
      <c r="D136" s="12">
        <v>946.52</v>
      </c>
      <c r="E136" s="12">
        <v>388.07</v>
      </c>
    </row>
    <row r="137" spans="1:5" x14ac:dyDescent="0.3">
      <c r="A137" s="14">
        <v>42539</v>
      </c>
      <c r="B137" s="12">
        <v>2016</v>
      </c>
      <c r="C137" s="12" t="s">
        <v>121</v>
      </c>
      <c r="D137" s="12">
        <v>891.64</v>
      </c>
      <c r="E137" s="12">
        <v>552.82000000000005</v>
      </c>
    </row>
    <row r="138" spans="1:5" x14ac:dyDescent="0.3">
      <c r="A138" s="14">
        <v>42431</v>
      </c>
      <c r="B138" s="12">
        <v>2016</v>
      </c>
      <c r="C138" s="12" t="s">
        <v>117</v>
      </c>
      <c r="D138" s="12">
        <v>1042.6099999999999</v>
      </c>
      <c r="E138" s="12">
        <v>552.58000000000004</v>
      </c>
    </row>
    <row r="139" spans="1:5" x14ac:dyDescent="0.3">
      <c r="A139" s="14">
        <v>43189</v>
      </c>
      <c r="B139" s="12">
        <v>2018</v>
      </c>
      <c r="C139" s="12" t="s">
        <v>121</v>
      </c>
      <c r="D139" s="12">
        <v>692.89</v>
      </c>
      <c r="E139" s="12">
        <v>291.01</v>
      </c>
    </row>
    <row r="140" spans="1:5" x14ac:dyDescent="0.3">
      <c r="A140" s="14">
        <v>42497</v>
      </c>
      <c r="B140" s="12">
        <v>2016</v>
      </c>
      <c r="C140" s="12" t="s">
        <v>116</v>
      </c>
      <c r="D140" s="12">
        <v>2421.14</v>
      </c>
      <c r="E140" s="12">
        <v>1234.78</v>
      </c>
    </row>
    <row r="141" spans="1:5" x14ac:dyDescent="0.3">
      <c r="A141" s="14">
        <v>43016</v>
      </c>
      <c r="B141" s="12">
        <v>2017</v>
      </c>
      <c r="C141" s="12" t="s">
        <v>119</v>
      </c>
      <c r="D141" s="12">
        <v>2459.69</v>
      </c>
      <c r="E141" s="12">
        <v>1008.47</v>
      </c>
    </row>
    <row r="142" spans="1:5" x14ac:dyDescent="0.3">
      <c r="A142" s="14">
        <v>42527</v>
      </c>
      <c r="B142" s="12">
        <v>2016</v>
      </c>
      <c r="C142" s="12" t="s">
        <v>121</v>
      </c>
      <c r="D142" s="12">
        <v>505.37</v>
      </c>
      <c r="E142" s="12">
        <v>293.11</v>
      </c>
    </row>
    <row r="143" spans="1:5" x14ac:dyDescent="0.3">
      <c r="A143" s="14">
        <v>43163</v>
      </c>
      <c r="B143" s="12">
        <v>2018</v>
      </c>
      <c r="C143" s="12" t="s">
        <v>117</v>
      </c>
      <c r="D143" s="12">
        <v>1349.89</v>
      </c>
      <c r="E143" s="12">
        <v>566.95000000000005</v>
      </c>
    </row>
    <row r="144" spans="1:5" x14ac:dyDescent="0.3">
      <c r="A144" s="14">
        <v>43207</v>
      </c>
      <c r="B144" s="12">
        <v>2018</v>
      </c>
      <c r="C144" s="12" t="s">
        <v>121</v>
      </c>
      <c r="D144" s="12">
        <v>2256.65</v>
      </c>
      <c r="E144" s="12">
        <v>1196.02</v>
      </c>
    </row>
    <row r="145" spans="1:5" x14ac:dyDescent="0.3">
      <c r="A145" s="14">
        <v>43071</v>
      </c>
      <c r="B145" s="12">
        <v>2017</v>
      </c>
      <c r="C145" s="12" t="s">
        <v>116</v>
      </c>
      <c r="D145" s="12">
        <v>1068.1500000000001</v>
      </c>
      <c r="E145" s="12">
        <v>480.67</v>
      </c>
    </row>
    <row r="146" spans="1:5" x14ac:dyDescent="0.3">
      <c r="A146" s="14">
        <v>42832</v>
      </c>
      <c r="B146" s="12">
        <v>2017</v>
      </c>
      <c r="C146" s="12" t="s">
        <v>117</v>
      </c>
      <c r="D146" s="12">
        <v>488.82</v>
      </c>
      <c r="E146" s="12">
        <v>303.07</v>
      </c>
    </row>
    <row r="147" spans="1:5" x14ac:dyDescent="0.3">
      <c r="A147" s="14">
        <v>42589</v>
      </c>
      <c r="B147" s="12">
        <v>2016</v>
      </c>
      <c r="C147" s="12" t="s">
        <v>116</v>
      </c>
      <c r="D147" s="12">
        <v>1549.1</v>
      </c>
      <c r="E147" s="12">
        <v>805.53</v>
      </c>
    </row>
    <row r="148" spans="1:5" x14ac:dyDescent="0.3">
      <c r="A148" s="14">
        <v>43093</v>
      </c>
      <c r="B148" s="12">
        <v>2017</v>
      </c>
      <c r="C148" s="12" t="s">
        <v>119</v>
      </c>
      <c r="D148" s="12">
        <v>984.61</v>
      </c>
      <c r="E148" s="12">
        <v>384</v>
      </c>
    </row>
    <row r="149" spans="1:5" x14ac:dyDescent="0.3">
      <c r="A149" s="14">
        <v>42963</v>
      </c>
      <c r="B149" s="12">
        <v>2017</v>
      </c>
      <c r="C149" s="12" t="s">
        <v>117</v>
      </c>
      <c r="D149" s="12">
        <v>2445.1799999999998</v>
      </c>
      <c r="E149" s="12">
        <v>1295.95</v>
      </c>
    </row>
    <row r="150" spans="1:5" x14ac:dyDescent="0.3">
      <c r="A150" s="14">
        <v>43013</v>
      </c>
      <c r="B150" s="12">
        <v>2017</v>
      </c>
      <c r="C150" s="12" t="s">
        <v>116</v>
      </c>
      <c r="D150" s="12">
        <v>45.18</v>
      </c>
      <c r="E150" s="12">
        <v>21.69</v>
      </c>
    </row>
    <row r="151" spans="1:5" x14ac:dyDescent="0.3">
      <c r="A151" s="14">
        <v>42768</v>
      </c>
      <c r="B151" s="12">
        <v>2017</v>
      </c>
      <c r="C151" s="12" t="s">
        <v>121</v>
      </c>
      <c r="D151" s="12">
        <v>2162.3200000000002</v>
      </c>
      <c r="E151" s="12">
        <v>1037.9100000000001</v>
      </c>
    </row>
    <row r="152" spans="1:5" x14ac:dyDescent="0.3">
      <c r="A152" s="14">
        <v>42631</v>
      </c>
      <c r="B152" s="12">
        <v>2016</v>
      </c>
      <c r="C152" s="12" t="s">
        <v>117</v>
      </c>
      <c r="D152" s="12">
        <v>2345.4299999999998</v>
      </c>
      <c r="E152" s="12">
        <v>1336.9</v>
      </c>
    </row>
    <row r="153" spans="1:5" x14ac:dyDescent="0.3">
      <c r="A153" s="14">
        <v>42392</v>
      </c>
      <c r="B153" s="12">
        <v>2016</v>
      </c>
      <c r="C153" s="12" t="s">
        <v>116</v>
      </c>
      <c r="D153" s="12">
        <v>968.43</v>
      </c>
      <c r="E153" s="12">
        <v>571.37</v>
      </c>
    </row>
    <row r="154" spans="1:5" x14ac:dyDescent="0.3">
      <c r="A154" s="14">
        <v>43354</v>
      </c>
      <c r="B154" s="12">
        <v>2018</v>
      </c>
      <c r="C154" s="12" t="s">
        <v>121</v>
      </c>
      <c r="D154" s="12">
        <v>573.76</v>
      </c>
      <c r="E154" s="12">
        <v>355.73</v>
      </c>
    </row>
    <row r="155" spans="1:5" x14ac:dyDescent="0.3">
      <c r="A155" s="14">
        <v>42839</v>
      </c>
      <c r="B155" s="12">
        <v>2017</v>
      </c>
      <c r="C155" s="12" t="s">
        <v>117</v>
      </c>
      <c r="D155" s="12">
        <v>2222.89</v>
      </c>
      <c r="E155" s="12">
        <v>911.38</v>
      </c>
    </row>
    <row r="156" spans="1:5" x14ac:dyDescent="0.3">
      <c r="A156" s="14">
        <v>42560</v>
      </c>
      <c r="B156" s="12">
        <v>2016</v>
      </c>
      <c r="C156" s="12" t="s">
        <v>121</v>
      </c>
      <c r="D156" s="12">
        <v>1452.43</v>
      </c>
      <c r="E156" s="12">
        <v>813.36</v>
      </c>
    </row>
    <row r="157" spans="1:5" x14ac:dyDescent="0.3">
      <c r="A157" s="14">
        <v>43153</v>
      </c>
      <c r="B157" s="12">
        <v>2018</v>
      </c>
      <c r="C157" s="12" t="s">
        <v>119</v>
      </c>
      <c r="D157" s="12">
        <v>454.62</v>
      </c>
      <c r="E157" s="12">
        <v>222.76</v>
      </c>
    </row>
    <row r="158" spans="1:5" x14ac:dyDescent="0.3">
      <c r="A158" s="14">
        <v>43105</v>
      </c>
      <c r="B158" s="12">
        <v>2018</v>
      </c>
      <c r="C158" s="12" t="s">
        <v>119</v>
      </c>
      <c r="D158" s="12">
        <v>1753.68</v>
      </c>
      <c r="E158" s="12">
        <v>789.16</v>
      </c>
    </row>
    <row r="159" spans="1:5" x14ac:dyDescent="0.3">
      <c r="A159" s="14">
        <v>43312</v>
      </c>
      <c r="B159" s="12">
        <v>2018</v>
      </c>
      <c r="C159" s="12" t="s">
        <v>117</v>
      </c>
      <c r="D159" s="12">
        <v>1623.32</v>
      </c>
      <c r="E159" s="12">
        <v>795.43</v>
      </c>
    </row>
    <row r="160" spans="1:5" x14ac:dyDescent="0.3">
      <c r="A160" s="14">
        <v>43430</v>
      </c>
      <c r="B160" s="12">
        <v>2018</v>
      </c>
      <c r="C160" s="12" t="s">
        <v>116</v>
      </c>
      <c r="D160" s="12">
        <v>531.32000000000005</v>
      </c>
      <c r="E160" s="12">
        <v>355.98</v>
      </c>
    </row>
    <row r="161" spans="1:5" x14ac:dyDescent="0.3">
      <c r="A161" s="14">
        <v>43123</v>
      </c>
      <c r="B161" s="12">
        <v>2018</v>
      </c>
      <c r="C161" s="12" t="s">
        <v>121</v>
      </c>
      <c r="D161" s="12">
        <v>2144.9499999999998</v>
      </c>
      <c r="E161" s="12">
        <v>1394.22</v>
      </c>
    </row>
    <row r="162" spans="1:5" x14ac:dyDescent="0.3">
      <c r="A162" s="14">
        <v>42883</v>
      </c>
      <c r="B162" s="12">
        <v>2017</v>
      </c>
      <c r="C162" s="12" t="s">
        <v>117</v>
      </c>
      <c r="D162" s="12">
        <v>517.14</v>
      </c>
      <c r="E162" s="12">
        <v>336.14</v>
      </c>
    </row>
    <row r="163" spans="1:5" x14ac:dyDescent="0.3">
      <c r="A163" s="14">
        <v>43129</v>
      </c>
      <c r="B163" s="12">
        <v>2018</v>
      </c>
      <c r="C163" s="12" t="s">
        <v>116</v>
      </c>
      <c r="D163" s="12">
        <v>852.54</v>
      </c>
      <c r="E163" s="12">
        <v>562.67999999999995</v>
      </c>
    </row>
    <row r="164" spans="1:5" x14ac:dyDescent="0.3">
      <c r="A164" s="14">
        <v>42928</v>
      </c>
      <c r="B164" s="12">
        <v>2017</v>
      </c>
      <c r="C164" s="12" t="s">
        <v>117</v>
      </c>
      <c r="D164" s="12">
        <v>438.5</v>
      </c>
      <c r="E164" s="12">
        <v>223.64</v>
      </c>
    </row>
    <row r="165" spans="1:5" x14ac:dyDescent="0.3">
      <c r="A165" s="14">
        <v>42807</v>
      </c>
      <c r="B165" s="12">
        <v>2017</v>
      </c>
      <c r="C165" s="12" t="s">
        <v>119</v>
      </c>
      <c r="D165" s="12">
        <v>1958.55</v>
      </c>
      <c r="E165" s="12">
        <v>998.86</v>
      </c>
    </row>
    <row r="166" spans="1:5" x14ac:dyDescent="0.3">
      <c r="A166" s="14">
        <v>42747</v>
      </c>
      <c r="B166" s="12">
        <v>2017</v>
      </c>
      <c r="C166" s="12" t="s">
        <v>116</v>
      </c>
      <c r="D166" s="12">
        <v>245.23</v>
      </c>
      <c r="E166" s="12">
        <v>122.62</v>
      </c>
    </row>
    <row r="167" spans="1:5" x14ac:dyDescent="0.3">
      <c r="A167" s="14">
        <v>42628</v>
      </c>
      <c r="B167" s="12">
        <v>2016</v>
      </c>
      <c r="C167" s="12" t="s">
        <v>117</v>
      </c>
      <c r="D167" s="12">
        <v>315.60000000000002</v>
      </c>
      <c r="E167" s="12">
        <v>201.98</v>
      </c>
    </row>
    <row r="168" spans="1:5" x14ac:dyDescent="0.3">
      <c r="A168" s="14">
        <v>42448</v>
      </c>
      <c r="B168" s="12">
        <v>2016</v>
      </c>
      <c r="C168" s="12" t="s">
        <v>121</v>
      </c>
      <c r="D168" s="12">
        <v>269.58</v>
      </c>
      <c r="E168" s="12">
        <v>126.7</v>
      </c>
    </row>
    <row r="169" spans="1:5" x14ac:dyDescent="0.3">
      <c r="A169" s="14">
        <v>43380</v>
      </c>
      <c r="B169" s="12">
        <v>2018</v>
      </c>
      <c r="C169" s="12" t="s">
        <v>117</v>
      </c>
      <c r="D169" s="12">
        <v>2106.0700000000002</v>
      </c>
      <c r="E169" s="12">
        <v>1263.6400000000001</v>
      </c>
    </row>
    <row r="170" spans="1:5" x14ac:dyDescent="0.3">
      <c r="A170" s="14">
        <v>42853</v>
      </c>
      <c r="B170" s="12">
        <v>2017</v>
      </c>
      <c r="C170" s="12" t="s">
        <v>117</v>
      </c>
      <c r="D170" s="12">
        <v>562.73</v>
      </c>
      <c r="E170" s="12">
        <v>236.35</v>
      </c>
    </row>
    <row r="171" spans="1:5" x14ac:dyDescent="0.3">
      <c r="A171" s="14">
        <v>43249</v>
      </c>
      <c r="B171" s="12">
        <v>2018</v>
      </c>
      <c r="C171" s="12" t="s">
        <v>121</v>
      </c>
      <c r="D171" s="12">
        <v>2347.6</v>
      </c>
      <c r="E171" s="12">
        <v>962.52</v>
      </c>
    </row>
    <row r="172" spans="1:5" x14ac:dyDescent="0.3">
      <c r="A172" s="14">
        <v>43261</v>
      </c>
      <c r="B172" s="12">
        <v>2018</v>
      </c>
      <c r="C172" s="12" t="s">
        <v>116</v>
      </c>
      <c r="D172" s="12">
        <v>1197.77</v>
      </c>
      <c r="E172" s="12">
        <v>598.89</v>
      </c>
    </row>
    <row r="173" spans="1:5" x14ac:dyDescent="0.3">
      <c r="A173" s="14">
        <v>42612</v>
      </c>
      <c r="B173" s="12">
        <v>2016</v>
      </c>
      <c r="C173" s="12" t="s">
        <v>121</v>
      </c>
      <c r="D173" s="12">
        <v>1411.59</v>
      </c>
      <c r="E173" s="12">
        <v>762.26</v>
      </c>
    </row>
    <row r="174" spans="1:5" x14ac:dyDescent="0.3">
      <c r="A174" s="14">
        <v>42943</v>
      </c>
      <c r="B174" s="12">
        <v>2017</v>
      </c>
      <c r="C174" s="12" t="s">
        <v>116</v>
      </c>
      <c r="D174" s="12">
        <v>2030.49</v>
      </c>
      <c r="E174" s="12">
        <v>1258.9000000000001</v>
      </c>
    </row>
    <row r="175" spans="1:5" x14ac:dyDescent="0.3">
      <c r="A175" s="14">
        <v>43370</v>
      </c>
      <c r="B175" s="12">
        <v>2018</v>
      </c>
      <c r="C175" s="12" t="s">
        <v>121</v>
      </c>
      <c r="D175" s="12">
        <v>1665.95</v>
      </c>
      <c r="E175" s="12">
        <v>766.34</v>
      </c>
    </row>
    <row r="176" spans="1:5" x14ac:dyDescent="0.3">
      <c r="A176" s="14">
        <v>43450</v>
      </c>
      <c r="B176" s="12">
        <v>2018</v>
      </c>
      <c r="C176" s="12" t="s">
        <v>117</v>
      </c>
      <c r="D176" s="12">
        <v>305.45999999999998</v>
      </c>
      <c r="E176" s="12">
        <v>192.44</v>
      </c>
    </row>
    <row r="177" spans="1:5" x14ac:dyDescent="0.3">
      <c r="A177" s="14">
        <v>43464</v>
      </c>
      <c r="B177" s="12">
        <v>2018</v>
      </c>
      <c r="C177" s="12" t="s">
        <v>119</v>
      </c>
      <c r="D177" s="12">
        <v>1913.15</v>
      </c>
      <c r="E177" s="12">
        <v>1033.0999999999999</v>
      </c>
    </row>
    <row r="178" spans="1:5" x14ac:dyDescent="0.3">
      <c r="A178" s="14">
        <v>42836</v>
      </c>
      <c r="B178" s="12">
        <v>2017</v>
      </c>
      <c r="C178" s="12" t="s">
        <v>121</v>
      </c>
      <c r="D178" s="12">
        <v>1838.42</v>
      </c>
      <c r="E178" s="12">
        <v>772.14</v>
      </c>
    </row>
    <row r="179" spans="1:5" x14ac:dyDescent="0.3">
      <c r="A179" s="14">
        <v>42400</v>
      </c>
      <c r="B179" s="12">
        <v>2016</v>
      </c>
      <c r="C179" s="12" t="s">
        <v>116</v>
      </c>
      <c r="D179" s="12">
        <v>2043.55</v>
      </c>
      <c r="E179" s="12">
        <v>1226.1300000000001</v>
      </c>
    </row>
    <row r="180" spans="1:5" x14ac:dyDescent="0.3">
      <c r="A180" s="14">
        <v>42674</v>
      </c>
      <c r="B180" s="12">
        <v>2016</v>
      </c>
      <c r="C180" s="12" t="s">
        <v>117</v>
      </c>
      <c r="D180" s="12">
        <v>1426.9</v>
      </c>
      <c r="E180" s="12">
        <v>684.91</v>
      </c>
    </row>
    <row r="181" spans="1:5" x14ac:dyDescent="0.3">
      <c r="A181" s="14">
        <v>42442</v>
      </c>
      <c r="B181" s="12">
        <v>2016</v>
      </c>
      <c r="C181" s="12" t="s">
        <v>117</v>
      </c>
      <c r="D181" s="12">
        <v>1997.29</v>
      </c>
      <c r="E181" s="12">
        <v>778.94</v>
      </c>
    </row>
    <row r="182" spans="1:5" x14ac:dyDescent="0.3">
      <c r="A182" s="14">
        <v>43046</v>
      </c>
      <c r="B182" s="12">
        <v>2017</v>
      </c>
      <c r="C182" s="12" t="s">
        <v>116</v>
      </c>
      <c r="D182" s="12">
        <v>823.75</v>
      </c>
      <c r="E182" s="12">
        <v>420.11</v>
      </c>
    </row>
    <row r="183" spans="1:5" x14ac:dyDescent="0.3">
      <c r="A183" s="14">
        <v>43265</v>
      </c>
      <c r="B183" s="12">
        <v>2018</v>
      </c>
      <c r="C183" s="12" t="s">
        <v>121</v>
      </c>
      <c r="D183" s="12">
        <v>1927.75</v>
      </c>
      <c r="E183" s="12">
        <v>1079.54</v>
      </c>
    </row>
    <row r="184" spans="1:5" x14ac:dyDescent="0.3">
      <c r="A184" s="14">
        <v>42535</v>
      </c>
      <c r="B184" s="12">
        <v>2016</v>
      </c>
      <c r="C184" s="12" t="s">
        <v>119</v>
      </c>
      <c r="D184" s="12">
        <v>52.38</v>
      </c>
      <c r="E184" s="12">
        <v>25.14</v>
      </c>
    </row>
    <row r="185" spans="1:5" x14ac:dyDescent="0.3">
      <c r="A185" s="14">
        <v>43398</v>
      </c>
      <c r="B185" s="12">
        <v>2018</v>
      </c>
      <c r="C185" s="12" t="s">
        <v>116</v>
      </c>
      <c r="D185" s="12">
        <v>865.26</v>
      </c>
      <c r="E185" s="12">
        <v>449.94</v>
      </c>
    </row>
    <row r="186" spans="1:5" x14ac:dyDescent="0.3">
      <c r="A186" s="14">
        <v>43410</v>
      </c>
      <c r="B186" s="12">
        <v>2018</v>
      </c>
      <c r="C186" s="12" t="s">
        <v>117</v>
      </c>
      <c r="D186" s="12">
        <v>1539.72</v>
      </c>
      <c r="E186" s="12">
        <v>1016.22</v>
      </c>
    </row>
    <row r="187" spans="1:5" x14ac:dyDescent="0.3">
      <c r="A187" s="14">
        <v>42713</v>
      </c>
      <c r="B187" s="12">
        <v>2016</v>
      </c>
      <c r="C187" s="12" t="s">
        <v>121</v>
      </c>
      <c r="D187" s="12">
        <v>698.67</v>
      </c>
      <c r="E187" s="12">
        <v>461.12</v>
      </c>
    </row>
    <row r="188" spans="1:5" x14ac:dyDescent="0.3">
      <c r="A188" s="14">
        <v>42443</v>
      </c>
      <c r="B188" s="12">
        <v>2016</v>
      </c>
      <c r="C188" s="12" t="s">
        <v>121</v>
      </c>
      <c r="D188" s="12">
        <v>33.119999999999997</v>
      </c>
      <c r="E188" s="12">
        <v>18.88</v>
      </c>
    </row>
    <row r="189" spans="1:5" x14ac:dyDescent="0.3">
      <c r="A189" s="14">
        <v>43419</v>
      </c>
      <c r="B189" s="12">
        <v>2018</v>
      </c>
      <c r="C189" s="12" t="s">
        <v>121</v>
      </c>
      <c r="D189" s="12">
        <v>1017.6</v>
      </c>
      <c r="E189" s="12">
        <v>590.21</v>
      </c>
    </row>
    <row r="190" spans="1:5" x14ac:dyDescent="0.3">
      <c r="A190" s="14">
        <v>43086</v>
      </c>
      <c r="B190" s="12">
        <v>2017</v>
      </c>
      <c r="C190" s="12" t="s">
        <v>117</v>
      </c>
      <c r="D190" s="12">
        <v>1042</v>
      </c>
      <c r="E190" s="12">
        <v>666.88</v>
      </c>
    </row>
    <row r="191" spans="1:5" x14ac:dyDescent="0.3">
      <c r="A191" s="14">
        <v>42774</v>
      </c>
      <c r="B191" s="12">
        <v>2017</v>
      </c>
      <c r="C191" s="12" t="s">
        <v>117</v>
      </c>
      <c r="D191" s="12">
        <v>1520.64</v>
      </c>
      <c r="E191" s="12">
        <v>669.08</v>
      </c>
    </row>
    <row r="192" spans="1:5" x14ac:dyDescent="0.3">
      <c r="A192" s="14">
        <v>43351</v>
      </c>
      <c r="B192" s="12">
        <v>2018</v>
      </c>
      <c r="C192" s="12" t="s">
        <v>121</v>
      </c>
      <c r="D192" s="12">
        <v>1780.84</v>
      </c>
      <c r="E192" s="12">
        <v>979.46</v>
      </c>
    </row>
    <row r="193" spans="1:5" x14ac:dyDescent="0.3">
      <c r="A193" s="14">
        <v>43102</v>
      </c>
      <c r="B193" s="12">
        <v>2018</v>
      </c>
      <c r="C193" s="12" t="s">
        <v>121</v>
      </c>
      <c r="D193" s="12">
        <v>1474.72</v>
      </c>
      <c r="E193" s="12">
        <v>722.61</v>
      </c>
    </row>
    <row r="194" spans="1:5" x14ac:dyDescent="0.3">
      <c r="A194" s="14">
        <v>42882</v>
      </c>
      <c r="B194" s="12">
        <v>2017</v>
      </c>
      <c r="C194" s="12" t="s">
        <v>116</v>
      </c>
      <c r="D194" s="12">
        <v>953.44</v>
      </c>
      <c r="E194" s="12">
        <v>457.65</v>
      </c>
    </row>
    <row r="195" spans="1:5" x14ac:dyDescent="0.3">
      <c r="A195" s="14">
        <v>42628</v>
      </c>
      <c r="B195" s="12">
        <v>2016</v>
      </c>
      <c r="C195" s="12" t="s">
        <v>116</v>
      </c>
      <c r="D195" s="12">
        <v>1769.66</v>
      </c>
      <c r="E195" s="12">
        <v>867.13</v>
      </c>
    </row>
    <row r="196" spans="1:5" x14ac:dyDescent="0.3">
      <c r="A196" s="14">
        <v>42800</v>
      </c>
      <c r="B196" s="12">
        <v>2017</v>
      </c>
      <c r="C196" s="12" t="s">
        <v>119</v>
      </c>
      <c r="D196" s="12">
        <v>1275.3499999999999</v>
      </c>
      <c r="E196" s="12">
        <v>790.72</v>
      </c>
    </row>
    <row r="197" spans="1:5" x14ac:dyDescent="0.3">
      <c r="A197" s="14">
        <v>42640</v>
      </c>
      <c r="B197" s="12">
        <v>2016</v>
      </c>
      <c r="C197" s="12" t="s">
        <v>117</v>
      </c>
      <c r="D197" s="12">
        <v>46.74</v>
      </c>
      <c r="E197" s="12">
        <v>20.57</v>
      </c>
    </row>
    <row r="198" spans="1:5" x14ac:dyDescent="0.3">
      <c r="A198" s="14">
        <v>43088</v>
      </c>
      <c r="B198" s="12">
        <v>2017</v>
      </c>
      <c r="C198" s="12" t="s">
        <v>119</v>
      </c>
      <c r="D198" s="12">
        <v>1351.89</v>
      </c>
      <c r="E198" s="12">
        <v>851.69</v>
      </c>
    </row>
    <row r="199" spans="1:5" x14ac:dyDescent="0.3">
      <c r="A199" s="14">
        <v>42459</v>
      </c>
      <c r="B199" s="12">
        <v>2016</v>
      </c>
      <c r="C199" s="12" t="s">
        <v>121</v>
      </c>
      <c r="D199" s="12">
        <v>674.89</v>
      </c>
      <c r="E199" s="12">
        <v>364.44</v>
      </c>
    </row>
    <row r="200" spans="1:5" x14ac:dyDescent="0.3">
      <c r="A200" s="14">
        <v>43096</v>
      </c>
      <c r="B200" s="12">
        <v>2017</v>
      </c>
      <c r="C200" s="12" t="s">
        <v>117</v>
      </c>
      <c r="D200" s="12">
        <v>2362.0500000000002</v>
      </c>
      <c r="E200" s="12">
        <v>1251.8900000000001</v>
      </c>
    </row>
    <row r="201" spans="1:5" x14ac:dyDescent="0.3">
      <c r="A201" s="14">
        <v>42648</v>
      </c>
      <c r="B201" s="12">
        <v>2016</v>
      </c>
      <c r="C201" s="12" t="s">
        <v>117</v>
      </c>
      <c r="D201" s="12">
        <v>405.09</v>
      </c>
      <c r="E201" s="12">
        <v>182.29</v>
      </c>
    </row>
    <row r="202" spans="1:5" x14ac:dyDescent="0.3">
      <c r="A202" s="14">
        <v>42583</v>
      </c>
      <c r="B202" s="12">
        <v>2016</v>
      </c>
      <c r="C202" s="12" t="s">
        <v>117</v>
      </c>
      <c r="D202" s="12">
        <v>699.56</v>
      </c>
      <c r="E202" s="12">
        <v>391.75</v>
      </c>
    </row>
    <row r="203" spans="1:5" x14ac:dyDescent="0.3">
      <c r="A203" s="14">
        <v>43138</v>
      </c>
      <c r="B203" s="12">
        <v>2018</v>
      </c>
      <c r="C203" s="12" t="s">
        <v>116</v>
      </c>
      <c r="D203" s="12">
        <v>1447.24</v>
      </c>
      <c r="E203" s="12">
        <v>781.51</v>
      </c>
    </row>
    <row r="204" spans="1:5" x14ac:dyDescent="0.3">
      <c r="A204" s="14">
        <v>43103</v>
      </c>
      <c r="B204" s="12">
        <v>2018</v>
      </c>
      <c r="C204" s="12" t="s">
        <v>119</v>
      </c>
      <c r="D204" s="12">
        <v>1811.1</v>
      </c>
      <c r="E204" s="12">
        <v>1213.44</v>
      </c>
    </row>
    <row r="205" spans="1:5" x14ac:dyDescent="0.3">
      <c r="A205" s="14">
        <v>43028</v>
      </c>
      <c r="B205" s="12">
        <v>2017</v>
      </c>
      <c r="C205" s="12" t="s">
        <v>119</v>
      </c>
      <c r="D205" s="12">
        <v>1826.26</v>
      </c>
      <c r="E205" s="12">
        <v>949.66</v>
      </c>
    </row>
    <row r="206" spans="1:5" x14ac:dyDescent="0.3">
      <c r="A206" s="14">
        <v>42579</v>
      </c>
      <c r="B206" s="12">
        <v>2016</v>
      </c>
      <c r="C206" s="12" t="s">
        <v>119</v>
      </c>
      <c r="D206" s="12">
        <v>62.06</v>
      </c>
      <c r="E206" s="12">
        <v>25.44</v>
      </c>
    </row>
    <row r="207" spans="1:5" x14ac:dyDescent="0.3">
      <c r="A207" s="14">
        <v>42487</v>
      </c>
      <c r="B207" s="12">
        <v>2016</v>
      </c>
      <c r="C207" s="12" t="s">
        <v>119</v>
      </c>
      <c r="D207" s="12">
        <v>177.72</v>
      </c>
      <c r="E207" s="12">
        <v>81.75</v>
      </c>
    </row>
    <row r="208" spans="1:5" x14ac:dyDescent="0.3">
      <c r="A208" s="14">
        <v>43353</v>
      </c>
      <c r="B208" s="12">
        <v>2018</v>
      </c>
      <c r="C208" s="12" t="s">
        <v>117</v>
      </c>
      <c r="D208" s="12">
        <v>299.68</v>
      </c>
      <c r="E208" s="12">
        <v>128.86000000000001</v>
      </c>
    </row>
    <row r="209" spans="1:5" x14ac:dyDescent="0.3">
      <c r="A209" s="14">
        <v>42436</v>
      </c>
      <c r="B209" s="12">
        <v>2016</v>
      </c>
      <c r="C209" s="12" t="s">
        <v>119</v>
      </c>
      <c r="D209" s="12">
        <v>653.23</v>
      </c>
      <c r="E209" s="12">
        <v>313.55</v>
      </c>
    </row>
    <row r="210" spans="1:5" x14ac:dyDescent="0.3">
      <c r="A210" s="14">
        <v>42868</v>
      </c>
      <c r="B210" s="12">
        <v>2017</v>
      </c>
      <c r="C210" s="12" t="s">
        <v>119</v>
      </c>
      <c r="D210" s="12">
        <v>1056.07</v>
      </c>
      <c r="E210" s="12">
        <v>538.6</v>
      </c>
    </row>
    <row r="211" spans="1:5" x14ac:dyDescent="0.3">
      <c r="A211" s="14">
        <v>42806</v>
      </c>
      <c r="B211" s="12">
        <v>2017</v>
      </c>
      <c r="C211" s="12" t="s">
        <v>116</v>
      </c>
      <c r="D211" s="12">
        <v>1794.17</v>
      </c>
      <c r="E211" s="12">
        <v>1202.0899999999999</v>
      </c>
    </row>
    <row r="212" spans="1:5" x14ac:dyDescent="0.3">
      <c r="A212" s="14">
        <v>43158</v>
      </c>
      <c r="B212" s="12">
        <v>2018</v>
      </c>
      <c r="C212" s="12" t="s">
        <v>117</v>
      </c>
      <c r="D212" s="12">
        <v>345.44</v>
      </c>
      <c r="E212" s="12">
        <v>179.63</v>
      </c>
    </row>
    <row r="213" spans="1:5" x14ac:dyDescent="0.3">
      <c r="A213" s="14">
        <v>43296</v>
      </c>
      <c r="B213" s="12">
        <v>2018</v>
      </c>
      <c r="C213" s="12" t="s">
        <v>119</v>
      </c>
      <c r="D213" s="12">
        <v>1988.63</v>
      </c>
      <c r="E213" s="12">
        <v>1272.72</v>
      </c>
    </row>
    <row r="214" spans="1:5" x14ac:dyDescent="0.3">
      <c r="A214" s="14">
        <v>43090</v>
      </c>
      <c r="B214" s="12">
        <v>2017</v>
      </c>
      <c r="C214" s="12" t="s">
        <v>119</v>
      </c>
      <c r="D214" s="12">
        <v>233.24</v>
      </c>
      <c r="E214" s="12">
        <v>104.96</v>
      </c>
    </row>
    <row r="215" spans="1:5" x14ac:dyDescent="0.3">
      <c r="A215" s="14">
        <v>43217</v>
      </c>
      <c r="B215" s="12">
        <v>2018</v>
      </c>
      <c r="C215" s="12" t="s">
        <v>119</v>
      </c>
      <c r="D215" s="12">
        <v>1991.82</v>
      </c>
      <c r="E215" s="12">
        <v>896.32</v>
      </c>
    </row>
    <row r="216" spans="1:5" x14ac:dyDescent="0.3">
      <c r="A216" s="14">
        <v>43412</v>
      </c>
      <c r="B216" s="12">
        <v>2018</v>
      </c>
      <c r="C216" s="12" t="s">
        <v>117</v>
      </c>
      <c r="D216" s="12">
        <v>2045.57</v>
      </c>
      <c r="E216" s="12">
        <v>797.77</v>
      </c>
    </row>
    <row r="217" spans="1:5" x14ac:dyDescent="0.3">
      <c r="A217" s="14">
        <v>43310</v>
      </c>
      <c r="B217" s="12">
        <v>2018</v>
      </c>
      <c r="C217" s="12" t="s">
        <v>116</v>
      </c>
      <c r="D217" s="12">
        <v>2094.96</v>
      </c>
      <c r="E217" s="12">
        <v>817.03</v>
      </c>
    </row>
    <row r="218" spans="1:5" x14ac:dyDescent="0.3">
      <c r="A218" s="14">
        <v>42873</v>
      </c>
      <c r="B218" s="12">
        <v>2017</v>
      </c>
      <c r="C218" s="12" t="s">
        <v>119</v>
      </c>
      <c r="D218" s="12">
        <v>1978.7</v>
      </c>
      <c r="E218" s="12">
        <v>811.27</v>
      </c>
    </row>
    <row r="219" spans="1:5" x14ac:dyDescent="0.3">
      <c r="A219" s="14">
        <v>42652</v>
      </c>
      <c r="B219" s="12">
        <v>2016</v>
      </c>
      <c r="C219" s="12" t="s">
        <v>116</v>
      </c>
      <c r="D219" s="12">
        <v>30.38</v>
      </c>
      <c r="E219" s="12">
        <v>17.62</v>
      </c>
    </row>
    <row r="220" spans="1:5" x14ac:dyDescent="0.3">
      <c r="A220" s="14">
        <v>43421</v>
      </c>
      <c r="B220" s="12">
        <v>2018</v>
      </c>
      <c r="C220" s="12" t="s">
        <v>121</v>
      </c>
      <c r="D220" s="12">
        <v>1313.35</v>
      </c>
      <c r="E220" s="12">
        <v>669.81</v>
      </c>
    </row>
    <row r="221" spans="1:5" x14ac:dyDescent="0.3">
      <c r="A221" s="14">
        <v>42628</v>
      </c>
      <c r="B221" s="12">
        <v>2016</v>
      </c>
      <c r="C221" s="12" t="s">
        <v>121</v>
      </c>
      <c r="D221" s="12">
        <v>1532.81</v>
      </c>
      <c r="E221" s="12">
        <v>812.39</v>
      </c>
    </row>
    <row r="222" spans="1:5" x14ac:dyDescent="0.3">
      <c r="A222" s="14">
        <v>43335</v>
      </c>
      <c r="B222" s="12">
        <v>2018</v>
      </c>
      <c r="C222" s="12" t="s">
        <v>121</v>
      </c>
      <c r="D222" s="12">
        <v>2195.7800000000002</v>
      </c>
      <c r="E222" s="12">
        <v>1097.8900000000001</v>
      </c>
    </row>
    <row r="223" spans="1:5" x14ac:dyDescent="0.3">
      <c r="A223" s="14">
        <v>42817</v>
      </c>
      <c r="B223" s="12">
        <v>2017</v>
      </c>
      <c r="C223" s="12" t="s">
        <v>121</v>
      </c>
      <c r="D223" s="12">
        <v>80.08</v>
      </c>
      <c r="E223" s="12">
        <v>31.23</v>
      </c>
    </row>
    <row r="224" spans="1:5" x14ac:dyDescent="0.3">
      <c r="A224" s="14">
        <v>42560</v>
      </c>
      <c r="B224" s="12">
        <v>2016</v>
      </c>
      <c r="C224" s="12" t="s">
        <v>117</v>
      </c>
      <c r="D224" s="12">
        <v>45.19</v>
      </c>
      <c r="E224" s="12">
        <v>24.85</v>
      </c>
    </row>
    <row r="225" spans="1:5" x14ac:dyDescent="0.3">
      <c r="A225" s="14">
        <v>42791</v>
      </c>
      <c r="B225" s="12">
        <v>2017</v>
      </c>
      <c r="C225" s="12" t="s">
        <v>116</v>
      </c>
      <c r="D225" s="12">
        <v>732.64</v>
      </c>
      <c r="E225" s="12">
        <v>388.3</v>
      </c>
    </row>
    <row r="226" spans="1:5" x14ac:dyDescent="0.3">
      <c r="A226" s="14">
        <v>42446</v>
      </c>
      <c r="B226" s="12">
        <v>2016</v>
      </c>
      <c r="C226" s="12" t="s">
        <v>119</v>
      </c>
      <c r="D226" s="12">
        <v>1049.3599999999999</v>
      </c>
      <c r="E226" s="12">
        <v>671.59</v>
      </c>
    </row>
    <row r="227" spans="1:5" x14ac:dyDescent="0.3">
      <c r="A227" s="14">
        <v>42897</v>
      </c>
      <c r="B227" s="12">
        <v>2017</v>
      </c>
      <c r="C227" s="12" t="s">
        <v>116</v>
      </c>
      <c r="D227" s="12">
        <v>222.93</v>
      </c>
      <c r="E227" s="12">
        <v>86.94</v>
      </c>
    </row>
    <row r="228" spans="1:5" x14ac:dyDescent="0.3">
      <c r="A228" s="14">
        <v>43281</v>
      </c>
      <c r="B228" s="12">
        <v>2018</v>
      </c>
      <c r="C228" s="12" t="s">
        <v>117</v>
      </c>
      <c r="D228" s="12">
        <v>682.26</v>
      </c>
      <c r="E228" s="12">
        <v>416.18</v>
      </c>
    </row>
    <row r="229" spans="1:5" x14ac:dyDescent="0.3">
      <c r="A229" s="14">
        <v>42785</v>
      </c>
      <c r="B229" s="12">
        <v>2017</v>
      </c>
      <c r="C229" s="12" t="s">
        <v>121</v>
      </c>
      <c r="D229" s="12">
        <v>1248.8599999999999</v>
      </c>
      <c r="E229" s="12">
        <v>487.06</v>
      </c>
    </row>
    <row r="230" spans="1:5" x14ac:dyDescent="0.3">
      <c r="A230" s="14">
        <v>42950</v>
      </c>
      <c r="B230" s="12">
        <v>2017</v>
      </c>
      <c r="C230" s="12" t="s">
        <v>116</v>
      </c>
      <c r="D230" s="12">
        <v>1678.55</v>
      </c>
      <c r="E230" s="12">
        <v>772.13</v>
      </c>
    </row>
    <row r="231" spans="1:5" x14ac:dyDescent="0.3">
      <c r="A231" s="14">
        <v>43401</v>
      </c>
      <c r="B231" s="12">
        <v>2018</v>
      </c>
      <c r="C231" s="12" t="s">
        <v>121</v>
      </c>
      <c r="D231" s="12">
        <v>2184.1999999999998</v>
      </c>
      <c r="E231" s="12">
        <v>1092.0999999999999</v>
      </c>
    </row>
    <row r="232" spans="1:5" x14ac:dyDescent="0.3">
      <c r="A232" s="14">
        <v>43310</v>
      </c>
      <c r="B232" s="12">
        <v>2018</v>
      </c>
      <c r="C232" s="12" t="s">
        <v>117</v>
      </c>
      <c r="D232" s="12">
        <v>460.34</v>
      </c>
      <c r="E232" s="12">
        <v>188.74</v>
      </c>
    </row>
    <row r="233" spans="1:5" x14ac:dyDescent="0.3">
      <c r="A233" s="14">
        <v>42916</v>
      </c>
      <c r="B233" s="12">
        <v>2017</v>
      </c>
      <c r="C233" s="12" t="s">
        <v>116</v>
      </c>
      <c r="D233" s="12">
        <v>371.62</v>
      </c>
      <c r="E233" s="12">
        <v>156.08000000000001</v>
      </c>
    </row>
    <row r="234" spans="1:5" x14ac:dyDescent="0.3">
      <c r="A234" s="14">
        <v>42563</v>
      </c>
      <c r="B234" s="12">
        <v>2016</v>
      </c>
      <c r="C234" s="12" t="s">
        <v>116</v>
      </c>
      <c r="D234" s="12">
        <v>584.32000000000005</v>
      </c>
      <c r="E234" s="12">
        <v>286.32</v>
      </c>
    </row>
    <row r="235" spans="1:5" x14ac:dyDescent="0.3">
      <c r="A235" s="14">
        <v>43172</v>
      </c>
      <c r="B235" s="12">
        <v>2018</v>
      </c>
      <c r="C235" s="12" t="s">
        <v>116</v>
      </c>
      <c r="D235" s="12">
        <v>2365.67</v>
      </c>
      <c r="E235" s="12">
        <v>1490.37</v>
      </c>
    </row>
    <row r="236" spans="1:5" x14ac:dyDescent="0.3">
      <c r="A236" s="14">
        <v>43369</v>
      </c>
      <c r="B236" s="12">
        <v>2018</v>
      </c>
      <c r="C236" s="12" t="s">
        <v>117</v>
      </c>
      <c r="D236" s="12">
        <v>1545.48</v>
      </c>
      <c r="E236" s="12">
        <v>649.1</v>
      </c>
    </row>
    <row r="237" spans="1:5" x14ac:dyDescent="0.3">
      <c r="A237" s="14">
        <v>43279</v>
      </c>
      <c r="B237" s="12">
        <v>2018</v>
      </c>
      <c r="C237" s="12" t="s">
        <v>119</v>
      </c>
      <c r="D237" s="12">
        <v>514.36</v>
      </c>
      <c r="E237" s="12">
        <v>334.33</v>
      </c>
    </row>
    <row r="238" spans="1:5" x14ac:dyDescent="0.3">
      <c r="A238" s="14">
        <v>43419</v>
      </c>
      <c r="B238" s="12">
        <v>2018</v>
      </c>
      <c r="C238" s="12" t="s">
        <v>116</v>
      </c>
      <c r="D238" s="12">
        <v>1569.02</v>
      </c>
      <c r="E238" s="12">
        <v>894.34</v>
      </c>
    </row>
    <row r="239" spans="1:5" x14ac:dyDescent="0.3">
      <c r="A239" s="14">
        <v>43059</v>
      </c>
      <c r="B239" s="12">
        <v>2017</v>
      </c>
      <c r="C239" s="12" t="s">
        <v>117</v>
      </c>
      <c r="D239" s="12">
        <v>722.85</v>
      </c>
      <c r="E239" s="12">
        <v>404.8</v>
      </c>
    </row>
    <row r="240" spans="1:5" x14ac:dyDescent="0.3">
      <c r="A240" s="14">
        <v>43396</v>
      </c>
      <c r="B240" s="12">
        <v>2018</v>
      </c>
      <c r="C240" s="12" t="s">
        <v>116</v>
      </c>
      <c r="D240" s="12">
        <v>318.07</v>
      </c>
      <c r="E240" s="12">
        <v>152.66999999999999</v>
      </c>
    </row>
    <row r="241" spans="1:5" x14ac:dyDescent="0.3">
      <c r="A241" s="14">
        <v>43194</v>
      </c>
      <c r="B241" s="12">
        <v>2018</v>
      </c>
      <c r="C241" s="12" t="s">
        <v>121</v>
      </c>
      <c r="D241" s="12">
        <v>857.2</v>
      </c>
      <c r="E241" s="12">
        <v>548.61</v>
      </c>
    </row>
    <row r="242" spans="1:5" x14ac:dyDescent="0.3">
      <c r="A242" s="14">
        <v>43010</v>
      </c>
      <c r="B242" s="12">
        <v>2017</v>
      </c>
      <c r="C242" s="12" t="s">
        <v>119</v>
      </c>
      <c r="D242" s="12">
        <v>1931.66</v>
      </c>
      <c r="E242" s="12">
        <v>1062.4100000000001</v>
      </c>
    </row>
    <row r="243" spans="1:5" x14ac:dyDescent="0.3">
      <c r="A243" s="14">
        <v>42382</v>
      </c>
      <c r="B243" s="12">
        <v>2016</v>
      </c>
      <c r="C243" s="12" t="s">
        <v>117</v>
      </c>
      <c r="D243" s="12">
        <v>1826.83</v>
      </c>
      <c r="E243" s="12">
        <v>822.07</v>
      </c>
    </row>
    <row r="244" spans="1:5" x14ac:dyDescent="0.3">
      <c r="A244" s="14">
        <v>43164</v>
      </c>
      <c r="B244" s="12">
        <v>2018</v>
      </c>
      <c r="C244" s="12" t="s">
        <v>121</v>
      </c>
      <c r="D244" s="12">
        <v>1809.23</v>
      </c>
      <c r="E244" s="12">
        <v>958.89</v>
      </c>
    </row>
    <row r="245" spans="1:5" x14ac:dyDescent="0.3">
      <c r="A245" s="14">
        <v>43458</v>
      </c>
      <c r="B245" s="12">
        <v>2018</v>
      </c>
      <c r="C245" s="12" t="s">
        <v>121</v>
      </c>
      <c r="D245" s="12">
        <v>763.13</v>
      </c>
      <c r="E245" s="12">
        <v>503.67</v>
      </c>
    </row>
    <row r="246" spans="1:5" x14ac:dyDescent="0.3">
      <c r="A246" s="14">
        <v>43012</v>
      </c>
      <c r="B246" s="12">
        <v>2017</v>
      </c>
      <c r="C246" s="12" t="s">
        <v>119</v>
      </c>
      <c r="D246" s="12">
        <v>668.28</v>
      </c>
      <c r="E246" s="12">
        <v>300.73</v>
      </c>
    </row>
    <row r="247" spans="1:5" x14ac:dyDescent="0.3">
      <c r="A247" s="14">
        <v>43369</v>
      </c>
      <c r="B247" s="12">
        <v>2018</v>
      </c>
      <c r="C247" s="12" t="s">
        <v>117</v>
      </c>
      <c r="D247" s="12">
        <v>1712.38</v>
      </c>
      <c r="E247" s="12">
        <v>1095.92</v>
      </c>
    </row>
    <row r="248" spans="1:5" x14ac:dyDescent="0.3">
      <c r="A248" s="14">
        <v>42838</v>
      </c>
      <c r="B248" s="12">
        <v>2017</v>
      </c>
      <c r="C248" s="12" t="s">
        <v>119</v>
      </c>
      <c r="D248" s="12">
        <v>2066.17</v>
      </c>
      <c r="E248" s="12">
        <v>1136.3900000000001</v>
      </c>
    </row>
    <row r="249" spans="1:5" x14ac:dyDescent="0.3">
      <c r="A249" s="14">
        <v>42942</v>
      </c>
      <c r="B249" s="12">
        <v>2017</v>
      </c>
      <c r="C249" s="12" t="s">
        <v>116</v>
      </c>
      <c r="D249" s="12">
        <v>1469.55</v>
      </c>
      <c r="E249" s="12">
        <v>720.08</v>
      </c>
    </row>
    <row r="250" spans="1:5" x14ac:dyDescent="0.3">
      <c r="A250" s="14">
        <v>42420</v>
      </c>
      <c r="B250" s="12">
        <v>2016</v>
      </c>
      <c r="C250" s="12" t="s">
        <v>116</v>
      </c>
      <c r="D250" s="12">
        <v>2040.88</v>
      </c>
      <c r="E250" s="12">
        <v>795.94</v>
      </c>
    </row>
    <row r="251" spans="1:5" x14ac:dyDescent="0.3">
      <c r="A251" s="14">
        <v>43047</v>
      </c>
      <c r="B251" s="12">
        <v>2017</v>
      </c>
      <c r="C251" s="12" t="s">
        <v>117</v>
      </c>
      <c r="D251" s="12">
        <v>2035.16</v>
      </c>
      <c r="E251" s="12">
        <v>875.12</v>
      </c>
    </row>
    <row r="252" spans="1:5" x14ac:dyDescent="0.3">
      <c r="A252" s="14">
        <v>42991</v>
      </c>
      <c r="B252" s="12">
        <v>2017</v>
      </c>
      <c r="C252" s="12" t="s">
        <v>117</v>
      </c>
      <c r="D252" s="12">
        <v>2181.6</v>
      </c>
      <c r="E252" s="12">
        <v>981.72</v>
      </c>
    </row>
    <row r="253" spans="1:5" x14ac:dyDescent="0.3">
      <c r="A253" s="14">
        <v>42983</v>
      </c>
      <c r="B253" s="12">
        <v>2017</v>
      </c>
      <c r="C253" s="12" t="s">
        <v>121</v>
      </c>
      <c r="D253" s="12">
        <v>1032.75</v>
      </c>
      <c r="E253" s="12">
        <v>640.30999999999995</v>
      </c>
    </row>
    <row r="254" spans="1:5" x14ac:dyDescent="0.3">
      <c r="A254" s="14">
        <v>43369</v>
      </c>
      <c r="B254" s="12">
        <v>2018</v>
      </c>
      <c r="C254" s="12" t="s">
        <v>121</v>
      </c>
      <c r="D254" s="12">
        <v>532.4</v>
      </c>
      <c r="E254" s="12">
        <v>340.74</v>
      </c>
    </row>
    <row r="255" spans="1:5" x14ac:dyDescent="0.3">
      <c r="A255" s="14">
        <v>43281</v>
      </c>
      <c r="B255" s="12">
        <v>2018</v>
      </c>
      <c r="C255" s="12" t="s">
        <v>117</v>
      </c>
      <c r="D255" s="12">
        <v>2343.34</v>
      </c>
      <c r="E255" s="12">
        <v>1288.8399999999999</v>
      </c>
    </row>
    <row r="256" spans="1:5" x14ac:dyDescent="0.3">
      <c r="A256" s="14">
        <v>43358</v>
      </c>
      <c r="B256" s="12">
        <v>2018</v>
      </c>
      <c r="C256" s="12" t="s">
        <v>117</v>
      </c>
      <c r="D256" s="12">
        <v>1320.41</v>
      </c>
      <c r="E256" s="12">
        <v>818.65</v>
      </c>
    </row>
    <row r="257" spans="1:5" x14ac:dyDescent="0.3">
      <c r="A257" s="14">
        <v>42806</v>
      </c>
      <c r="B257" s="12">
        <v>2017</v>
      </c>
      <c r="C257" s="12" t="s">
        <v>121</v>
      </c>
      <c r="D257" s="12">
        <v>1595.86</v>
      </c>
      <c r="E257" s="12">
        <v>654.29999999999995</v>
      </c>
    </row>
    <row r="258" spans="1:5" x14ac:dyDescent="0.3">
      <c r="A258" s="14">
        <v>43327</v>
      </c>
      <c r="B258" s="12">
        <v>2018</v>
      </c>
      <c r="C258" s="12" t="s">
        <v>117</v>
      </c>
      <c r="D258" s="12">
        <v>755.86</v>
      </c>
      <c r="E258" s="12">
        <v>423.28</v>
      </c>
    </row>
    <row r="259" spans="1:5" x14ac:dyDescent="0.3">
      <c r="A259" s="14">
        <v>42719</v>
      </c>
      <c r="B259" s="12">
        <v>2016</v>
      </c>
      <c r="C259" s="12" t="s">
        <v>117</v>
      </c>
      <c r="D259" s="12">
        <v>821.07</v>
      </c>
      <c r="E259" s="12">
        <v>541.91</v>
      </c>
    </row>
    <row r="260" spans="1:5" x14ac:dyDescent="0.3">
      <c r="A260" s="14">
        <v>42620</v>
      </c>
      <c r="B260" s="12">
        <v>2016</v>
      </c>
      <c r="C260" s="12" t="s">
        <v>117</v>
      </c>
      <c r="D260" s="12">
        <v>1038.6300000000001</v>
      </c>
      <c r="E260" s="12">
        <v>612.79</v>
      </c>
    </row>
    <row r="261" spans="1:5" x14ac:dyDescent="0.3">
      <c r="A261" s="14">
        <v>43415</v>
      </c>
      <c r="B261" s="12">
        <v>2018</v>
      </c>
      <c r="C261" s="12" t="s">
        <v>117</v>
      </c>
      <c r="D261" s="12">
        <v>374.65</v>
      </c>
      <c r="E261" s="12">
        <v>243.52</v>
      </c>
    </row>
    <row r="262" spans="1:5" x14ac:dyDescent="0.3">
      <c r="A262" s="14">
        <v>43131</v>
      </c>
      <c r="B262" s="12">
        <v>2018</v>
      </c>
      <c r="C262" s="12" t="s">
        <v>121</v>
      </c>
      <c r="D262" s="12">
        <v>617.79</v>
      </c>
      <c r="E262" s="12">
        <v>240.94</v>
      </c>
    </row>
    <row r="263" spans="1:5" x14ac:dyDescent="0.3">
      <c r="A263" s="14">
        <v>42403</v>
      </c>
      <c r="B263" s="12">
        <v>2016</v>
      </c>
      <c r="C263" s="12" t="s">
        <v>116</v>
      </c>
      <c r="D263" s="12">
        <v>2432.56</v>
      </c>
      <c r="E263" s="12">
        <v>1070.33</v>
      </c>
    </row>
    <row r="264" spans="1:5" x14ac:dyDescent="0.3">
      <c r="A264" s="14">
        <v>43194</v>
      </c>
      <c r="B264" s="12">
        <v>2018</v>
      </c>
      <c r="C264" s="12" t="s">
        <v>121</v>
      </c>
      <c r="D264" s="12">
        <v>1525.92</v>
      </c>
      <c r="E264" s="12">
        <v>793.48</v>
      </c>
    </row>
    <row r="265" spans="1:5" x14ac:dyDescent="0.3">
      <c r="A265" s="14">
        <v>42606</v>
      </c>
      <c r="B265" s="12">
        <v>2016</v>
      </c>
      <c r="C265" s="12" t="s">
        <v>117</v>
      </c>
      <c r="D265" s="12">
        <v>2183.81</v>
      </c>
      <c r="E265" s="12">
        <v>1135.58</v>
      </c>
    </row>
    <row r="266" spans="1:5" x14ac:dyDescent="0.3">
      <c r="A266" s="14">
        <v>42795</v>
      </c>
      <c r="B266" s="12">
        <v>2017</v>
      </c>
      <c r="C266" s="12" t="s">
        <v>121</v>
      </c>
      <c r="D266" s="12">
        <v>1269.81</v>
      </c>
      <c r="E266" s="12">
        <v>647.6</v>
      </c>
    </row>
    <row r="267" spans="1:5" x14ac:dyDescent="0.3">
      <c r="A267" s="14">
        <v>43045</v>
      </c>
      <c r="B267" s="12">
        <v>2017</v>
      </c>
      <c r="C267" s="12" t="s">
        <v>116</v>
      </c>
      <c r="D267" s="12">
        <v>1687.91</v>
      </c>
      <c r="E267" s="12">
        <v>1046.5</v>
      </c>
    </row>
    <row r="268" spans="1:5" x14ac:dyDescent="0.3">
      <c r="A268" s="14">
        <v>42812</v>
      </c>
      <c r="B268" s="12">
        <v>2017</v>
      </c>
      <c r="C268" s="12" t="s">
        <v>121</v>
      </c>
      <c r="D268" s="12">
        <v>1768.43</v>
      </c>
      <c r="E268" s="12">
        <v>813.48</v>
      </c>
    </row>
    <row r="269" spans="1:5" x14ac:dyDescent="0.3">
      <c r="A269" s="14">
        <v>42690</v>
      </c>
      <c r="B269" s="12">
        <v>2016</v>
      </c>
      <c r="C269" s="12" t="s">
        <v>117</v>
      </c>
      <c r="D269" s="12">
        <v>2318.52</v>
      </c>
      <c r="E269" s="12">
        <v>904.22</v>
      </c>
    </row>
    <row r="270" spans="1:5" x14ac:dyDescent="0.3">
      <c r="A270" s="14">
        <v>43438</v>
      </c>
      <c r="B270" s="12">
        <v>2018</v>
      </c>
      <c r="C270" s="12" t="s">
        <v>119</v>
      </c>
      <c r="D270" s="12">
        <v>1196.2</v>
      </c>
      <c r="E270" s="12">
        <v>514.37</v>
      </c>
    </row>
    <row r="271" spans="1:5" x14ac:dyDescent="0.3">
      <c r="A271" s="14">
        <v>42717</v>
      </c>
      <c r="B271" s="12">
        <v>2016</v>
      </c>
      <c r="C271" s="12" t="s">
        <v>121</v>
      </c>
      <c r="D271" s="12">
        <v>960.34</v>
      </c>
      <c r="E271" s="12">
        <v>374.53</v>
      </c>
    </row>
    <row r="272" spans="1:5" x14ac:dyDescent="0.3">
      <c r="A272" s="14">
        <v>42702</v>
      </c>
      <c r="B272" s="12">
        <v>2016</v>
      </c>
      <c r="C272" s="12" t="s">
        <v>121</v>
      </c>
      <c r="D272" s="12">
        <v>530.88</v>
      </c>
      <c r="E272" s="12">
        <v>323.83999999999997</v>
      </c>
    </row>
    <row r="273" spans="1:5" x14ac:dyDescent="0.3">
      <c r="A273" s="14">
        <v>42462</v>
      </c>
      <c r="B273" s="12">
        <v>2016</v>
      </c>
      <c r="C273" s="12" t="s">
        <v>116</v>
      </c>
      <c r="D273" s="12">
        <v>984.47</v>
      </c>
      <c r="E273" s="12">
        <v>433.17</v>
      </c>
    </row>
    <row r="274" spans="1:5" x14ac:dyDescent="0.3">
      <c r="A274" s="14">
        <v>42412</v>
      </c>
      <c r="B274" s="12">
        <v>2016</v>
      </c>
      <c r="C274" s="12" t="s">
        <v>121</v>
      </c>
      <c r="D274" s="12">
        <v>1748.51</v>
      </c>
      <c r="E274" s="12">
        <v>891.74</v>
      </c>
    </row>
    <row r="275" spans="1:5" x14ac:dyDescent="0.3">
      <c r="A275" s="14">
        <v>42619</v>
      </c>
      <c r="B275" s="12">
        <v>2016</v>
      </c>
      <c r="C275" s="12" t="s">
        <v>121</v>
      </c>
      <c r="D275" s="12">
        <v>1349.5</v>
      </c>
      <c r="E275" s="12">
        <v>647.76</v>
      </c>
    </row>
    <row r="276" spans="1:5" x14ac:dyDescent="0.3">
      <c r="A276" s="14">
        <v>43454</v>
      </c>
      <c r="B276" s="12">
        <v>2018</v>
      </c>
      <c r="C276" s="12" t="s">
        <v>117</v>
      </c>
      <c r="D276" s="12">
        <v>202.11</v>
      </c>
      <c r="E276" s="12">
        <v>131.37</v>
      </c>
    </row>
    <row r="277" spans="1:5" x14ac:dyDescent="0.3">
      <c r="A277" s="14">
        <v>42589</v>
      </c>
      <c r="B277" s="12">
        <v>2016</v>
      </c>
      <c r="C277" s="12" t="s">
        <v>117</v>
      </c>
      <c r="D277" s="12">
        <v>1315.22</v>
      </c>
      <c r="E277" s="12">
        <v>670.76</v>
      </c>
    </row>
    <row r="278" spans="1:5" x14ac:dyDescent="0.3">
      <c r="A278" s="14">
        <v>42838</v>
      </c>
      <c r="B278" s="12">
        <v>2017</v>
      </c>
      <c r="C278" s="12" t="s">
        <v>121</v>
      </c>
      <c r="D278" s="12">
        <v>1443.33</v>
      </c>
      <c r="E278" s="12">
        <v>837.13</v>
      </c>
    </row>
    <row r="279" spans="1:5" x14ac:dyDescent="0.3">
      <c r="A279" s="14">
        <v>42613</v>
      </c>
      <c r="B279" s="12">
        <v>2016</v>
      </c>
      <c r="C279" s="12" t="s">
        <v>116</v>
      </c>
      <c r="D279" s="12">
        <v>405.95</v>
      </c>
      <c r="E279" s="12">
        <v>215.15</v>
      </c>
    </row>
    <row r="280" spans="1:5" x14ac:dyDescent="0.3">
      <c r="A280" s="14">
        <v>42956</v>
      </c>
      <c r="B280" s="12">
        <v>2017</v>
      </c>
      <c r="C280" s="12" t="s">
        <v>121</v>
      </c>
      <c r="D280" s="12">
        <v>454.09</v>
      </c>
      <c r="E280" s="12">
        <v>249.75</v>
      </c>
    </row>
    <row r="281" spans="1:5" x14ac:dyDescent="0.3">
      <c r="A281" s="14">
        <v>42885</v>
      </c>
      <c r="B281" s="12">
        <v>2017</v>
      </c>
      <c r="C281" s="12" t="s">
        <v>121</v>
      </c>
      <c r="D281" s="12">
        <v>846.97</v>
      </c>
      <c r="E281" s="12">
        <v>559</v>
      </c>
    </row>
    <row r="282" spans="1:5" x14ac:dyDescent="0.3">
      <c r="A282" s="14">
        <v>42405</v>
      </c>
      <c r="B282" s="12">
        <v>2016</v>
      </c>
      <c r="C282" s="12" t="s">
        <v>119</v>
      </c>
      <c r="D282" s="12">
        <v>849.02</v>
      </c>
      <c r="E282" s="12">
        <v>416.02</v>
      </c>
    </row>
    <row r="283" spans="1:5" x14ac:dyDescent="0.3">
      <c r="A283" s="14">
        <v>42629</v>
      </c>
      <c r="B283" s="12">
        <v>2016</v>
      </c>
      <c r="C283" s="12" t="s">
        <v>119</v>
      </c>
      <c r="D283" s="12">
        <v>641.51</v>
      </c>
      <c r="E283" s="12">
        <v>307.92</v>
      </c>
    </row>
    <row r="284" spans="1:5" x14ac:dyDescent="0.3">
      <c r="A284" s="14">
        <v>42642</v>
      </c>
      <c r="B284" s="12">
        <v>2016</v>
      </c>
      <c r="C284" s="12" t="s">
        <v>117</v>
      </c>
      <c r="D284" s="12">
        <v>2403.98</v>
      </c>
      <c r="E284" s="12">
        <v>1466.43</v>
      </c>
    </row>
    <row r="285" spans="1:5" x14ac:dyDescent="0.3">
      <c r="A285" s="14">
        <v>43281</v>
      </c>
      <c r="B285" s="12">
        <v>2018</v>
      </c>
      <c r="C285" s="12" t="s">
        <v>117</v>
      </c>
      <c r="D285" s="12">
        <v>404.17</v>
      </c>
      <c r="E285" s="12">
        <v>242.5</v>
      </c>
    </row>
    <row r="286" spans="1:5" x14ac:dyDescent="0.3">
      <c r="A286" s="14">
        <v>43092</v>
      </c>
      <c r="B286" s="12">
        <v>2017</v>
      </c>
      <c r="C286" s="12" t="s">
        <v>119</v>
      </c>
      <c r="D286" s="12">
        <v>767.42</v>
      </c>
      <c r="E286" s="12">
        <v>429.76</v>
      </c>
    </row>
    <row r="287" spans="1:5" x14ac:dyDescent="0.3">
      <c r="A287" s="14">
        <v>42556</v>
      </c>
      <c r="B287" s="12">
        <v>2016</v>
      </c>
      <c r="C287" s="12" t="s">
        <v>117</v>
      </c>
      <c r="D287" s="12">
        <v>1417.56</v>
      </c>
      <c r="E287" s="12">
        <v>765.48</v>
      </c>
    </row>
    <row r="288" spans="1:5" x14ac:dyDescent="0.3">
      <c r="A288" s="14">
        <v>43222</v>
      </c>
      <c r="B288" s="12">
        <v>2018</v>
      </c>
      <c r="C288" s="12" t="s">
        <v>119</v>
      </c>
      <c r="D288" s="12">
        <v>2460.3000000000002</v>
      </c>
      <c r="E288" s="12">
        <v>1008.72</v>
      </c>
    </row>
    <row r="289" spans="1:5" x14ac:dyDescent="0.3">
      <c r="A289" s="14">
        <v>42738</v>
      </c>
      <c r="B289" s="12">
        <v>2017</v>
      </c>
      <c r="C289" s="12" t="s">
        <v>119</v>
      </c>
      <c r="D289" s="12">
        <v>2372.9899999999998</v>
      </c>
      <c r="E289" s="12">
        <v>1210.22</v>
      </c>
    </row>
    <row r="290" spans="1:5" x14ac:dyDescent="0.3">
      <c r="A290" s="14">
        <v>42581</v>
      </c>
      <c r="B290" s="12">
        <v>2016</v>
      </c>
      <c r="C290" s="12" t="s">
        <v>119</v>
      </c>
      <c r="D290" s="12">
        <v>881.25</v>
      </c>
      <c r="E290" s="12">
        <v>387.75</v>
      </c>
    </row>
    <row r="291" spans="1:5" x14ac:dyDescent="0.3">
      <c r="A291" s="14">
        <v>42625</v>
      </c>
      <c r="B291" s="12">
        <v>2016</v>
      </c>
      <c r="C291" s="12" t="s">
        <v>117</v>
      </c>
      <c r="D291" s="12">
        <v>608.55999999999995</v>
      </c>
      <c r="E291" s="12">
        <v>292.11</v>
      </c>
    </row>
    <row r="292" spans="1:5" x14ac:dyDescent="0.3">
      <c r="A292" s="14">
        <v>43220</v>
      </c>
      <c r="B292" s="12">
        <v>2018</v>
      </c>
      <c r="C292" s="12" t="s">
        <v>116</v>
      </c>
      <c r="D292" s="12">
        <v>1183.79</v>
      </c>
      <c r="E292" s="12">
        <v>710.27</v>
      </c>
    </row>
    <row r="293" spans="1:5" x14ac:dyDescent="0.3">
      <c r="A293" s="14">
        <v>42843</v>
      </c>
      <c r="B293" s="12">
        <v>2017</v>
      </c>
      <c r="C293" s="12" t="s">
        <v>119</v>
      </c>
      <c r="D293" s="12">
        <v>147.9</v>
      </c>
      <c r="E293" s="12">
        <v>73.95</v>
      </c>
    </row>
    <row r="294" spans="1:5" x14ac:dyDescent="0.3">
      <c r="A294" s="14">
        <v>42955</v>
      </c>
      <c r="B294" s="12">
        <v>2017</v>
      </c>
      <c r="C294" s="12" t="s">
        <v>117</v>
      </c>
      <c r="D294" s="12">
        <v>95.34</v>
      </c>
      <c r="E294" s="12">
        <v>52.44</v>
      </c>
    </row>
    <row r="295" spans="1:5" x14ac:dyDescent="0.3">
      <c r="A295" s="14">
        <v>42584</v>
      </c>
      <c r="B295" s="12">
        <v>2016</v>
      </c>
      <c r="C295" s="12" t="s">
        <v>121</v>
      </c>
      <c r="D295" s="12">
        <v>435.6</v>
      </c>
      <c r="E295" s="12">
        <v>257</v>
      </c>
    </row>
    <row r="296" spans="1:5" x14ac:dyDescent="0.3">
      <c r="A296" s="14">
        <v>42628</v>
      </c>
      <c r="B296" s="12">
        <v>2016</v>
      </c>
      <c r="C296" s="12" t="s">
        <v>121</v>
      </c>
      <c r="D296" s="12">
        <v>1021.67</v>
      </c>
      <c r="E296" s="12">
        <v>429.1</v>
      </c>
    </row>
    <row r="297" spans="1:5" x14ac:dyDescent="0.3">
      <c r="A297" s="14">
        <v>42670</v>
      </c>
      <c r="B297" s="12">
        <v>2016</v>
      </c>
      <c r="C297" s="12" t="s">
        <v>116</v>
      </c>
      <c r="D297" s="12">
        <v>1195.02</v>
      </c>
      <c r="E297" s="12">
        <v>657.26</v>
      </c>
    </row>
    <row r="298" spans="1:5" x14ac:dyDescent="0.3">
      <c r="A298" s="14">
        <v>43116</v>
      </c>
      <c r="B298" s="12">
        <v>2018</v>
      </c>
      <c r="C298" s="12" t="s">
        <v>116</v>
      </c>
      <c r="D298" s="12">
        <v>2167.89</v>
      </c>
      <c r="E298" s="12">
        <v>975.55</v>
      </c>
    </row>
    <row r="299" spans="1:5" x14ac:dyDescent="0.3">
      <c r="A299" s="14">
        <v>43387</v>
      </c>
      <c r="B299" s="12">
        <v>2018</v>
      </c>
      <c r="C299" s="12" t="s">
        <v>119</v>
      </c>
      <c r="D299" s="12">
        <v>2498.69</v>
      </c>
      <c r="E299" s="12">
        <v>1224.3599999999999</v>
      </c>
    </row>
    <row r="300" spans="1:5" x14ac:dyDescent="0.3">
      <c r="A300" s="14">
        <v>42972</v>
      </c>
      <c r="B300" s="12">
        <v>2017</v>
      </c>
      <c r="C300" s="12" t="s">
        <v>116</v>
      </c>
      <c r="D300" s="12">
        <v>849.45</v>
      </c>
      <c r="E300" s="12">
        <v>526.66</v>
      </c>
    </row>
    <row r="301" spans="1:5" x14ac:dyDescent="0.3">
      <c r="A301" s="14">
        <v>42439</v>
      </c>
      <c r="B301" s="12">
        <v>2016</v>
      </c>
      <c r="C301" s="12" t="s">
        <v>117</v>
      </c>
      <c r="D301" s="12">
        <v>1138.8499999999999</v>
      </c>
      <c r="E301" s="12">
        <v>671.92</v>
      </c>
    </row>
    <row r="302" spans="1:5" x14ac:dyDescent="0.3">
      <c r="A302" s="14">
        <v>42572</v>
      </c>
      <c r="B302" s="12">
        <v>2016</v>
      </c>
      <c r="C302" s="12" t="s">
        <v>117</v>
      </c>
      <c r="D302" s="12">
        <v>1363.56</v>
      </c>
      <c r="E302" s="12">
        <v>749.96</v>
      </c>
    </row>
    <row r="303" spans="1:5" x14ac:dyDescent="0.3">
      <c r="A303" s="14">
        <v>42370</v>
      </c>
      <c r="B303" s="12">
        <v>2016</v>
      </c>
      <c r="C303" s="12" t="s">
        <v>116</v>
      </c>
      <c r="D303" s="12">
        <v>548.85</v>
      </c>
      <c r="E303" s="12">
        <v>236.01</v>
      </c>
    </row>
    <row r="304" spans="1:5" x14ac:dyDescent="0.3">
      <c r="A304" s="14">
        <v>43334</v>
      </c>
      <c r="B304" s="12">
        <v>2018</v>
      </c>
      <c r="C304" s="12" t="s">
        <v>121</v>
      </c>
      <c r="D304" s="12">
        <v>1581.57</v>
      </c>
      <c r="E304" s="12">
        <v>711.71</v>
      </c>
    </row>
    <row r="305" spans="1:5" x14ac:dyDescent="0.3">
      <c r="A305" s="14">
        <v>42478</v>
      </c>
      <c r="B305" s="12">
        <v>2016</v>
      </c>
      <c r="C305" s="12" t="s">
        <v>116</v>
      </c>
      <c r="D305" s="12">
        <v>1287.98</v>
      </c>
      <c r="E305" s="12">
        <v>643.99</v>
      </c>
    </row>
    <row r="306" spans="1:5" x14ac:dyDescent="0.3">
      <c r="A306" s="14">
        <v>42943</v>
      </c>
      <c r="B306" s="12">
        <v>2017</v>
      </c>
      <c r="C306" s="12" t="s">
        <v>117</v>
      </c>
      <c r="D306" s="12">
        <v>388.07</v>
      </c>
      <c r="E306" s="12">
        <v>194.04</v>
      </c>
    </row>
    <row r="307" spans="1:5" x14ac:dyDescent="0.3">
      <c r="A307" s="14">
        <v>42861</v>
      </c>
      <c r="B307" s="12">
        <v>2017</v>
      </c>
      <c r="C307" s="12" t="s">
        <v>119</v>
      </c>
      <c r="D307" s="12">
        <v>198.57</v>
      </c>
      <c r="E307" s="12">
        <v>133.04</v>
      </c>
    </row>
    <row r="308" spans="1:5" x14ac:dyDescent="0.3">
      <c r="A308" s="14">
        <v>43038</v>
      </c>
      <c r="B308" s="12">
        <v>2017</v>
      </c>
      <c r="C308" s="12" t="s">
        <v>121</v>
      </c>
      <c r="D308" s="12">
        <v>2054.5300000000002</v>
      </c>
      <c r="E308" s="12">
        <v>1129.99</v>
      </c>
    </row>
    <row r="309" spans="1:5" x14ac:dyDescent="0.3">
      <c r="A309" s="14">
        <v>43273</v>
      </c>
      <c r="B309" s="12">
        <v>2018</v>
      </c>
      <c r="C309" s="12" t="s">
        <v>121</v>
      </c>
      <c r="D309" s="12">
        <v>1996.95</v>
      </c>
      <c r="E309" s="12">
        <v>1158.23</v>
      </c>
    </row>
    <row r="310" spans="1:5" x14ac:dyDescent="0.3">
      <c r="A310" s="14">
        <v>42403</v>
      </c>
      <c r="B310" s="12">
        <v>2016</v>
      </c>
      <c r="C310" s="12" t="s">
        <v>117</v>
      </c>
      <c r="D310" s="12">
        <v>1581.49</v>
      </c>
      <c r="E310" s="12">
        <v>948.89</v>
      </c>
    </row>
    <row r="311" spans="1:5" x14ac:dyDescent="0.3">
      <c r="A311" s="14">
        <v>42415</v>
      </c>
      <c r="B311" s="12">
        <v>2016</v>
      </c>
      <c r="C311" s="12" t="s">
        <v>119</v>
      </c>
      <c r="D311" s="12">
        <v>1406.37</v>
      </c>
      <c r="E311" s="12">
        <v>548.48</v>
      </c>
    </row>
    <row r="312" spans="1:5" x14ac:dyDescent="0.3">
      <c r="A312" s="14">
        <v>43440</v>
      </c>
      <c r="B312" s="12">
        <v>2018</v>
      </c>
      <c r="C312" s="12" t="s">
        <v>119</v>
      </c>
      <c r="D312" s="12">
        <v>973.62</v>
      </c>
      <c r="E312" s="12">
        <v>652.33000000000004</v>
      </c>
    </row>
    <row r="313" spans="1:5" x14ac:dyDescent="0.3">
      <c r="A313" s="14">
        <v>42385</v>
      </c>
      <c r="B313" s="12">
        <v>2016</v>
      </c>
      <c r="C313" s="12" t="s">
        <v>119</v>
      </c>
      <c r="D313" s="12">
        <v>1435.97</v>
      </c>
      <c r="E313" s="12">
        <v>761.06</v>
      </c>
    </row>
    <row r="314" spans="1:5" x14ac:dyDescent="0.3">
      <c r="A314" s="14">
        <v>42557</v>
      </c>
      <c r="B314" s="12">
        <v>2016</v>
      </c>
      <c r="C314" s="12" t="s">
        <v>116</v>
      </c>
      <c r="D314" s="12">
        <v>1135.44</v>
      </c>
      <c r="E314" s="12">
        <v>567.72</v>
      </c>
    </row>
    <row r="315" spans="1:5" x14ac:dyDescent="0.3">
      <c r="A315" s="14">
        <v>42848</v>
      </c>
      <c r="B315" s="12">
        <v>2017</v>
      </c>
      <c r="C315" s="12" t="s">
        <v>116</v>
      </c>
      <c r="D315" s="12">
        <v>1649.82</v>
      </c>
      <c r="E315" s="12">
        <v>824.91</v>
      </c>
    </row>
    <row r="316" spans="1:5" x14ac:dyDescent="0.3">
      <c r="A316" s="14">
        <v>42495</v>
      </c>
      <c r="B316" s="12">
        <v>2016</v>
      </c>
      <c r="C316" s="12" t="s">
        <v>121</v>
      </c>
      <c r="D316" s="12">
        <v>871.99</v>
      </c>
      <c r="E316" s="12">
        <v>566.79</v>
      </c>
    </row>
    <row r="317" spans="1:5" x14ac:dyDescent="0.3">
      <c r="A317" s="14">
        <v>42894</v>
      </c>
      <c r="B317" s="12">
        <v>2017</v>
      </c>
      <c r="C317" s="12" t="s">
        <v>121</v>
      </c>
      <c r="D317" s="12">
        <v>2466.89</v>
      </c>
      <c r="E317" s="12">
        <v>1455.47</v>
      </c>
    </row>
    <row r="318" spans="1:5" x14ac:dyDescent="0.3">
      <c r="A318" s="14">
        <v>42931</v>
      </c>
      <c r="B318" s="12">
        <v>2017</v>
      </c>
      <c r="C318" s="12" t="s">
        <v>119</v>
      </c>
      <c r="D318" s="12">
        <v>948.56</v>
      </c>
      <c r="E318" s="12">
        <v>502.74</v>
      </c>
    </row>
    <row r="319" spans="1:5" x14ac:dyDescent="0.3">
      <c r="A319" s="14">
        <v>42994</v>
      </c>
      <c r="B319" s="12">
        <v>2017</v>
      </c>
      <c r="C319" s="12" t="s">
        <v>116</v>
      </c>
      <c r="D319" s="12">
        <v>2050.66</v>
      </c>
      <c r="E319" s="12">
        <v>1209.8900000000001</v>
      </c>
    </row>
    <row r="320" spans="1:5" x14ac:dyDescent="0.3">
      <c r="A320" s="14">
        <v>43196</v>
      </c>
      <c r="B320" s="12">
        <v>2018</v>
      </c>
      <c r="C320" s="12" t="s">
        <v>119</v>
      </c>
      <c r="D320" s="12">
        <v>1074.01</v>
      </c>
      <c r="E320" s="12">
        <v>590.71</v>
      </c>
    </row>
    <row r="321" spans="1:5" x14ac:dyDescent="0.3">
      <c r="A321" s="14">
        <v>43129</v>
      </c>
      <c r="B321" s="12">
        <v>2018</v>
      </c>
      <c r="C321" s="12" t="s">
        <v>121</v>
      </c>
      <c r="D321" s="12">
        <v>1533.56</v>
      </c>
      <c r="E321" s="12">
        <v>828.12</v>
      </c>
    </row>
    <row r="322" spans="1:5" x14ac:dyDescent="0.3">
      <c r="A322" s="14">
        <v>42450</v>
      </c>
      <c r="B322" s="12">
        <v>2016</v>
      </c>
      <c r="C322" s="12" t="s">
        <v>117</v>
      </c>
      <c r="D322" s="12">
        <v>1569.66</v>
      </c>
      <c r="E322" s="12">
        <v>706.35</v>
      </c>
    </row>
    <row r="323" spans="1:5" x14ac:dyDescent="0.3">
      <c r="A323" s="14">
        <v>43234</v>
      </c>
      <c r="B323" s="12">
        <v>2018</v>
      </c>
      <c r="C323" s="12" t="s">
        <v>117</v>
      </c>
      <c r="D323" s="12">
        <v>1511.8</v>
      </c>
      <c r="E323" s="12">
        <v>604.72</v>
      </c>
    </row>
    <row r="324" spans="1:5" x14ac:dyDescent="0.3">
      <c r="A324" s="14">
        <v>43368</v>
      </c>
      <c r="B324" s="12">
        <v>2018</v>
      </c>
      <c r="C324" s="12" t="s">
        <v>116</v>
      </c>
      <c r="D324" s="12">
        <v>1291.5</v>
      </c>
      <c r="E324" s="12">
        <v>710.33</v>
      </c>
    </row>
    <row r="325" spans="1:5" x14ac:dyDescent="0.3">
      <c r="A325" s="14">
        <v>43081</v>
      </c>
      <c r="B325" s="12">
        <v>2017</v>
      </c>
      <c r="C325" s="12" t="s">
        <v>119</v>
      </c>
      <c r="D325" s="12">
        <v>186.26</v>
      </c>
      <c r="E325" s="12">
        <v>104.31</v>
      </c>
    </row>
    <row r="326" spans="1:5" x14ac:dyDescent="0.3">
      <c r="A326" s="14">
        <v>43295</v>
      </c>
      <c r="B326" s="12">
        <v>2018</v>
      </c>
      <c r="C326" s="12" t="s">
        <v>121</v>
      </c>
      <c r="D326" s="12">
        <v>1511.95</v>
      </c>
      <c r="E326" s="12">
        <v>861.81</v>
      </c>
    </row>
    <row r="327" spans="1:5" x14ac:dyDescent="0.3">
      <c r="A327" s="14">
        <v>43353</v>
      </c>
      <c r="B327" s="12">
        <v>2018</v>
      </c>
      <c r="C327" s="12" t="s">
        <v>116</v>
      </c>
      <c r="D327" s="12">
        <v>1746.94</v>
      </c>
      <c r="E327" s="12">
        <v>943.35</v>
      </c>
    </row>
    <row r="328" spans="1:5" x14ac:dyDescent="0.3">
      <c r="A328" s="14">
        <v>42447</v>
      </c>
      <c r="B328" s="12">
        <v>2016</v>
      </c>
      <c r="C328" s="12" t="s">
        <v>116</v>
      </c>
      <c r="D328" s="12">
        <v>293.45</v>
      </c>
      <c r="E328" s="12">
        <v>140.86000000000001</v>
      </c>
    </row>
    <row r="329" spans="1:5" x14ac:dyDescent="0.3">
      <c r="A329" s="14">
        <v>43314</v>
      </c>
      <c r="B329" s="12">
        <v>2018</v>
      </c>
      <c r="C329" s="12" t="s">
        <v>116</v>
      </c>
      <c r="D329" s="12">
        <v>1963.48</v>
      </c>
      <c r="E329" s="12">
        <v>883.57</v>
      </c>
    </row>
    <row r="330" spans="1:5" x14ac:dyDescent="0.3">
      <c r="A330" s="14">
        <v>43248</v>
      </c>
      <c r="B330" s="12">
        <v>2018</v>
      </c>
      <c r="C330" s="12" t="s">
        <v>121</v>
      </c>
      <c r="D330" s="12">
        <v>488.7</v>
      </c>
      <c r="E330" s="12">
        <v>219.92</v>
      </c>
    </row>
    <row r="331" spans="1:5" x14ac:dyDescent="0.3">
      <c r="A331" s="14">
        <v>43193</v>
      </c>
      <c r="B331" s="12">
        <v>2018</v>
      </c>
      <c r="C331" s="12" t="s">
        <v>117</v>
      </c>
      <c r="D331" s="12">
        <v>503.68</v>
      </c>
      <c r="E331" s="12">
        <v>231.69</v>
      </c>
    </row>
    <row r="332" spans="1:5" x14ac:dyDescent="0.3">
      <c r="A332" s="14">
        <v>42629</v>
      </c>
      <c r="B332" s="12">
        <v>2016</v>
      </c>
      <c r="C332" s="12" t="s">
        <v>116</v>
      </c>
      <c r="D332" s="12">
        <v>2181.39</v>
      </c>
      <c r="E332" s="12">
        <v>1330.65</v>
      </c>
    </row>
    <row r="333" spans="1:5" x14ac:dyDescent="0.3">
      <c r="A333" s="14">
        <v>42941</v>
      </c>
      <c r="B333" s="12">
        <v>2017</v>
      </c>
      <c r="C333" s="12" t="s">
        <v>121</v>
      </c>
      <c r="D333" s="12">
        <v>1578.57</v>
      </c>
      <c r="E333" s="12">
        <v>805.07</v>
      </c>
    </row>
    <row r="334" spans="1:5" x14ac:dyDescent="0.3">
      <c r="A334" s="14">
        <v>43160</v>
      </c>
      <c r="B334" s="12">
        <v>2018</v>
      </c>
      <c r="C334" s="12" t="s">
        <v>119</v>
      </c>
      <c r="D334" s="12">
        <v>996.86</v>
      </c>
      <c r="E334" s="12">
        <v>598.12</v>
      </c>
    </row>
    <row r="335" spans="1:5" x14ac:dyDescent="0.3">
      <c r="A335" s="14">
        <v>43318</v>
      </c>
      <c r="B335" s="12">
        <v>2018</v>
      </c>
      <c r="C335" s="12" t="s">
        <v>117</v>
      </c>
      <c r="D335" s="12">
        <v>1707.1</v>
      </c>
      <c r="E335" s="12">
        <v>665.77</v>
      </c>
    </row>
    <row r="336" spans="1:5" x14ac:dyDescent="0.3">
      <c r="A336" s="14">
        <v>43066</v>
      </c>
      <c r="B336" s="12">
        <v>2017</v>
      </c>
      <c r="C336" s="12" t="s">
        <v>119</v>
      </c>
      <c r="D336" s="12">
        <v>1613.91</v>
      </c>
      <c r="E336" s="12">
        <v>984.49</v>
      </c>
    </row>
    <row r="337" spans="1:5" x14ac:dyDescent="0.3">
      <c r="A337" s="14">
        <v>42956</v>
      </c>
      <c r="B337" s="12">
        <v>2017</v>
      </c>
      <c r="C337" s="12" t="s">
        <v>119</v>
      </c>
      <c r="D337" s="12">
        <v>864.91</v>
      </c>
      <c r="E337" s="12">
        <v>397.86</v>
      </c>
    </row>
    <row r="338" spans="1:5" x14ac:dyDescent="0.3">
      <c r="A338" s="14">
        <v>43026</v>
      </c>
      <c r="B338" s="12">
        <v>2017</v>
      </c>
      <c r="C338" s="12" t="s">
        <v>117</v>
      </c>
      <c r="D338" s="12">
        <v>1389.02</v>
      </c>
      <c r="E338" s="12">
        <v>541.72</v>
      </c>
    </row>
    <row r="339" spans="1:5" x14ac:dyDescent="0.3">
      <c r="A339" s="14">
        <v>42619</v>
      </c>
      <c r="B339" s="12">
        <v>2016</v>
      </c>
      <c r="C339" s="12" t="s">
        <v>119</v>
      </c>
      <c r="D339" s="12">
        <v>1307.08</v>
      </c>
      <c r="E339" s="12">
        <v>509.76</v>
      </c>
    </row>
    <row r="340" spans="1:5" x14ac:dyDescent="0.3">
      <c r="A340" s="14">
        <v>43465</v>
      </c>
      <c r="B340" s="12">
        <v>2018</v>
      </c>
      <c r="C340" s="12" t="s">
        <v>117</v>
      </c>
      <c r="D340" s="12">
        <v>18.68</v>
      </c>
      <c r="E340" s="12">
        <v>10.46</v>
      </c>
    </row>
    <row r="341" spans="1:5" x14ac:dyDescent="0.3">
      <c r="A341" s="14">
        <v>42854</v>
      </c>
      <c r="B341" s="12">
        <v>2017</v>
      </c>
      <c r="C341" s="12" t="s">
        <v>121</v>
      </c>
      <c r="D341" s="12">
        <v>1794.84</v>
      </c>
      <c r="E341" s="12">
        <v>915.37</v>
      </c>
    </row>
    <row r="342" spans="1:5" x14ac:dyDescent="0.3">
      <c r="A342" s="14">
        <v>43458</v>
      </c>
      <c r="B342" s="12">
        <v>2018</v>
      </c>
      <c r="C342" s="12" t="s">
        <v>119</v>
      </c>
      <c r="D342" s="12">
        <v>106.76</v>
      </c>
      <c r="E342" s="12">
        <v>62.99</v>
      </c>
    </row>
    <row r="343" spans="1:5" x14ac:dyDescent="0.3">
      <c r="A343" s="14">
        <v>43384</v>
      </c>
      <c r="B343" s="12">
        <v>2018</v>
      </c>
      <c r="C343" s="12" t="s">
        <v>121</v>
      </c>
      <c r="D343" s="12">
        <v>2361.89</v>
      </c>
      <c r="E343" s="12">
        <v>921.14</v>
      </c>
    </row>
    <row r="344" spans="1:5" x14ac:dyDescent="0.3">
      <c r="A344" s="14">
        <v>43298</v>
      </c>
      <c r="B344" s="12">
        <v>2018</v>
      </c>
      <c r="C344" s="12" t="s">
        <v>116</v>
      </c>
      <c r="D344" s="12">
        <v>2270.87</v>
      </c>
      <c r="E344" s="12">
        <v>1226.27</v>
      </c>
    </row>
    <row r="345" spans="1:5" x14ac:dyDescent="0.3">
      <c r="A345" s="14">
        <v>43047</v>
      </c>
      <c r="B345" s="12">
        <v>2017</v>
      </c>
      <c r="C345" s="12" t="s">
        <v>121</v>
      </c>
      <c r="D345" s="12">
        <v>777.74</v>
      </c>
      <c r="E345" s="12">
        <v>505.53</v>
      </c>
    </row>
    <row r="346" spans="1:5" x14ac:dyDescent="0.3">
      <c r="A346" s="14">
        <v>43131</v>
      </c>
      <c r="B346" s="12">
        <v>2018</v>
      </c>
      <c r="C346" s="12" t="s">
        <v>116</v>
      </c>
      <c r="D346" s="12">
        <v>178.39</v>
      </c>
      <c r="E346" s="12">
        <v>87.41</v>
      </c>
    </row>
    <row r="347" spans="1:5" x14ac:dyDescent="0.3">
      <c r="A347" s="14">
        <v>42972</v>
      </c>
      <c r="B347" s="12">
        <v>2017</v>
      </c>
      <c r="C347" s="12" t="s">
        <v>117</v>
      </c>
      <c r="D347" s="12">
        <v>860.12</v>
      </c>
      <c r="E347" s="12">
        <v>559.08000000000004</v>
      </c>
    </row>
    <row r="348" spans="1:5" x14ac:dyDescent="0.3">
      <c r="A348" s="14">
        <v>42747</v>
      </c>
      <c r="B348" s="12">
        <v>2017</v>
      </c>
      <c r="C348" s="12" t="s">
        <v>121</v>
      </c>
      <c r="D348" s="12">
        <v>2194.62</v>
      </c>
      <c r="E348" s="12">
        <v>921.74</v>
      </c>
    </row>
    <row r="349" spans="1:5" x14ac:dyDescent="0.3">
      <c r="A349" s="14">
        <v>42832</v>
      </c>
      <c r="B349" s="12">
        <v>2017</v>
      </c>
      <c r="C349" s="12" t="s">
        <v>121</v>
      </c>
      <c r="D349" s="12">
        <v>2184.34</v>
      </c>
      <c r="E349" s="12">
        <v>851.89</v>
      </c>
    </row>
    <row r="350" spans="1:5" x14ac:dyDescent="0.3">
      <c r="A350" s="14">
        <v>42392</v>
      </c>
      <c r="B350" s="12">
        <v>2016</v>
      </c>
      <c r="C350" s="12" t="s">
        <v>121</v>
      </c>
      <c r="D350" s="12">
        <v>1605.37</v>
      </c>
      <c r="E350" s="12">
        <v>802.69</v>
      </c>
    </row>
    <row r="351" spans="1:5" x14ac:dyDescent="0.3">
      <c r="A351" s="14">
        <v>42622</v>
      </c>
      <c r="B351" s="12">
        <v>2016</v>
      </c>
      <c r="C351" s="12" t="s">
        <v>116</v>
      </c>
      <c r="D351" s="12">
        <v>504.41</v>
      </c>
      <c r="E351" s="12">
        <v>272.38</v>
      </c>
    </row>
    <row r="352" spans="1:5" x14ac:dyDescent="0.3">
      <c r="A352" s="14">
        <v>42773</v>
      </c>
      <c r="B352" s="12">
        <v>2017</v>
      </c>
      <c r="C352" s="12" t="s">
        <v>116</v>
      </c>
      <c r="D352" s="12">
        <v>2176.23</v>
      </c>
      <c r="E352" s="12">
        <v>1218.69</v>
      </c>
    </row>
    <row r="353" spans="1:5" x14ac:dyDescent="0.3">
      <c r="A353" s="14">
        <v>43449</v>
      </c>
      <c r="B353" s="12">
        <v>2018</v>
      </c>
      <c r="C353" s="12" t="s">
        <v>116</v>
      </c>
      <c r="D353" s="12">
        <v>508.23</v>
      </c>
      <c r="E353" s="12">
        <v>289.69</v>
      </c>
    </row>
    <row r="354" spans="1:5" x14ac:dyDescent="0.3">
      <c r="A354" s="14">
        <v>43270</v>
      </c>
      <c r="B354" s="12">
        <v>2018</v>
      </c>
      <c r="C354" s="12" t="s">
        <v>119</v>
      </c>
      <c r="D354" s="12">
        <v>1132.54</v>
      </c>
      <c r="E354" s="12">
        <v>577.6</v>
      </c>
    </row>
    <row r="355" spans="1:5" x14ac:dyDescent="0.3">
      <c r="A355" s="14">
        <v>43194</v>
      </c>
      <c r="B355" s="12">
        <v>2018</v>
      </c>
      <c r="C355" s="12" t="s">
        <v>116</v>
      </c>
      <c r="D355" s="12">
        <v>1163.97</v>
      </c>
      <c r="E355" s="12">
        <v>535.42999999999995</v>
      </c>
    </row>
    <row r="356" spans="1:5" x14ac:dyDescent="0.3">
      <c r="A356" s="14">
        <v>42608</v>
      </c>
      <c r="B356" s="12">
        <v>2016</v>
      </c>
      <c r="C356" s="12" t="s">
        <v>116</v>
      </c>
      <c r="D356" s="12">
        <v>2366.56</v>
      </c>
      <c r="E356" s="12">
        <v>1277.94</v>
      </c>
    </row>
    <row r="357" spans="1:5" x14ac:dyDescent="0.3">
      <c r="A357" s="14">
        <v>42798</v>
      </c>
      <c r="B357" s="12">
        <v>2017</v>
      </c>
      <c r="C357" s="12" t="s">
        <v>119</v>
      </c>
      <c r="D357" s="12">
        <v>1543.95</v>
      </c>
      <c r="E357" s="12">
        <v>880.05</v>
      </c>
    </row>
    <row r="358" spans="1:5" x14ac:dyDescent="0.3">
      <c r="A358" s="14">
        <v>43464</v>
      </c>
      <c r="B358" s="12">
        <v>2018</v>
      </c>
      <c r="C358" s="12" t="s">
        <v>117</v>
      </c>
      <c r="D358" s="12">
        <v>2245.69</v>
      </c>
      <c r="E358" s="12">
        <v>988.1</v>
      </c>
    </row>
    <row r="359" spans="1:5" x14ac:dyDescent="0.3">
      <c r="A359" s="14">
        <v>42718</v>
      </c>
      <c r="B359" s="12">
        <v>2016</v>
      </c>
      <c r="C359" s="12" t="s">
        <v>119</v>
      </c>
      <c r="D359" s="12">
        <v>850.25</v>
      </c>
      <c r="E359" s="12">
        <v>408.12</v>
      </c>
    </row>
    <row r="360" spans="1:5" x14ac:dyDescent="0.3">
      <c r="A360" s="14">
        <v>42395</v>
      </c>
      <c r="B360" s="12">
        <v>2016</v>
      </c>
      <c r="C360" s="12" t="s">
        <v>117</v>
      </c>
      <c r="D360" s="12">
        <v>1215.71</v>
      </c>
      <c r="E360" s="12">
        <v>522.76</v>
      </c>
    </row>
    <row r="361" spans="1:5" x14ac:dyDescent="0.3">
      <c r="A361" s="14">
        <v>43126</v>
      </c>
      <c r="B361" s="12">
        <v>2018</v>
      </c>
      <c r="C361" s="12" t="s">
        <v>117</v>
      </c>
      <c r="D361" s="12">
        <v>1998.48</v>
      </c>
      <c r="E361" s="12">
        <v>959.27</v>
      </c>
    </row>
    <row r="362" spans="1:5" x14ac:dyDescent="0.3">
      <c r="A362" s="14">
        <v>42800</v>
      </c>
      <c r="B362" s="12">
        <v>2017</v>
      </c>
      <c r="C362" s="12" t="s">
        <v>121</v>
      </c>
      <c r="D362" s="12">
        <v>2020.3</v>
      </c>
      <c r="E362" s="12">
        <v>787.92</v>
      </c>
    </row>
    <row r="363" spans="1:5" x14ac:dyDescent="0.3">
      <c r="A363" s="14">
        <v>43308</v>
      </c>
      <c r="B363" s="12">
        <v>2018</v>
      </c>
      <c r="C363" s="12" t="s">
        <v>116</v>
      </c>
      <c r="D363" s="12">
        <v>777.61</v>
      </c>
      <c r="E363" s="12">
        <v>357.7</v>
      </c>
    </row>
    <row r="364" spans="1:5" x14ac:dyDescent="0.3">
      <c r="A364" s="14">
        <v>42818</v>
      </c>
      <c r="B364" s="12">
        <v>2017</v>
      </c>
      <c r="C364" s="12" t="s">
        <v>119</v>
      </c>
      <c r="D364" s="12">
        <v>2260.0700000000002</v>
      </c>
      <c r="E364" s="12">
        <v>904.03</v>
      </c>
    </row>
    <row r="365" spans="1:5" x14ac:dyDescent="0.3">
      <c r="A365" s="14">
        <v>43099</v>
      </c>
      <c r="B365" s="12">
        <v>2017</v>
      </c>
      <c r="C365" s="12" t="s">
        <v>121</v>
      </c>
      <c r="D365" s="12">
        <v>285.04000000000002</v>
      </c>
      <c r="E365" s="12">
        <v>125.42</v>
      </c>
    </row>
    <row r="366" spans="1:5" x14ac:dyDescent="0.3">
      <c r="A366" s="14">
        <v>43039</v>
      </c>
      <c r="B366" s="12">
        <v>2017</v>
      </c>
      <c r="C366" s="12" t="s">
        <v>121</v>
      </c>
      <c r="D366" s="12">
        <v>2277.1</v>
      </c>
      <c r="E366" s="12">
        <v>1229.6300000000001</v>
      </c>
    </row>
    <row r="367" spans="1:5" x14ac:dyDescent="0.3">
      <c r="A367" s="14">
        <v>42419</v>
      </c>
      <c r="B367" s="12">
        <v>2016</v>
      </c>
      <c r="C367" s="12" t="s">
        <v>117</v>
      </c>
      <c r="D367" s="12">
        <v>722.03</v>
      </c>
      <c r="E367" s="12">
        <v>440.44</v>
      </c>
    </row>
    <row r="368" spans="1:5" x14ac:dyDescent="0.3">
      <c r="A368" s="14">
        <v>43290</v>
      </c>
      <c r="B368" s="12">
        <v>2018</v>
      </c>
      <c r="C368" s="12" t="s">
        <v>119</v>
      </c>
      <c r="D368" s="12">
        <v>570.37</v>
      </c>
      <c r="E368" s="12">
        <v>256.67</v>
      </c>
    </row>
    <row r="369" spans="1:5" x14ac:dyDescent="0.3">
      <c r="A369" s="14">
        <v>42783</v>
      </c>
      <c r="B369" s="12">
        <v>2017</v>
      </c>
      <c r="C369" s="12" t="s">
        <v>116</v>
      </c>
      <c r="D369" s="12">
        <v>1358.3</v>
      </c>
      <c r="E369" s="12">
        <v>529.74</v>
      </c>
    </row>
    <row r="370" spans="1:5" x14ac:dyDescent="0.3">
      <c r="A370" s="14">
        <v>42420</v>
      </c>
      <c r="B370" s="12">
        <v>2016</v>
      </c>
      <c r="C370" s="12" t="s">
        <v>119</v>
      </c>
      <c r="D370" s="12">
        <v>1889.12</v>
      </c>
      <c r="E370" s="12">
        <v>1171.25</v>
      </c>
    </row>
    <row r="371" spans="1:5" x14ac:dyDescent="0.3">
      <c r="A371" s="14">
        <v>43418</v>
      </c>
      <c r="B371" s="12">
        <v>2018</v>
      </c>
      <c r="C371" s="12" t="s">
        <v>119</v>
      </c>
      <c r="D371" s="12">
        <v>763.65</v>
      </c>
      <c r="E371" s="12">
        <v>313.10000000000002</v>
      </c>
    </row>
    <row r="372" spans="1:5" x14ac:dyDescent="0.3">
      <c r="A372" s="14">
        <v>42708</v>
      </c>
      <c r="B372" s="12">
        <v>2016</v>
      </c>
      <c r="C372" s="12" t="s">
        <v>121</v>
      </c>
      <c r="D372" s="12">
        <v>1200.6099999999999</v>
      </c>
      <c r="E372" s="12">
        <v>612.30999999999995</v>
      </c>
    </row>
    <row r="373" spans="1:5" x14ac:dyDescent="0.3">
      <c r="A373" s="14">
        <v>42705</v>
      </c>
      <c r="B373" s="12">
        <v>2016</v>
      </c>
      <c r="C373" s="12" t="s">
        <v>119</v>
      </c>
      <c r="D373" s="12">
        <v>1869.12</v>
      </c>
      <c r="E373" s="12">
        <v>1009.32</v>
      </c>
    </row>
    <row r="374" spans="1:5" x14ac:dyDescent="0.3">
      <c r="A374" s="14">
        <v>42724</v>
      </c>
      <c r="B374" s="12">
        <v>2016</v>
      </c>
      <c r="C374" s="12" t="s">
        <v>121</v>
      </c>
      <c r="D374" s="12">
        <v>597.57000000000005</v>
      </c>
      <c r="E374" s="12">
        <v>233.05</v>
      </c>
    </row>
    <row r="375" spans="1:5" x14ac:dyDescent="0.3">
      <c r="A375" s="14">
        <v>43218</v>
      </c>
      <c r="B375" s="12">
        <v>2018</v>
      </c>
      <c r="C375" s="12" t="s">
        <v>119</v>
      </c>
      <c r="D375" s="12">
        <v>837.42</v>
      </c>
      <c r="E375" s="12">
        <v>360.09</v>
      </c>
    </row>
    <row r="376" spans="1:5" x14ac:dyDescent="0.3">
      <c r="A376" s="14">
        <v>43285</v>
      </c>
      <c r="B376" s="12">
        <v>2018</v>
      </c>
      <c r="C376" s="12" t="s">
        <v>116</v>
      </c>
      <c r="D376" s="12">
        <v>226.99</v>
      </c>
      <c r="E376" s="12">
        <v>104.42</v>
      </c>
    </row>
    <row r="377" spans="1:5" x14ac:dyDescent="0.3">
      <c r="A377" s="14">
        <v>43074</v>
      </c>
      <c r="B377" s="12">
        <v>2017</v>
      </c>
      <c r="C377" s="12" t="s">
        <v>121</v>
      </c>
      <c r="D377" s="12">
        <v>1538.27</v>
      </c>
      <c r="E377" s="12">
        <v>815.28</v>
      </c>
    </row>
    <row r="378" spans="1:5" x14ac:dyDescent="0.3">
      <c r="A378" s="14">
        <v>43262</v>
      </c>
      <c r="B378" s="12">
        <v>2018</v>
      </c>
      <c r="C378" s="12" t="s">
        <v>119</v>
      </c>
      <c r="D378" s="12">
        <v>1131.7</v>
      </c>
      <c r="E378" s="12">
        <v>464</v>
      </c>
    </row>
    <row r="379" spans="1:5" x14ac:dyDescent="0.3">
      <c r="A379" s="14">
        <v>43262</v>
      </c>
      <c r="B379" s="12">
        <v>2018</v>
      </c>
      <c r="C379" s="12" t="s">
        <v>121</v>
      </c>
      <c r="D379" s="12">
        <v>530.89</v>
      </c>
      <c r="E379" s="12">
        <v>339.77</v>
      </c>
    </row>
    <row r="380" spans="1:5" x14ac:dyDescent="0.3">
      <c r="A380" s="14">
        <v>43463</v>
      </c>
      <c r="B380" s="12">
        <v>2018</v>
      </c>
      <c r="C380" s="12" t="s">
        <v>116</v>
      </c>
      <c r="D380" s="12">
        <v>1189.8399999999999</v>
      </c>
      <c r="E380" s="12">
        <v>487.83</v>
      </c>
    </row>
    <row r="381" spans="1:5" x14ac:dyDescent="0.3">
      <c r="A381" s="14">
        <v>43005</v>
      </c>
      <c r="B381" s="12">
        <v>2017</v>
      </c>
      <c r="C381" s="12" t="s">
        <v>116</v>
      </c>
      <c r="D381" s="12">
        <v>2145.9899999999998</v>
      </c>
      <c r="E381" s="12">
        <v>1309.05</v>
      </c>
    </row>
    <row r="382" spans="1:5" x14ac:dyDescent="0.3">
      <c r="A382" s="14">
        <v>42871</v>
      </c>
      <c r="B382" s="12">
        <v>2017</v>
      </c>
      <c r="C382" s="12" t="s">
        <v>117</v>
      </c>
      <c r="D382" s="12">
        <v>1189.3800000000001</v>
      </c>
      <c r="E382" s="12">
        <v>642.27</v>
      </c>
    </row>
    <row r="383" spans="1:5" x14ac:dyDescent="0.3">
      <c r="A383" s="14">
        <v>43381</v>
      </c>
      <c r="B383" s="12">
        <v>2018</v>
      </c>
      <c r="C383" s="12" t="s">
        <v>121</v>
      </c>
      <c r="D383" s="12">
        <v>1186.21</v>
      </c>
      <c r="E383" s="12">
        <v>474.48</v>
      </c>
    </row>
    <row r="384" spans="1:5" x14ac:dyDescent="0.3">
      <c r="A384" s="14">
        <v>42711</v>
      </c>
      <c r="B384" s="12">
        <v>2016</v>
      </c>
      <c r="C384" s="12" t="s">
        <v>121</v>
      </c>
      <c r="D384" s="12">
        <v>1675.29</v>
      </c>
      <c r="E384" s="12">
        <v>1105.69</v>
      </c>
    </row>
    <row r="385" spans="1:5" x14ac:dyDescent="0.3">
      <c r="A385" s="14">
        <v>43281</v>
      </c>
      <c r="B385" s="12">
        <v>2018</v>
      </c>
      <c r="C385" s="12" t="s">
        <v>116</v>
      </c>
      <c r="D385" s="12">
        <v>2184.0700000000002</v>
      </c>
      <c r="E385" s="12">
        <v>1266.76</v>
      </c>
    </row>
    <row r="386" spans="1:5" x14ac:dyDescent="0.3">
      <c r="A386" s="14">
        <v>43024</v>
      </c>
      <c r="B386" s="12">
        <v>2017</v>
      </c>
      <c r="C386" s="12" t="s">
        <v>119</v>
      </c>
      <c r="D386" s="12">
        <v>1392.48</v>
      </c>
      <c r="E386" s="12">
        <v>905.11</v>
      </c>
    </row>
    <row r="387" spans="1:5" x14ac:dyDescent="0.3">
      <c r="A387" s="14">
        <v>43202</v>
      </c>
      <c r="B387" s="12">
        <v>2018</v>
      </c>
      <c r="C387" s="12" t="s">
        <v>116</v>
      </c>
      <c r="D387" s="12">
        <v>2158.02</v>
      </c>
      <c r="E387" s="12">
        <v>1445.87</v>
      </c>
    </row>
    <row r="388" spans="1:5" x14ac:dyDescent="0.3">
      <c r="A388" s="14">
        <v>42636</v>
      </c>
      <c r="B388" s="12">
        <v>2016</v>
      </c>
      <c r="C388" s="12" t="s">
        <v>121</v>
      </c>
      <c r="D388" s="12">
        <v>2465</v>
      </c>
      <c r="E388" s="12">
        <v>1552.95</v>
      </c>
    </row>
    <row r="389" spans="1:5" x14ac:dyDescent="0.3">
      <c r="A389" s="14">
        <v>43169</v>
      </c>
      <c r="B389" s="12">
        <v>2018</v>
      </c>
      <c r="C389" s="12" t="s">
        <v>116</v>
      </c>
      <c r="D389" s="12">
        <v>2419.64</v>
      </c>
      <c r="E389" s="12">
        <v>1234.02</v>
      </c>
    </row>
    <row r="390" spans="1:5" x14ac:dyDescent="0.3">
      <c r="A390" s="14">
        <v>43440</v>
      </c>
      <c r="B390" s="12">
        <v>2018</v>
      </c>
      <c r="C390" s="12" t="s">
        <v>119</v>
      </c>
      <c r="D390" s="12">
        <v>638.61</v>
      </c>
      <c r="E390" s="12">
        <v>402.32</v>
      </c>
    </row>
    <row r="391" spans="1:5" x14ac:dyDescent="0.3">
      <c r="A391" s="14">
        <v>42400</v>
      </c>
      <c r="B391" s="12">
        <v>2016</v>
      </c>
      <c r="C391" s="12" t="s">
        <v>119</v>
      </c>
      <c r="D391" s="12">
        <v>1968.43</v>
      </c>
      <c r="E391" s="12">
        <v>1240.1099999999999</v>
      </c>
    </row>
    <row r="392" spans="1:5" x14ac:dyDescent="0.3">
      <c r="A392" s="14">
        <v>42673</v>
      </c>
      <c r="B392" s="12">
        <v>2016</v>
      </c>
      <c r="C392" s="12" t="s">
        <v>117</v>
      </c>
      <c r="D392" s="12">
        <v>2280.9699999999998</v>
      </c>
      <c r="E392" s="12">
        <v>912.39</v>
      </c>
    </row>
    <row r="393" spans="1:5" x14ac:dyDescent="0.3">
      <c r="A393" s="14">
        <v>43089</v>
      </c>
      <c r="B393" s="12">
        <v>2017</v>
      </c>
      <c r="C393" s="12" t="s">
        <v>121</v>
      </c>
      <c r="D393" s="12">
        <v>1657.87</v>
      </c>
      <c r="E393" s="12">
        <v>862.09</v>
      </c>
    </row>
    <row r="394" spans="1:5" x14ac:dyDescent="0.3">
      <c r="A394" s="14">
        <v>42903</v>
      </c>
      <c r="B394" s="12">
        <v>2017</v>
      </c>
      <c r="C394" s="12" t="s">
        <v>119</v>
      </c>
      <c r="D394" s="12">
        <v>1793.59</v>
      </c>
      <c r="E394" s="12">
        <v>753.31</v>
      </c>
    </row>
    <row r="395" spans="1:5" x14ac:dyDescent="0.3">
      <c r="A395" s="14">
        <v>42443</v>
      </c>
      <c r="B395" s="12">
        <v>2016</v>
      </c>
      <c r="C395" s="12" t="s">
        <v>117</v>
      </c>
      <c r="D395" s="12">
        <v>37.409999999999997</v>
      </c>
      <c r="E395" s="12">
        <v>18.71</v>
      </c>
    </row>
    <row r="396" spans="1:5" x14ac:dyDescent="0.3">
      <c r="A396" s="14">
        <v>42806</v>
      </c>
      <c r="B396" s="12">
        <v>2017</v>
      </c>
      <c r="C396" s="12" t="s">
        <v>116</v>
      </c>
      <c r="D396" s="12">
        <v>561.21</v>
      </c>
      <c r="E396" s="12">
        <v>297.44</v>
      </c>
    </row>
    <row r="397" spans="1:5" x14ac:dyDescent="0.3">
      <c r="A397" s="14">
        <v>43092</v>
      </c>
      <c r="B397" s="12">
        <v>2017</v>
      </c>
      <c r="C397" s="12" t="s">
        <v>119</v>
      </c>
      <c r="D397" s="12">
        <v>1826.73</v>
      </c>
      <c r="E397" s="12">
        <v>1096.04</v>
      </c>
    </row>
    <row r="398" spans="1:5" x14ac:dyDescent="0.3">
      <c r="A398" s="14">
        <v>43252</v>
      </c>
      <c r="B398" s="12">
        <v>2018</v>
      </c>
      <c r="C398" s="12" t="s">
        <v>121</v>
      </c>
      <c r="D398" s="12">
        <v>110.19</v>
      </c>
      <c r="E398" s="12">
        <v>55.1</v>
      </c>
    </row>
    <row r="399" spans="1:5" x14ac:dyDescent="0.3">
      <c r="A399" s="14">
        <v>43371</v>
      </c>
      <c r="B399" s="12">
        <v>2018</v>
      </c>
      <c r="C399" s="12" t="s">
        <v>119</v>
      </c>
      <c r="D399" s="12">
        <v>1971.48</v>
      </c>
      <c r="E399" s="12">
        <v>906.88</v>
      </c>
    </row>
    <row r="400" spans="1:5" x14ac:dyDescent="0.3">
      <c r="A400" s="14">
        <v>43064</v>
      </c>
      <c r="B400" s="12">
        <v>2017</v>
      </c>
      <c r="C400" s="12" t="s">
        <v>119</v>
      </c>
      <c r="D400" s="12">
        <v>543.38</v>
      </c>
      <c r="E400" s="12">
        <v>266.26</v>
      </c>
    </row>
    <row r="401" spans="1:5" x14ac:dyDescent="0.3">
      <c r="A401" s="14">
        <v>43005</v>
      </c>
      <c r="B401" s="12">
        <v>2017</v>
      </c>
      <c r="C401" s="12" t="s">
        <v>116</v>
      </c>
      <c r="D401" s="12">
        <v>961.3</v>
      </c>
      <c r="E401" s="12">
        <v>384.52</v>
      </c>
    </row>
    <row r="402" spans="1:5" x14ac:dyDescent="0.3">
      <c r="A402" s="14">
        <v>42798</v>
      </c>
      <c r="B402" s="12">
        <v>2017</v>
      </c>
      <c r="C402" s="12" t="s">
        <v>119</v>
      </c>
      <c r="D402" s="12">
        <v>712.75</v>
      </c>
      <c r="E402" s="12">
        <v>349.25</v>
      </c>
    </row>
    <row r="403" spans="1:5" x14ac:dyDescent="0.3">
      <c r="A403" s="14">
        <v>42754</v>
      </c>
      <c r="B403" s="12">
        <v>2017</v>
      </c>
      <c r="C403" s="12" t="s">
        <v>116</v>
      </c>
      <c r="D403" s="12">
        <v>1086.1199999999999</v>
      </c>
      <c r="E403" s="12">
        <v>727.7</v>
      </c>
    </row>
    <row r="404" spans="1:5" x14ac:dyDescent="0.3">
      <c r="A404" s="14">
        <v>42957</v>
      </c>
      <c r="B404" s="12">
        <v>2017</v>
      </c>
      <c r="C404" s="12" t="s">
        <v>121</v>
      </c>
      <c r="D404" s="12">
        <v>2496.4299999999998</v>
      </c>
      <c r="E404" s="12">
        <v>1373.04</v>
      </c>
    </row>
    <row r="405" spans="1:5" x14ac:dyDescent="0.3">
      <c r="A405" s="14">
        <v>43004</v>
      </c>
      <c r="B405" s="12">
        <v>2017</v>
      </c>
      <c r="C405" s="12" t="s">
        <v>117</v>
      </c>
      <c r="D405" s="12">
        <v>249.02</v>
      </c>
      <c r="E405" s="12">
        <v>109.57</v>
      </c>
    </row>
    <row r="406" spans="1:5" x14ac:dyDescent="0.3">
      <c r="A406" s="14">
        <v>42466</v>
      </c>
      <c r="B406" s="12">
        <v>2016</v>
      </c>
      <c r="C406" s="12" t="s">
        <v>116</v>
      </c>
      <c r="D406" s="12">
        <v>2133.2199999999998</v>
      </c>
      <c r="E406" s="12">
        <v>1130.6099999999999</v>
      </c>
    </row>
    <row r="407" spans="1:5" x14ac:dyDescent="0.3">
      <c r="A407" s="14">
        <v>42383</v>
      </c>
      <c r="B407" s="12">
        <v>2016</v>
      </c>
      <c r="C407" s="12" t="s">
        <v>121</v>
      </c>
      <c r="D407" s="12">
        <v>903.17</v>
      </c>
      <c r="E407" s="12">
        <v>478.68</v>
      </c>
    </row>
    <row r="408" spans="1:5" x14ac:dyDescent="0.3">
      <c r="A408" s="14">
        <v>43087</v>
      </c>
      <c r="B408" s="12">
        <v>2017</v>
      </c>
      <c r="C408" s="12" t="s">
        <v>121</v>
      </c>
      <c r="D408" s="12">
        <v>1472.87</v>
      </c>
      <c r="E408" s="12">
        <v>898.45</v>
      </c>
    </row>
    <row r="409" spans="1:5" x14ac:dyDescent="0.3">
      <c r="A409" s="14">
        <v>42456</v>
      </c>
      <c r="B409" s="12">
        <v>2016</v>
      </c>
      <c r="C409" s="12" t="s">
        <v>117</v>
      </c>
      <c r="D409" s="12">
        <v>2226.17</v>
      </c>
      <c r="E409" s="12">
        <v>1424.75</v>
      </c>
    </row>
    <row r="410" spans="1:5" x14ac:dyDescent="0.3">
      <c r="A410" s="14">
        <v>42401</v>
      </c>
      <c r="B410" s="12">
        <v>2016</v>
      </c>
      <c r="C410" s="12" t="s">
        <v>119</v>
      </c>
      <c r="D410" s="12">
        <v>1859.52</v>
      </c>
      <c r="E410" s="12">
        <v>948.36</v>
      </c>
    </row>
    <row r="411" spans="1:5" x14ac:dyDescent="0.3">
      <c r="A411" s="14">
        <v>43235</v>
      </c>
      <c r="B411" s="12">
        <v>2018</v>
      </c>
      <c r="C411" s="12" t="s">
        <v>117</v>
      </c>
      <c r="D411" s="12">
        <v>2187.08</v>
      </c>
      <c r="E411" s="12">
        <v>852.96</v>
      </c>
    </row>
    <row r="412" spans="1:5" x14ac:dyDescent="0.3">
      <c r="A412" s="14">
        <v>42723</v>
      </c>
      <c r="B412" s="12">
        <v>2016</v>
      </c>
      <c r="C412" s="12" t="s">
        <v>117</v>
      </c>
      <c r="D412" s="12">
        <v>1283.51</v>
      </c>
      <c r="E412" s="12">
        <v>757.27</v>
      </c>
    </row>
    <row r="413" spans="1:5" x14ac:dyDescent="0.3">
      <c r="A413" s="14">
        <v>42517</v>
      </c>
      <c r="B413" s="12">
        <v>2016</v>
      </c>
      <c r="C413" s="12" t="s">
        <v>121</v>
      </c>
      <c r="D413" s="12">
        <v>790.88</v>
      </c>
      <c r="E413" s="12">
        <v>498.25</v>
      </c>
    </row>
    <row r="414" spans="1:5" x14ac:dyDescent="0.3">
      <c r="A414" s="14">
        <v>42441</v>
      </c>
      <c r="B414" s="12">
        <v>2016</v>
      </c>
      <c r="C414" s="12" t="s">
        <v>121</v>
      </c>
      <c r="D414" s="12">
        <v>2249.06</v>
      </c>
      <c r="E414" s="12">
        <v>1079.55</v>
      </c>
    </row>
    <row r="415" spans="1:5" x14ac:dyDescent="0.3">
      <c r="A415" s="14">
        <v>42826</v>
      </c>
      <c r="B415" s="12">
        <v>2017</v>
      </c>
      <c r="C415" s="12" t="s">
        <v>116</v>
      </c>
      <c r="D415" s="12">
        <v>233.71</v>
      </c>
      <c r="E415" s="12">
        <v>102.83</v>
      </c>
    </row>
    <row r="416" spans="1:5" x14ac:dyDescent="0.3">
      <c r="A416" s="14">
        <v>43451</v>
      </c>
      <c r="B416" s="12">
        <v>2018</v>
      </c>
      <c r="C416" s="12" t="s">
        <v>117</v>
      </c>
      <c r="D416" s="12">
        <v>2216.86</v>
      </c>
      <c r="E416" s="12">
        <v>1019.76</v>
      </c>
    </row>
    <row r="417" spans="1:5" x14ac:dyDescent="0.3">
      <c r="A417" s="14">
        <v>43058</v>
      </c>
      <c r="B417" s="12">
        <v>2017</v>
      </c>
      <c r="C417" s="12" t="s">
        <v>116</v>
      </c>
      <c r="D417" s="12">
        <v>2117.14</v>
      </c>
      <c r="E417" s="12">
        <v>1206.77</v>
      </c>
    </row>
    <row r="418" spans="1:5" x14ac:dyDescent="0.3">
      <c r="A418" s="14">
        <v>42663</v>
      </c>
      <c r="B418" s="12">
        <v>2016</v>
      </c>
      <c r="C418" s="12" t="s">
        <v>116</v>
      </c>
      <c r="D418" s="12">
        <v>98.19</v>
      </c>
      <c r="E418" s="12">
        <v>63.82</v>
      </c>
    </row>
    <row r="419" spans="1:5" x14ac:dyDescent="0.3">
      <c r="A419" s="14">
        <v>42426</v>
      </c>
      <c r="B419" s="12">
        <v>2016</v>
      </c>
      <c r="C419" s="12" t="s">
        <v>116</v>
      </c>
      <c r="D419" s="12">
        <v>539.79</v>
      </c>
      <c r="E419" s="12">
        <v>296.88</v>
      </c>
    </row>
    <row r="420" spans="1:5" x14ac:dyDescent="0.3">
      <c r="A420" s="14">
        <v>42591</v>
      </c>
      <c r="B420" s="12">
        <v>2016</v>
      </c>
      <c r="C420" s="12" t="s">
        <v>117</v>
      </c>
      <c r="D420" s="12">
        <v>1740.05</v>
      </c>
      <c r="E420" s="12">
        <v>1113.6300000000001</v>
      </c>
    </row>
    <row r="421" spans="1:5" x14ac:dyDescent="0.3">
      <c r="A421" s="14">
        <v>42853</v>
      </c>
      <c r="B421" s="12">
        <v>2017</v>
      </c>
      <c r="C421" s="12" t="s">
        <v>116</v>
      </c>
      <c r="D421" s="12">
        <v>255.53</v>
      </c>
      <c r="E421" s="12">
        <v>171.21</v>
      </c>
    </row>
    <row r="422" spans="1:5" x14ac:dyDescent="0.3">
      <c r="A422" s="14">
        <v>43302</v>
      </c>
      <c r="B422" s="12">
        <v>2018</v>
      </c>
      <c r="C422" s="12" t="s">
        <v>116</v>
      </c>
      <c r="D422" s="12">
        <v>351.43</v>
      </c>
      <c r="E422" s="12">
        <v>158.13999999999999</v>
      </c>
    </row>
    <row r="423" spans="1:5" x14ac:dyDescent="0.3">
      <c r="A423" s="14">
        <v>42532</v>
      </c>
      <c r="B423" s="12">
        <v>2016</v>
      </c>
      <c r="C423" s="12" t="s">
        <v>117</v>
      </c>
      <c r="D423" s="12">
        <v>360.48</v>
      </c>
      <c r="E423" s="12">
        <v>198.26</v>
      </c>
    </row>
    <row r="424" spans="1:5" x14ac:dyDescent="0.3">
      <c r="A424" s="14">
        <v>43090</v>
      </c>
      <c r="B424" s="12">
        <v>2017</v>
      </c>
      <c r="C424" s="12" t="s">
        <v>116</v>
      </c>
      <c r="D424" s="12">
        <v>607.66</v>
      </c>
      <c r="E424" s="12">
        <v>376.75</v>
      </c>
    </row>
    <row r="425" spans="1:5" x14ac:dyDescent="0.3">
      <c r="A425" s="14">
        <v>43296</v>
      </c>
      <c r="B425" s="12">
        <v>2018</v>
      </c>
      <c r="C425" s="12" t="s">
        <v>121</v>
      </c>
      <c r="D425" s="12">
        <v>2348.0500000000002</v>
      </c>
      <c r="E425" s="12">
        <v>1009.66</v>
      </c>
    </row>
    <row r="426" spans="1:5" x14ac:dyDescent="0.3">
      <c r="A426" s="14">
        <v>42889</v>
      </c>
      <c r="B426" s="12">
        <v>2017</v>
      </c>
      <c r="C426" s="12" t="s">
        <v>116</v>
      </c>
      <c r="D426" s="12">
        <v>2347.36</v>
      </c>
      <c r="E426" s="12">
        <v>938.94</v>
      </c>
    </row>
    <row r="427" spans="1:5" x14ac:dyDescent="0.3">
      <c r="A427" s="14">
        <v>43153</v>
      </c>
      <c r="B427" s="12">
        <v>2018</v>
      </c>
      <c r="C427" s="12" t="s">
        <v>121</v>
      </c>
      <c r="D427" s="12">
        <v>149.54</v>
      </c>
      <c r="E427" s="12">
        <v>71.78</v>
      </c>
    </row>
    <row r="428" spans="1:5" x14ac:dyDescent="0.3">
      <c r="A428" s="14">
        <v>42656</v>
      </c>
      <c r="B428" s="12">
        <v>2016</v>
      </c>
      <c r="C428" s="12" t="s">
        <v>121</v>
      </c>
      <c r="D428" s="12">
        <v>1146.83</v>
      </c>
      <c r="E428" s="12">
        <v>527.54</v>
      </c>
    </row>
    <row r="429" spans="1:5" x14ac:dyDescent="0.3">
      <c r="A429" s="14">
        <v>43436</v>
      </c>
      <c r="B429" s="12">
        <v>2018</v>
      </c>
      <c r="C429" s="12" t="s">
        <v>121</v>
      </c>
      <c r="D429" s="12">
        <v>1611.46</v>
      </c>
      <c r="E429" s="12">
        <v>837.96</v>
      </c>
    </row>
    <row r="430" spans="1:5" x14ac:dyDescent="0.3">
      <c r="A430" s="14">
        <v>42835</v>
      </c>
      <c r="B430" s="12">
        <v>2017</v>
      </c>
      <c r="C430" s="12" t="s">
        <v>117</v>
      </c>
      <c r="D430" s="12">
        <v>312.83</v>
      </c>
      <c r="E430" s="12">
        <v>178.31</v>
      </c>
    </row>
    <row r="431" spans="1:5" x14ac:dyDescent="0.3">
      <c r="A431" s="14">
        <v>42674</v>
      </c>
      <c r="B431" s="12">
        <v>2016</v>
      </c>
      <c r="C431" s="12" t="s">
        <v>116</v>
      </c>
      <c r="D431" s="12">
        <v>1769.08</v>
      </c>
      <c r="E431" s="12">
        <v>1149.9000000000001</v>
      </c>
    </row>
    <row r="432" spans="1:5" x14ac:dyDescent="0.3">
      <c r="A432" s="14">
        <v>42751</v>
      </c>
      <c r="B432" s="12">
        <v>2017</v>
      </c>
      <c r="C432" s="12" t="s">
        <v>117</v>
      </c>
      <c r="D432" s="12">
        <v>1146.08</v>
      </c>
      <c r="E432" s="12">
        <v>641.79999999999995</v>
      </c>
    </row>
    <row r="433" spans="1:5" x14ac:dyDescent="0.3">
      <c r="A433" s="14">
        <v>43071</v>
      </c>
      <c r="B433" s="12">
        <v>2017</v>
      </c>
      <c r="C433" s="12" t="s">
        <v>121</v>
      </c>
      <c r="D433" s="12">
        <v>2109.7399999999998</v>
      </c>
      <c r="E433" s="12">
        <v>822.8</v>
      </c>
    </row>
    <row r="434" spans="1:5" x14ac:dyDescent="0.3">
      <c r="A434" s="14">
        <v>42628</v>
      </c>
      <c r="B434" s="12">
        <v>2016</v>
      </c>
      <c r="C434" s="12" t="s">
        <v>121</v>
      </c>
      <c r="D434" s="12">
        <v>78.819999999999993</v>
      </c>
      <c r="E434" s="12">
        <v>40.200000000000003</v>
      </c>
    </row>
    <row r="435" spans="1:5" x14ac:dyDescent="0.3">
      <c r="A435" s="14">
        <v>42730</v>
      </c>
      <c r="B435" s="12">
        <v>2016</v>
      </c>
      <c r="C435" s="12" t="s">
        <v>117</v>
      </c>
      <c r="D435" s="12">
        <v>1965.78</v>
      </c>
      <c r="E435" s="12">
        <v>786.31</v>
      </c>
    </row>
    <row r="436" spans="1:5" x14ac:dyDescent="0.3">
      <c r="A436" s="14">
        <v>43044</v>
      </c>
      <c r="B436" s="12">
        <v>2017</v>
      </c>
      <c r="C436" s="12" t="s">
        <v>119</v>
      </c>
      <c r="D436" s="12">
        <v>88.26</v>
      </c>
      <c r="E436" s="12">
        <v>41.48</v>
      </c>
    </row>
    <row r="437" spans="1:5" x14ac:dyDescent="0.3">
      <c r="A437" s="14">
        <v>43261</v>
      </c>
      <c r="B437" s="12">
        <v>2018</v>
      </c>
      <c r="C437" s="12" t="s">
        <v>117</v>
      </c>
      <c r="D437" s="12">
        <v>2468.0100000000002</v>
      </c>
      <c r="E437" s="12">
        <v>962.52</v>
      </c>
    </row>
    <row r="438" spans="1:5" x14ac:dyDescent="0.3">
      <c r="A438" s="14">
        <v>43457</v>
      </c>
      <c r="B438" s="12">
        <v>2018</v>
      </c>
      <c r="C438" s="12" t="s">
        <v>121</v>
      </c>
      <c r="D438" s="12">
        <v>1656.82</v>
      </c>
      <c r="E438" s="12">
        <v>1060.3599999999999</v>
      </c>
    </row>
    <row r="439" spans="1:5" x14ac:dyDescent="0.3">
      <c r="A439" s="14">
        <v>42534</v>
      </c>
      <c r="B439" s="12">
        <v>2016</v>
      </c>
      <c r="C439" s="12" t="s">
        <v>116</v>
      </c>
      <c r="D439" s="12">
        <v>1005.73</v>
      </c>
      <c r="E439" s="12">
        <v>553.15</v>
      </c>
    </row>
    <row r="440" spans="1:5" x14ac:dyDescent="0.3">
      <c r="A440" s="14">
        <v>43158</v>
      </c>
      <c r="B440" s="12">
        <v>2018</v>
      </c>
      <c r="C440" s="12" t="s">
        <v>116</v>
      </c>
      <c r="D440" s="12">
        <v>78</v>
      </c>
      <c r="E440" s="12">
        <v>35.880000000000003</v>
      </c>
    </row>
    <row r="441" spans="1:5" x14ac:dyDescent="0.3">
      <c r="A441" s="14">
        <v>43408</v>
      </c>
      <c r="B441" s="12">
        <v>2018</v>
      </c>
      <c r="C441" s="12" t="s">
        <v>116</v>
      </c>
      <c r="D441" s="12">
        <v>577.51</v>
      </c>
      <c r="E441" s="12">
        <v>259.88</v>
      </c>
    </row>
    <row r="442" spans="1:5" x14ac:dyDescent="0.3">
      <c r="A442" s="14">
        <v>42792</v>
      </c>
      <c r="B442" s="12">
        <v>2017</v>
      </c>
      <c r="C442" s="12" t="s">
        <v>121</v>
      </c>
      <c r="D442" s="12">
        <v>538.86</v>
      </c>
      <c r="E442" s="12">
        <v>323.32</v>
      </c>
    </row>
    <row r="443" spans="1:5" x14ac:dyDescent="0.3">
      <c r="A443" s="14">
        <v>42620</v>
      </c>
      <c r="B443" s="12">
        <v>2016</v>
      </c>
      <c r="C443" s="12" t="s">
        <v>116</v>
      </c>
      <c r="D443" s="12">
        <v>1527.05</v>
      </c>
      <c r="E443" s="12">
        <v>748.25</v>
      </c>
    </row>
    <row r="444" spans="1:5" x14ac:dyDescent="0.3">
      <c r="A444" s="14">
        <v>42415</v>
      </c>
      <c r="B444" s="12">
        <v>2016</v>
      </c>
      <c r="C444" s="12" t="s">
        <v>117</v>
      </c>
      <c r="D444" s="12">
        <v>410.71</v>
      </c>
      <c r="E444" s="12">
        <v>221.78</v>
      </c>
    </row>
    <row r="445" spans="1:5" x14ac:dyDescent="0.3">
      <c r="A445" s="14">
        <v>43107</v>
      </c>
      <c r="B445" s="12">
        <v>2018</v>
      </c>
      <c r="C445" s="12" t="s">
        <v>121</v>
      </c>
      <c r="D445" s="12">
        <v>1709.63</v>
      </c>
      <c r="E445" s="12">
        <v>1094.1600000000001</v>
      </c>
    </row>
    <row r="446" spans="1:5" x14ac:dyDescent="0.3">
      <c r="A446" s="14">
        <v>42739</v>
      </c>
      <c r="B446" s="12">
        <v>2017</v>
      </c>
      <c r="C446" s="12" t="s">
        <v>121</v>
      </c>
      <c r="D446" s="12">
        <v>2494.98</v>
      </c>
      <c r="E446" s="12">
        <v>1172.6400000000001</v>
      </c>
    </row>
    <row r="447" spans="1:5" x14ac:dyDescent="0.3">
      <c r="A447" s="14">
        <v>42815</v>
      </c>
      <c r="B447" s="12">
        <v>2017</v>
      </c>
      <c r="C447" s="12" t="s">
        <v>116</v>
      </c>
      <c r="D447" s="12">
        <v>33.229999999999997</v>
      </c>
      <c r="E447" s="12">
        <v>16.28</v>
      </c>
    </row>
    <row r="448" spans="1:5" x14ac:dyDescent="0.3">
      <c r="A448" s="14">
        <v>43341</v>
      </c>
      <c r="B448" s="12">
        <v>2018</v>
      </c>
      <c r="C448" s="12" t="s">
        <v>117</v>
      </c>
      <c r="D448" s="12">
        <v>1123.3699999999999</v>
      </c>
      <c r="E448" s="12">
        <v>505.52</v>
      </c>
    </row>
    <row r="449" spans="1:5" x14ac:dyDescent="0.3">
      <c r="A449" s="14">
        <v>42535</v>
      </c>
      <c r="B449" s="12">
        <v>2016</v>
      </c>
      <c r="C449" s="12" t="s">
        <v>117</v>
      </c>
      <c r="D449" s="12">
        <v>2278.94</v>
      </c>
      <c r="E449" s="12">
        <v>1526.89</v>
      </c>
    </row>
    <row r="450" spans="1:5" x14ac:dyDescent="0.3">
      <c r="A450" s="14">
        <v>43376</v>
      </c>
      <c r="B450" s="12">
        <v>2018</v>
      </c>
      <c r="C450" s="12" t="s">
        <v>116</v>
      </c>
      <c r="D450" s="12">
        <v>540.51</v>
      </c>
      <c r="E450" s="12">
        <v>254.04</v>
      </c>
    </row>
    <row r="451" spans="1:5" x14ac:dyDescent="0.3">
      <c r="A451" s="14">
        <v>43204</v>
      </c>
      <c r="B451" s="12">
        <v>2018</v>
      </c>
      <c r="C451" s="12" t="s">
        <v>116</v>
      </c>
      <c r="D451" s="12">
        <v>1321.13</v>
      </c>
      <c r="E451" s="12">
        <v>594.51</v>
      </c>
    </row>
    <row r="452" spans="1:5" x14ac:dyDescent="0.3">
      <c r="A452" s="14">
        <v>42656</v>
      </c>
      <c r="B452" s="12">
        <v>2016</v>
      </c>
      <c r="C452" s="12" t="s">
        <v>119</v>
      </c>
      <c r="D452" s="12">
        <v>2376.8000000000002</v>
      </c>
      <c r="E452" s="12">
        <v>1544.92</v>
      </c>
    </row>
    <row r="453" spans="1:5" x14ac:dyDescent="0.3">
      <c r="A453" s="14">
        <v>42670</v>
      </c>
      <c r="B453" s="12">
        <v>2016</v>
      </c>
      <c r="C453" s="12" t="s">
        <v>116</v>
      </c>
      <c r="D453" s="12">
        <v>2434.29</v>
      </c>
      <c r="E453" s="12">
        <v>973.72</v>
      </c>
    </row>
    <row r="454" spans="1:5" x14ac:dyDescent="0.3">
      <c r="A454" s="14">
        <v>43263</v>
      </c>
      <c r="B454" s="12">
        <v>2018</v>
      </c>
      <c r="C454" s="12" t="s">
        <v>116</v>
      </c>
      <c r="D454" s="12">
        <v>1397.51</v>
      </c>
      <c r="E454" s="12">
        <v>559</v>
      </c>
    </row>
    <row r="455" spans="1:5" x14ac:dyDescent="0.3">
      <c r="A455" s="14">
        <v>43116</v>
      </c>
      <c r="B455" s="12">
        <v>2018</v>
      </c>
      <c r="C455" s="12" t="s">
        <v>116</v>
      </c>
      <c r="D455" s="12">
        <v>751.96</v>
      </c>
      <c r="E455" s="12">
        <v>360.94</v>
      </c>
    </row>
    <row r="456" spans="1:5" x14ac:dyDescent="0.3">
      <c r="A456" s="14">
        <v>42403</v>
      </c>
      <c r="B456" s="12">
        <v>2016</v>
      </c>
      <c r="C456" s="12" t="s">
        <v>121</v>
      </c>
      <c r="D456" s="12">
        <v>1586.27</v>
      </c>
      <c r="E456" s="12">
        <v>650.37</v>
      </c>
    </row>
    <row r="457" spans="1:5" x14ac:dyDescent="0.3">
      <c r="A457" s="14">
        <v>42650</v>
      </c>
      <c r="B457" s="12">
        <v>2016</v>
      </c>
      <c r="C457" s="12" t="s">
        <v>116</v>
      </c>
      <c r="D457" s="12">
        <v>622.54999999999995</v>
      </c>
      <c r="E457" s="12">
        <v>242.79</v>
      </c>
    </row>
    <row r="458" spans="1:5" x14ac:dyDescent="0.3">
      <c r="A458" s="14">
        <v>42685</v>
      </c>
      <c r="B458" s="12">
        <v>2016</v>
      </c>
      <c r="C458" s="12" t="s">
        <v>116</v>
      </c>
      <c r="D458" s="12">
        <v>1641.29</v>
      </c>
      <c r="E458" s="12">
        <v>804.23</v>
      </c>
    </row>
    <row r="459" spans="1:5" x14ac:dyDescent="0.3">
      <c r="A459" s="14">
        <v>42733</v>
      </c>
      <c r="B459" s="12">
        <v>2016</v>
      </c>
      <c r="C459" s="12" t="s">
        <v>119</v>
      </c>
      <c r="D459" s="12">
        <v>2372.5100000000002</v>
      </c>
      <c r="E459" s="12">
        <v>1162.53</v>
      </c>
    </row>
    <row r="460" spans="1:5" x14ac:dyDescent="0.3">
      <c r="A460" s="14">
        <v>42463</v>
      </c>
      <c r="B460" s="12">
        <v>2016</v>
      </c>
      <c r="C460" s="12" t="s">
        <v>119</v>
      </c>
      <c r="D460" s="12">
        <v>1402.83</v>
      </c>
      <c r="E460" s="12">
        <v>757.53</v>
      </c>
    </row>
    <row r="461" spans="1:5" x14ac:dyDescent="0.3">
      <c r="A461" s="14">
        <v>42730</v>
      </c>
      <c r="B461" s="12">
        <v>2016</v>
      </c>
      <c r="C461" s="12" t="s">
        <v>119</v>
      </c>
      <c r="D461" s="12">
        <v>1457.64</v>
      </c>
      <c r="E461" s="12">
        <v>641.36</v>
      </c>
    </row>
    <row r="462" spans="1:5" x14ac:dyDescent="0.3">
      <c r="A462" s="14">
        <v>42985</v>
      </c>
      <c r="B462" s="12">
        <v>2017</v>
      </c>
      <c r="C462" s="12" t="s">
        <v>117</v>
      </c>
      <c r="D462" s="12">
        <v>364.61</v>
      </c>
      <c r="E462" s="12">
        <v>222.41</v>
      </c>
    </row>
    <row r="463" spans="1:5" x14ac:dyDescent="0.3">
      <c r="A463" s="14">
        <v>42686</v>
      </c>
      <c r="B463" s="12">
        <v>2016</v>
      </c>
      <c r="C463" s="12" t="s">
        <v>117</v>
      </c>
      <c r="D463" s="12">
        <v>736.24</v>
      </c>
      <c r="E463" s="12">
        <v>427.02</v>
      </c>
    </row>
    <row r="464" spans="1:5" x14ac:dyDescent="0.3">
      <c r="A464" s="14">
        <v>43460</v>
      </c>
      <c r="B464" s="12">
        <v>2018</v>
      </c>
      <c r="C464" s="12" t="s">
        <v>121</v>
      </c>
      <c r="D464" s="12">
        <v>923.94</v>
      </c>
      <c r="E464" s="12">
        <v>471.21</v>
      </c>
    </row>
    <row r="465" spans="1:5" x14ac:dyDescent="0.3">
      <c r="A465" s="14">
        <v>42465</v>
      </c>
      <c r="B465" s="12">
        <v>2016</v>
      </c>
      <c r="C465" s="12" t="s">
        <v>119</v>
      </c>
      <c r="D465" s="12">
        <v>295.16000000000003</v>
      </c>
      <c r="E465" s="12">
        <v>168.24</v>
      </c>
    </row>
    <row r="466" spans="1:5" x14ac:dyDescent="0.3">
      <c r="A466" s="14">
        <v>43066</v>
      </c>
      <c r="B466" s="12">
        <v>2017</v>
      </c>
      <c r="C466" s="12" t="s">
        <v>121</v>
      </c>
      <c r="D466" s="12">
        <v>278.19</v>
      </c>
      <c r="E466" s="12">
        <v>136.31</v>
      </c>
    </row>
    <row r="467" spans="1:5" x14ac:dyDescent="0.3">
      <c r="A467" s="14">
        <v>43364</v>
      </c>
      <c r="B467" s="12">
        <v>2018</v>
      </c>
      <c r="C467" s="12" t="s">
        <v>121</v>
      </c>
      <c r="D467" s="12">
        <v>377.95</v>
      </c>
      <c r="E467" s="12">
        <v>226.77</v>
      </c>
    </row>
    <row r="468" spans="1:5" x14ac:dyDescent="0.3">
      <c r="A468" s="14">
        <v>43031</v>
      </c>
      <c r="B468" s="12">
        <v>2017</v>
      </c>
      <c r="C468" s="12" t="s">
        <v>119</v>
      </c>
      <c r="D468" s="12">
        <v>299.07</v>
      </c>
      <c r="E468" s="12">
        <v>134.58000000000001</v>
      </c>
    </row>
    <row r="469" spans="1:5" x14ac:dyDescent="0.3">
      <c r="A469" s="14">
        <v>42385</v>
      </c>
      <c r="B469" s="12">
        <v>2016</v>
      </c>
      <c r="C469" s="12" t="s">
        <v>119</v>
      </c>
      <c r="D469" s="12">
        <v>2462.06</v>
      </c>
      <c r="E469" s="12">
        <v>1058.69</v>
      </c>
    </row>
    <row r="470" spans="1:5" x14ac:dyDescent="0.3">
      <c r="A470" s="14">
        <v>43251</v>
      </c>
      <c r="B470" s="12">
        <v>2018</v>
      </c>
      <c r="C470" s="12" t="s">
        <v>121</v>
      </c>
      <c r="D470" s="12">
        <v>1621.96</v>
      </c>
      <c r="E470" s="12">
        <v>843.42</v>
      </c>
    </row>
    <row r="471" spans="1:5" x14ac:dyDescent="0.3">
      <c r="A471" s="14">
        <v>43313</v>
      </c>
      <c r="B471" s="12">
        <v>2018</v>
      </c>
      <c r="C471" s="12" t="s">
        <v>117</v>
      </c>
      <c r="D471" s="12">
        <v>1708.73</v>
      </c>
      <c r="E471" s="12">
        <v>905.63</v>
      </c>
    </row>
    <row r="472" spans="1:5" x14ac:dyDescent="0.3">
      <c r="A472" s="14">
        <v>43263</v>
      </c>
      <c r="B472" s="12">
        <v>2018</v>
      </c>
      <c r="C472" s="12" t="s">
        <v>116</v>
      </c>
      <c r="D472" s="12">
        <v>254.01</v>
      </c>
      <c r="E472" s="12">
        <v>149.87</v>
      </c>
    </row>
    <row r="473" spans="1:5" x14ac:dyDescent="0.3">
      <c r="A473" s="14">
        <v>42801</v>
      </c>
      <c r="B473" s="12">
        <v>2017</v>
      </c>
      <c r="C473" s="12" t="s">
        <v>119</v>
      </c>
      <c r="D473" s="12">
        <v>2435.94</v>
      </c>
      <c r="E473" s="12">
        <v>1096.17</v>
      </c>
    </row>
    <row r="474" spans="1:5" x14ac:dyDescent="0.3">
      <c r="A474" s="14">
        <v>43386</v>
      </c>
      <c r="B474" s="12">
        <v>2018</v>
      </c>
      <c r="C474" s="12" t="s">
        <v>116</v>
      </c>
      <c r="D474" s="12">
        <v>2342.37</v>
      </c>
      <c r="E474" s="12">
        <v>1218.03</v>
      </c>
    </row>
    <row r="475" spans="1:5" x14ac:dyDescent="0.3">
      <c r="A475" s="14">
        <v>43404</v>
      </c>
      <c r="B475" s="12">
        <v>2018</v>
      </c>
      <c r="C475" s="12" t="s">
        <v>119</v>
      </c>
      <c r="D475" s="12">
        <v>1626.41</v>
      </c>
      <c r="E475" s="12">
        <v>829.47</v>
      </c>
    </row>
    <row r="476" spans="1:5" x14ac:dyDescent="0.3">
      <c r="A476" s="14">
        <v>43336</v>
      </c>
      <c r="B476" s="12">
        <v>2018</v>
      </c>
      <c r="C476" s="12" t="s">
        <v>121</v>
      </c>
      <c r="D476" s="12">
        <v>2228.5500000000002</v>
      </c>
      <c r="E476" s="12">
        <v>891.42</v>
      </c>
    </row>
    <row r="477" spans="1:5" x14ac:dyDescent="0.3">
      <c r="A477" s="14">
        <v>42875</v>
      </c>
      <c r="B477" s="12">
        <v>2017</v>
      </c>
      <c r="C477" s="12" t="s">
        <v>117</v>
      </c>
      <c r="D477" s="12">
        <v>508.97</v>
      </c>
      <c r="E477" s="12">
        <v>213.77</v>
      </c>
    </row>
    <row r="478" spans="1:5" x14ac:dyDescent="0.3">
      <c r="A478" s="14">
        <v>42693</v>
      </c>
      <c r="B478" s="12">
        <v>2016</v>
      </c>
      <c r="C478" s="12" t="s">
        <v>121</v>
      </c>
      <c r="D478" s="12">
        <v>2205.67</v>
      </c>
      <c r="E478" s="12">
        <v>1235.18</v>
      </c>
    </row>
    <row r="479" spans="1:5" x14ac:dyDescent="0.3">
      <c r="A479" s="14">
        <v>42872</v>
      </c>
      <c r="B479" s="12">
        <v>2017</v>
      </c>
      <c r="C479" s="12" t="s">
        <v>117</v>
      </c>
      <c r="D479" s="12">
        <v>1057.56</v>
      </c>
      <c r="E479" s="12">
        <v>412.45</v>
      </c>
    </row>
    <row r="480" spans="1:5" x14ac:dyDescent="0.3">
      <c r="A480" s="14">
        <v>42420</v>
      </c>
      <c r="B480" s="12">
        <v>2016</v>
      </c>
      <c r="C480" s="12" t="s">
        <v>116</v>
      </c>
      <c r="D480" s="12">
        <v>1458.31</v>
      </c>
      <c r="E480" s="12">
        <v>699.99</v>
      </c>
    </row>
    <row r="481" spans="1:5" x14ac:dyDescent="0.3">
      <c r="A481" s="14">
        <v>43179</v>
      </c>
      <c r="B481" s="12">
        <v>2018</v>
      </c>
      <c r="C481" s="12" t="s">
        <v>117</v>
      </c>
      <c r="D481" s="12">
        <v>458.76</v>
      </c>
      <c r="E481" s="12">
        <v>243.14</v>
      </c>
    </row>
    <row r="482" spans="1:5" x14ac:dyDescent="0.3">
      <c r="A482" s="14">
        <v>42964</v>
      </c>
      <c r="B482" s="12">
        <v>2017</v>
      </c>
      <c r="C482" s="12" t="s">
        <v>116</v>
      </c>
      <c r="D482" s="12">
        <v>172.58</v>
      </c>
      <c r="E482" s="12">
        <v>82.84</v>
      </c>
    </row>
    <row r="483" spans="1:5" x14ac:dyDescent="0.3">
      <c r="A483" s="14">
        <v>42959</v>
      </c>
      <c r="B483" s="12">
        <v>2017</v>
      </c>
      <c r="C483" s="12" t="s">
        <v>121</v>
      </c>
      <c r="D483" s="12">
        <v>2375.3200000000002</v>
      </c>
      <c r="E483" s="12">
        <v>1567.71</v>
      </c>
    </row>
    <row r="484" spans="1:5" x14ac:dyDescent="0.3">
      <c r="A484" s="14">
        <v>43176</v>
      </c>
      <c r="B484" s="12">
        <v>2018</v>
      </c>
      <c r="C484" s="12" t="s">
        <v>116</v>
      </c>
      <c r="D484" s="12">
        <v>1542.83</v>
      </c>
      <c r="E484" s="12">
        <v>802.27</v>
      </c>
    </row>
    <row r="485" spans="1:5" x14ac:dyDescent="0.3">
      <c r="A485" s="14">
        <v>42532</v>
      </c>
      <c r="B485" s="12">
        <v>2016</v>
      </c>
      <c r="C485" s="12" t="s">
        <v>117</v>
      </c>
      <c r="D485" s="12">
        <v>660.93</v>
      </c>
      <c r="E485" s="12">
        <v>304.02999999999997</v>
      </c>
    </row>
    <row r="486" spans="1:5" x14ac:dyDescent="0.3">
      <c r="A486" s="14">
        <v>42674</v>
      </c>
      <c r="B486" s="12">
        <v>2016</v>
      </c>
      <c r="C486" s="12" t="s">
        <v>119</v>
      </c>
      <c r="D486" s="12">
        <v>544.23</v>
      </c>
      <c r="E486" s="12">
        <v>212.25</v>
      </c>
    </row>
    <row r="487" spans="1:5" x14ac:dyDescent="0.3">
      <c r="A487" s="14">
        <v>42855</v>
      </c>
      <c r="B487" s="12">
        <v>2017</v>
      </c>
      <c r="C487" s="12" t="s">
        <v>121</v>
      </c>
      <c r="D487" s="12">
        <v>150.19</v>
      </c>
      <c r="E487" s="12">
        <v>82.6</v>
      </c>
    </row>
    <row r="488" spans="1:5" x14ac:dyDescent="0.3">
      <c r="A488" s="14">
        <v>43058</v>
      </c>
      <c r="B488" s="12">
        <v>2017</v>
      </c>
      <c r="C488" s="12" t="s">
        <v>119</v>
      </c>
      <c r="D488" s="12">
        <v>451.19</v>
      </c>
      <c r="E488" s="12">
        <v>284.25</v>
      </c>
    </row>
    <row r="489" spans="1:5" x14ac:dyDescent="0.3">
      <c r="A489" s="14">
        <v>43116</v>
      </c>
      <c r="B489" s="12">
        <v>2018</v>
      </c>
      <c r="C489" s="12" t="s">
        <v>117</v>
      </c>
      <c r="D489" s="12">
        <v>1711.73</v>
      </c>
      <c r="E489" s="12">
        <v>958.57</v>
      </c>
    </row>
    <row r="490" spans="1:5" x14ac:dyDescent="0.3">
      <c r="A490" s="14">
        <v>43250</v>
      </c>
      <c r="B490" s="12">
        <v>2018</v>
      </c>
      <c r="C490" s="12" t="s">
        <v>116</v>
      </c>
      <c r="D490" s="12">
        <v>689.05</v>
      </c>
      <c r="E490" s="12">
        <v>461.66</v>
      </c>
    </row>
    <row r="491" spans="1:5" x14ac:dyDescent="0.3">
      <c r="A491" s="14">
        <v>42493</v>
      </c>
      <c r="B491" s="12">
        <v>2016</v>
      </c>
      <c r="C491" s="12" t="s">
        <v>117</v>
      </c>
      <c r="D491" s="12">
        <v>1463.2</v>
      </c>
      <c r="E491" s="12">
        <v>643.80999999999995</v>
      </c>
    </row>
    <row r="492" spans="1:5" x14ac:dyDescent="0.3">
      <c r="A492" s="14">
        <v>42700</v>
      </c>
      <c r="B492" s="12">
        <v>2016</v>
      </c>
      <c r="C492" s="12" t="s">
        <v>116</v>
      </c>
      <c r="D492" s="12">
        <v>398.06</v>
      </c>
      <c r="E492" s="12">
        <v>250.78</v>
      </c>
    </row>
    <row r="493" spans="1:5" x14ac:dyDescent="0.3">
      <c r="A493" s="14">
        <v>42612</v>
      </c>
      <c r="B493" s="12">
        <v>2016</v>
      </c>
      <c r="C493" s="12" t="s">
        <v>119</v>
      </c>
      <c r="D493" s="12">
        <v>2139.4699999999998</v>
      </c>
      <c r="E493" s="12">
        <v>855.79</v>
      </c>
    </row>
    <row r="494" spans="1:5" x14ac:dyDescent="0.3">
      <c r="A494" s="14">
        <v>42735</v>
      </c>
      <c r="B494" s="12">
        <v>2016</v>
      </c>
      <c r="C494" s="12" t="s">
        <v>119</v>
      </c>
      <c r="D494" s="12">
        <v>990.07</v>
      </c>
      <c r="E494" s="12">
        <v>386.13</v>
      </c>
    </row>
    <row r="495" spans="1:5" x14ac:dyDescent="0.3">
      <c r="A495" s="14">
        <v>43304</v>
      </c>
      <c r="B495" s="12">
        <v>2018</v>
      </c>
      <c r="C495" s="12" t="s">
        <v>116</v>
      </c>
      <c r="D495" s="12">
        <v>983.91</v>
      </c>
      <c r="E495" s="12">
        <v>600.19000000000005</v>
      </c>
    </row>
    <row r="496" spans="1:5" x14ac:dyDescent="0.3">
      <c r="A496" s="14">
        <v>42576</v>
      </c>
      <c r="B496" s="12">
        <v>2016</v>
      </c>
      <c r="C496" s="12" t="s">
        <v>117</v>
      </c>
      <c r="D496" s="12">
        <v>1697.79</v>
      </c>
      <c r="E496" s="12">
        <v>1052.6300000000001</v>
      </c>
    </row>
    <row r="497" spans="1:5" x14ac:dyDescent="0.3">
      <c r="A497" s="14">
        <v>43328</v>
      </c>
      <c r="B497" s="12">
        <v>2018</v>
      </c>
      <c r="C497" s="12" t="s">
        <v>117</v>
      </c>
      <c r="D497" s="12">
        <v>2311.1999999999998</v>
      </c>
      <c r="E497" s="12">
        <v>970.7</v>
      </c>
    </row>
    <row r="498" spans="1:5" x14ac:dyDescent="0.3">
      <c r="A498" s="14">
        <v>43343</v>
      </c>
      <c r="B498" s="12">
        <v>2018</v>
      </c>
      <c r="C498" s="12" t="s">
        <v>121</v>
      </c>
      <c r="D498" s="12">
        <v>2410.44</v>
      </c>
      <c r="E498" s="12">
        <v>1084.7</v>
      </c>
    </row>
    <row r="499" spans="1:5" x14ac:dyDescent="0.3">
      <c r="A499" s="14">
        <v>42863</v>
      </c>
      <c r="B499" s="12">
        <v>2017</v>
      </c>
      <c r="C499" s="12" t="s">
        <v>116</v>
      </c>
      <c r="D499" s="12">
        <v>779.09</v>
      </c>
      <c r="E499" s="12">
        <v>483.04</v>
      </c>
    </row>
    <row r="500" spans="1:5" x14ac:dyDescent="0.3">
      <c r="A500" s="14">
        <v>42992</v>
      </c>
      <c r="B500" s="12">
        <v>2017</v>
      </c>
      <c r="C500" s="12" t="s">
        <v>117</v>
      </c>
      <c r="D500" s="12">
        <v>1383.95</v>
      </c>
      <c r="E500" s="12">
        <v>775.01</v>
      </c>
    </row>
    <row r="501" spans="1:5" x14ac:dyDescent="0.3">
      <c r="A501" s="14">
        <v>42778</v>
      </c>
      <c r="B501" s="12">
        <v>2017</v>
      </c>
      <c r="C501" s="12" t="s">
        <v>119</v>
      </c>
      <c r="D501" s="12">
        <v>2318.2399999999998</v>
      </c>
      <c r="E501" s="12">
        <v>1506.86</v>
      </c>
    </row>
    <row r="502" spans="1:5" x14ac:dyDescent="0.3">
      <c r="A502" s="14">
        <v>42755</v>
      </c>
      <c r="B502" s="12">
        <v>2017</v>
      </c>
      <c r="C502" s="12" t="s">
        <v>116</v>
      </c>
      <c r="D502" s="12">
        <v>169.05</v>
      </c>
      <c r="E502" s="12">
        <v>106.5</v>
      </c>
    </row>
    <row r="503" spans="1:5" x14ac:dyDescent="0.3">
      <c r="A503" s="14">
        <v>43226</v>
      </c>
      <c r="B503" s="12">
        <v>2018</v>
      </c>
      <c r="C503" s="12" t="s">
        <v>116</v>
      </c>
      <c r="D503" s="12">
        <v>2383.7600000000002</v>
      </c>
      <c r="E503" s="12">
        <v>1406.42</v>
      </c>
    </row>
    <row r="504" spans="1:5" x14ac:dyDescent="0.3">
      <c r="A504" s="14">
        <v>42905</v>
      </c>
      <c r="B504" s="12">
        <v>2017</v>
      </c>
      <c r="C504" s="12" t="s">
        <v>119</v>
      </c>
      <c r="D504" s="12">
        <v>1536.25</v>
      </c>
      <c r="E504" s="12">
        <v>814.21</v>
      </c>
    </row>
    <row r="505" spans="1:5" x14ac:dyDescent="0.3">
      <c r="A505" s="14">
        <v>42926</v>
      </c>
      <c r="B505" s="12">
        <v>2017</v>
      </c>
      <c r="C505" s="12" t="s">
        <v>121</v>
      </c>
      <c r="D505" s="12">
        <v>548.89</v>
      </c>
      <c r="E505" s="12">
        <v>351.29</v>
      </c>
    </row>
    <row r="506" spans="1:5" x14ac:dyDescent="0.3">
      <c r="A506" s="14">
        <v>43374</v>
      </c>
      <c r="B506" s="12">
        <v>2018</v>
      </c>
      <c r="C506" s="12" t="s">
        <v>119</v>
      </c>
      <c r="D506" s="12">
        <v>1650.76</v>
      </c>
      <c r="E506" s="12">
        <v>775.86</v>
      </c>
    </row>
    <row r="507" spans="1:5" x14ac:dyDescent="0.3">
      <c r="A507" s="14">
        <v>43405</v>
      </c>
      <c r="B507" s="12">
        <v>2018</v>
      </c>
      <c r="C507" s="12" t="s">
        <v>116</v>
      </c>
      <c r="D507" s="12">
        <v>288.33999999999997</v>
      </c>
      <c r="E507" s="12">
        <v>170.12</v>
      </c>
    </row>
    <row r="508" spans="1:5" x14ac:dyDescent="0.3">
      <c r="A508" s="14">
        <v>43096</v>
      </c>
      <c r="B508" s="12">
        <v>2017</v>
      </c>
      <c r="C508" s="12" t="s">
        <v>116</v>
      </c>
      <c r="D508" s="12">
        <v>1625.12</v>
      </c>
      <c r="E508" s="12">
        <v>731.3</v>
      </c>
    </row>
    <row r="509" spans="1:5" x14ac:dyDescent="0.3">
      <c r="A509" s="14">
        <v>42889</v>
      </c>
      <c r="B509" s="12">
        <v>2017</v>
      </c>
      <c r="C509" s="12" t="s">
        <v>119</v>
      </c>
      <c r="D509" s="12">
        <v>1318.75</v>
      </c>
      <c r="E509" s="12">
        <v>685.75</v>
      </c>
    </row>
    <row r="510" spans="1:5" x14ac:dyDescent="0.3">
      <c r="A510" s="14">
        <v>42504</v>
      </c>
      <c r="B510" s="12">
        <v>2016</v>
      </c>
      <c r="C510" s="12" t="s">
        <v>116</v>
      </c>
      <c r="D510" s="12">
        <v>2247.4499999999998</v>
      </c>
      <c r="E510" s="12">
        <v>898.98</v>
      </c>
    </row>
    <row r="511" spans="1:5" x14ac:dyDescent="0.3">
      <c r="A511" s="14">
        <v>43236</v>
      </c>
      <c r="B511" s="12">
        <v>2018</v>
      </c>
      <c r="C511" s="12" t="s">
        <v>116</v>
      </c>
      <c r="D511" s="12">
        <v>1394.64</v>
      </c>
      <c r="E511" s="12">
        <v>669.43</v>
      </c>
    </row>
    <row r="512" spans="1:5" x14ac:dyDescent="0.3">
      <c r="A512" s="14">
        <v>43103</v>
      </c>
      <c r="B512" s="12">
        <v>2018</v>
      </c>
      <c r="C512" s="12" t="s">
        <v>117</v>
      </c>
      <c r="D512" s="12">
        <v>1567.29</v>
      </c>
      <c r="E512" s="12">
        <v>673.93</v>
      </c>
    </row>
    <row r="513" spans="1:5" x14ac:dyDescent="0.3">
      <c r="A513" s="14">
        <v>42840</v>
      </c>
      <c r="B513" s="12">
        <v>2017</v>
      </c>
      <c r="C513" s="12" t="s">
        <v>119</v>
      </c>
      <c r="D513" s="12">
        <v>993.69</v>
      </c>
      <c r="E513" s="12">
        <v>556.47</v>
      </c>
    </row>
    <row r="514" spans="1:5" x14ac:dyDescent="0.3">
      <c r="A514" s="14">
        <v>42633</v>
      </c>
      <c r="B514" s="12">
        <v>2016</v>
      </c>
      <c r="C514" s="12" t="s">
        <v>121</v>
      </c>
      <c r="D514" s="12">
        <v>1698.45</v>
      </c>
      <c r="E514" s="12">
        <v>1053.04</v>
      </c>
    </row>
    <row r="515" spans="1:5" x14ac:dyDescent="0.3">
      <c r="A515" s="14">
        <v>43248</v>
      </c>
      <c r="B515" s="12">
        <v>2018</v>
      </c>
      <c r="C515" s="12" t="s">
        <v>119</v>
      </c>
      <c r="D515" s="12">
        <v>529.82000000000005</v>
      </c>
      <c r="E515" s="12">
        <v>233.12</v>
      </c>
    </row>
    <row r="516" spans="1:5" x14ac:dyDescent="0.3">
      <c r="A516" s="14">
        <v>43032</v>
      </c>
      <c r="B516" s="12">
        <v>2017</v>
      </c>
      <c r="C516" s="12" t="s">
        <v>117</v>
      </c>
      <c r="D516" s="12">
        <v>898.34</v>
      </c>
      <c r="E516" s="12">
        <v>467.14</v>
      </c>
    </row>
    <row r="517" spans="1:5" x14ac:dyDescent="0.3">
      <c r="A517" s="14">
        <v>43340</v>
      </c>
      <c r="B517" s="12">
        <v>2018</v>
      </c>
      <c r="C517" s="12" t="s">
        <v>119</v>
      </c>
      <c r="D517" s="12">
        <v>2470.64</v>
      </c>
      <c r="E517" s="12">
        <v>1309.44</v>
      </c>
    </row>
    <row r="518" spans="1:5" x14ac:dyDescent="0.3">
      <c r="A518" s="14">
        <v>42704</v>
      </c>
      <c r="B518" s="12">
        <v>2016</v>
      </c>
      <c r="C518" s="12" t="s">
        <v>119</v>
      </c>
      <c r="D518" s="12">
        <v>421.06</v>
      </c>
      <c r="E518" s="12">
        <v>189.48</v>
      </c>
    </row>
    <row r="519" spans="1:5" x14ac:dyDescent="0.3">
      <c r="A519" s="14">
        <v>42406</v>
      </c>
      <c r="B519" s="12">
        <v>2016</v>
      </c>
      <c r="C519" s="12" t="s">
        <v>121</v>
      </c>
      <c r="D519" s="12">
        <v>1437.88</v>
      </c>
      <c r="E519" s="12">
        <v>704.56</v>
      </c>
    </row>
    <row r="520" spans="1:5" x14ac:dyDescent="0.3">
      <c r="A520" s="14">
        <v>42640</v>
      </c>
      <c r="B520" s="12">
        <v>2016</v>
      </c>
      <c r="C520" s="12" t="s">
        <v>117</v>
      </c>
      <c r="D520" s="12">
        <v>2495.48</v>
      </c>
      <c r="E520" s="12">
        <v>1297.6500000000001</v>
      </c>
    </row>
    <row r="521" spans="1:5" x14ac:dyDescent="0.3">
      <c r="A521" s="14">
        <v>42915</v>
      </c>
      <c r="B521" s="12">
        <v>2017</v>
      </c>
      <c r="C521" s="12" t="s">
        <v>121</v>
      </c>
      <c r="D521" s="12">
        <v>2123.1799999999998</v>
      </c>
      <c r="E521" s="12">
        <v>997.89</v>
      </c>
    </row>
    <row r="522" spans="1:5" x14ac:dyDescent="0.3">
      <c r="A522" s="14">
        <v>42704</v>
      </c>
      <c r="B522" s="12">
        <v>2016</v>
      </c>
      <c r="C522" s="12" t="s">
        <v>119</v>
      </c>
      <c r="D522" s="12">
        <v>1955.88</v>
      </c>
      <c r="E522" s="12">
        <v>1114.8499999999999</v>
      </c>
    </row>
    <row r="523" spans="1:5" x14ac:dyDescent="0.3">
      <c r="A523" s="14">
        <v>42780</v>
      </c>
      <c r="B523" s="12">
        <v>2017</v>
      </c>
      <c r="C523" s="12" t="s">
        <v>117</v>
      </c>
      <c r="D523" s="12">
        <v>2138.09</v>
      </c>
      <c r="E523" s="12">
        <v>1197.33</v>
      </c>
    </row>
    <row r="524" spans="1:5" x14ac:dyDescent="0.3">
      <c r="A524" s="14">
        <v>43212</v>
      </c>
      <c r="B524" s="12">
        <v>2018</v>
      </c>
      <c r="C524" s="12" t="s">
        <v>117</v>
      </c>
      <c r="D524" s="12">
        <v>2424.29</v>
      </c>
      <c r="E524" s="12">
        <v>1260.6300000000001</v>
      </c>
    </row>
    <row r="525" spans="1:5" x14ac:dyDescent="0.3">
      <c r="A525" s="14">
        <v>43028</v>
      </c>
      <c r="B525" s="12">
        <v>2017</v>
      </c>
      <c r="C525" s="12" t="s">
        <v>116</v>
      </c>
      <c r="D525" s="12">
        <v>426.29</v>
      </c>
      <c r="E525" s="12">
        <v>170.52</v>
      </c>
    </row>
    <row r="526" spans="1:5" x14ac:dyDescent="0.3">
      <c r="A526" s="14">
        <v>42895</v>
      </c>
      <c r="B526" s="12">
        <v>2017</v>
      </c>
      <c r="C526" s="12" t="s">
        <v>119</v>
      </c>
      <c r="D526" s="12">
        <v>1208.04</v>
      </c>
      <c r="E526" s="12">
        <v>761.07</v>
      </c>
    </row>
    <row r="527" spans="1:5" x14ac:dyDescent="0.3">
      <c r="A527" s="14">
        <v>43149</v>
      </c>
      <c r="B527" s="12">
        <v>2018</v>
      </c>
      <c r="C527" s="12" t="s">
        <v>119</v>
      </c>
      <c r="D527" s="12">
        <v>1623.8</v>
      </c>
      <c r="E527" s="12">
        <v>714.47</v>
      </c>
    </row>
    <row r="528" spans="1:5" x14ac:dyDescent="0.3">
      <c r="A528" s="14">
        <v>42826</v>
      </c>
      <c r="B528" s="12">
        <v>2017</v>
      </c>
      <c r="C528" s="12" t="s">
        <v>119</v>
      </c>
      <c r="D528" s="12">
        <v>1631.95</v>
      </c>
      <c r="E528" s="12">
        <v>1093.4100000000001</v>
      </c>
    </row>
    <row r="529" spans="1:5" x14ac:dyDescent="0.3">
      <c r="A529" s="14">
        <v>42422</v>
      </c>
      <c r="B529" s="12">
        <v>2016</v>
      </c>
      <c r="C529" s="12" t="s">
        <v>119</v>
      </c>
      <c r="D529" s="12">
        <v>120.99</v>
      </c>
      <c r="E529" s="12">
        <v>52.03</v>
      </c>
    </row>
    <row r="530" spans="1:5" x14ac:dyDescent="0.3">
      <c r="A530" s="14">
        <v>42460</v>
      </c>
      <c r="B530" s="12">
        <v>2016</v>
      </c>
      <c r="C530" s="12" t="s">
        <v>121</v>
      </c>
      <c r="D530" s="12">
        <v>1764.88</v>
      </c>
      <c r="E530" s="12">
        <v>882.44</v>
      </c>
    </row>
    <row r="531" spans="1:5" x14ac:dyDescent="0.3">
      <c r="A531" s="14">
        <v>42920</v>
      </c>
      <c r="B531" s="12">
        <v>2017</v>
      </c>
      <c r="C531" s="12" t="s">
        <v>116</v>
      </c>
      <c r="D531" s="12">
        <v>2084.75</v>
      </c>
      <c r="E531" s="12">
        <v>1355.09</v>
      </c>
    </row>
    <row r="532" spans="1:5" x14ac:dyDescent="0.3">
      <c r="A532" s="14">
        <v>43339</v>
      </c>
      <c r="B532" s="12">
        <v>2018</v>
      </c>
      <c r="C532" s="12" t="s">
        <v>121</v>
      </c>
      <c r="D532" s="12">
        <v>713.57</v>
      </c>
      <c r="E532" s="12">
        <v>278.29000000000002</v>
      </c>
    </row>
    <row r="533" spans="1:5" x14ac:dyDescent="0.3">
      <c r="A533" s="14">
        <v>43231</v>
      </c>
      <c r="B533" s="12">
        <v>2018</v>
      </c>
      <c r="C533" s="12" t="s">
        <v>117</v>
      </c>
      <c r="D533" s="12">
        <v>460.82</v>
      </c>
      <c r="E533" s="12">
        <v>276.49</v>
      </c>
    </row>
    <row r="534" spans="1:5" x14ac:dyDescent="0.3">
      <c r="A534" s="14">
        <v>43098</v>
      </c>
      <c r="B534" s="12">
        <v>2017</v>
      </c>
      <c r="C534" s="12" t="s">
        <v>116</v>
      </c>
      <c r="D534" s="12">
        <v>1333.21</v>
      </c>
      <c r="E534" s="12">
        <v>813.26</v>
      </c>
    </row>
    <row r="535" spans="1:5" x14ac:dyDescent="0.3">
      <c r="A535" s="14">
        <v>42393</v>
      </c>
      <c r="B535" s="12">
        <v>2016</v>
      </c>
      <c r="C535" s="12" t="s">
        <v>117</v>
      </c>
      <c r="D535" s="12">
        <v>2282.04</v>
      </c>
      <c r="E535" s="12">
        <v>958.46</v>
      </c>
    </row>
    <row r="536" spans="1:5" x14ac:dyDescent="0.3">
      <c r="A536" s="14">
        <v>43128</v>
      </c>
      <c r="B536" s="12">
        <v>2018</v>
      </c>
      <c r="C536" s="12" t="s">
        <v>119</v>
      </c>
      <c r="D536" s="12">
        <v>1910.03</v>
      </c>
      <c r="E536" s="12">
        <v>974.12</v>
      </c>
    </row>
    <row r="537" spans="1:5" x14ac:dyDescent="0.3">
      <c r="A537" s="14">
        <v>43254</v>
      </c>
      <c r="B537" s="12">
        <v>2018</v>
      </c>
      <c r="C537" s="12" t="s">
        <v>121</v>
      </c>
      <c r="D537" s="12">
        <v>1744.01</v>
      </c>
      <c r="E537" s="12">
        <v>1081.29</v>
      </c>
    </row>
    <row r="538" spans="1:5" x14ac:dyDescent="0.3">
      <c r="A538" s="14">
        <v>43195</v>
      </c>
      <c r="B538" s="12">
        <v>2018</v>
      </c>
      <c r="C538" s="12" t="s">
        <v>121</v>
      </c>
      <c r="D538" s="12">
        <v>1567.95</v>
      </c>
      <c r="E538" s="12">
        <v>627.17999999999995</v>
      </c>
    </row>
    <row r="539" spans="1:5" x14ac:dyDescent="0.3">
      <c r="A539" s="14">
        <v>42609</v>
      </c>
      <c r="B539" s="12">
        <v>2016</v>
      </c>
      <c r="C539" s="12" t="s">
        <v>119</v>
      </c>
      <c r="D539" s="12">
        <v>1490.73</v>
      </c>
      <c r="E539" s="12">
        <v>715.55</v>
      </c>
    </row>
    <row r="540" spans="1:5" x14ac:dyDescent="0.3">
      <c r="A540" s="14">
        <v>42391</v>
      </c>
      <c r="B540" s="12">
        <v>2016</v>
      </c>
      <c r="C540" s="12" t="s">
        <v>116</v>
      </c>
      <c r="D540" s="12">
        <v>549.73</v>
      </c>
      <c r="E540" s="12">
        <v>351.83</v>
      </c>
    </row>
    <row r="541" spans="1:5" x14ac:dyDescent="0.3">
      <c r="A541" s="14">
        <v>43251</v>
      </c>
      <c r="B541" s="12">
        <v>2018</v>
      </c>
      <c r="C541" s="12" t="s">
        <v>119</v>
      </c>
      <c r="D541" s="12">
        <v>2297.85</v>
      </c>
      <c r="E541" s="12">
        <v>1125.95</v>
      </c>
    </row>
    <row r="542" spans="1:5" x14ac:dyDescent="0.3">
      <c r="A542" s="14">
        <v>42775</v>
      </c>
      <c r="B542" s="12">
        <v>2017</v>
      </c>
      <c r="C542" s="12" t="s">
        <v>121</v>
      </c>
      <c r="D542" s="12">
        <v>1573.07</v>
      </c>
      <c r="E542" s="12">
        <v>1022.5</v>
      </c>
    </row>
    <row r="543" spans="1:5" x14ac:dyDescent="0.3">
      <c r="A543" s="14">
        <v>43074</v>
      </c>
      <c r="B543" s="12">
        <v>2017</v>
      </c>
      <c r="C543" s="12" t="s">
        <v>117</v>
      </c>
      <c r="D543" s="12">
        <v>1405.91</v>
      </c>
      <c r="E543" s="12">
        <v>801.37</v>
      </c>
    </row>
    <row r="544" spans="1:5" x14ac:dyDescent="0.3">
      <c r="A544" s="14">
        <v>42805</v>
      </c>
      <c r="B544" s="12">
        <v>2017</v>
      </c>
      <c r="C544" s="12" t="s">
        <v>119</v>
      </c>
      <c r="D544" s="12">
        <v>510.87</v>
      </c>
      <c r="E544" s="12">
        <v>332.07</v>
      </c>
    </row>
    <row r="545" spans="1:5" x14ac:dyDescent="0.3">
      <c r="A545" s="14">
        <v>43244</v>
      </c>
      <c r="B545" s="12">
        <v>2018</v>
      </c>
      <c r="C545" s="12" t="s">
        <v>119</v>
      </c>
      <c r="D545" s="12">
        <v>2431.9</v>
      </c>
      <c r="E545" s="12">
        <v>1386.18</v>
      </c>
    </row>
    <row r="546" spans="1:5" x14ac:dyDescent="0.3">
      <c r="A546" s="14">
        <v>43232</v>
      </c>
      <c r="B546" s="12">
        <v>2018</v>
      </c>
      <c r="C546" s="12" t="s">
        <v>121</v>
      </c>
      <c r="D546" s="12">
        <v>468.49</v>
      </c>
      <c r="E546" s="12">
        <v>267.04000000000002</v>
      </c>
    </row>
    <row r="547" spans="1:5" x14ac:dyDescent="0.3">
      <c r="A547" s="14">
        <v>43160</v>
      </c>
      <c r="B547" s="12">
        <v>2018</v>
      </c>
      <c r="C547" s="12" t="s">
        <v>116</v>
      </c>
      <c r="D547" s="12">
        <v>305.97000000000003</v>
      </c>
      <c r="E547" s="12">
        <v>174.4</v>
      </c>
    </row>
    <row r="548" spans="1:5" x14ac:dyDescent="0.3">
      <c r="A548" s="14">
        <v>43246</v>
      </c>
      <c r="B548" s="12">
        <v>2018</v>
      </c>
      <c r="C548" s="12" t="s">
        <v>117</v>
      </c>
      <c r="D548" s="12">
        <v>1248.3599999999999</v>
      </c>
      <c r="E548" s="12">
        <v>486.86</v>
      </c>
    </row>
    <row r="549" spans="1:5" x14ac:dyDescent="0.3">
      <c r="A549" s="14">
        <v>43068</v>
      </c>
      <c r="B549" s="12">
        <v>2017</v>
      </c>
      <c r="C549" s="12" t="s">
        <v>119</v>
      </c>
      <c r="D549" s="12">
        <v>2419.5100000000002</v>
      </c>
      <c r="E549" s="12">
        <v>1621.07</v>
      </c>
    </row>
    <row r="550" spans="1:5" x14ac:dyDescent="0.3">
      <c r="A550" s="14">
        <v>43250</v>
      </c>
      <c r="B550" s="12">
        <v>2018</v>
      </c>
      <c r="C550" s="12" t="s">
        <v>121</v>
      </c>
      <c r="D550" s="12">
        <v>650.66</v>
      </c>
      <c r="E550" s="12">
        <v>422.93</v>
      </c>
    </row>
    <row r="551" spans="1:5" x14ac:dyDescent="0.3">
      <c r="A551" s="14">
        <v>42570</v>
      </c>
      <c r="B551" s="12">
        <v>2016</v>
      </c>
      <c r="C551" s="12" t="s">
        <v>121</v>
      </c>
      <c r="D551" s="12">
        <v>2143.37</v>
      </c>
      <c r="E551" s="12">
        <v>835.91</v>
      </c>
    </row>
    <row r="552" spans="1:5" x14ac:dyDescent="0.3">
      <c r="A552" s="14">
        <v>42507</v>
      </c>
      <c r="B552" s="12">
        <v>2016</v>
      </c>
      <c r="C552" s="12" t="s">
        <v>119</v>
      </c>
      <c r="D552" s="12">
        <v>1933.21</v>
      </c>
      <c r="E552" s="12">
        <v>1179.26</v>
      </c>
    </row>
    <row r="553" spans="1:5" x14ac:dyDescent="0.3">
      <c r="A553" s="14">
        <v>43205</v>
      </c>
      <c r="B553" s="12">
        <v>2018</v>
      </c>
      <c r="C553" s="12" t="s">
        <v>121</v>
      </c>
      <c r="D553" s="12">
        <v>640.23</v>
      </c>
      <c r="E553" s="12">
        <v>300.91000000000003</v>
      </c>
    </row>
    <row r="554" spans="1:5" x14ac:dyDescent="0.3">
      <c r="A554" s="14">
        <v>42668</v>
      </c>
      <c r="B554" s="12">
        <v>2016</v>
      </c>
      <c r="C554" s="12" t="s">
        <v>116</v>
      </c>
      <c r="D554" s="12">
        <v>212.44</v>
      </c>
      <c r="E554" s="12">
        <v>142.33000000000001</v>
      </c>
    </row>
    <row r="555" spans="1:5" x14ac:dyDescent="0.3">
      <c r="A555" s="14">
        <v>42701</v>
      </c>
      <c r="B555" s="12">
        <v>2016</v>
      </c>
      <c r="C555" s="12" t="s">
        <v>121</v>
      </c>
      <c r="D555" s="12">
        <v>775.76</v>
      </c>
      <c r="E555" s="12">
        <v>403.4</v>
      </c>
    </row>
    <row r="556" spans="1:5" x14ac:dyDescent="0.3">
      <c r="A556" s="14">
        <v>42479</v>
      </c>
      <c r="B556" s="12">
        <v>2016</v>
      </c>
      <c r="C556" s="12" t="s">
        <v>121</v>
      </c>
      <c r="D556" s="12">
        <v>2402.7600000000002</v>
      </c>
      <c r="E556" s="12">
        <v>1489.71</v>
      </c>
    </row>
    <row r="557" spans="1:5" x14ac:dyDescent="0.3">
      <c r="A557" s="14">
        <v>42494</v>
      </c>
      <c r="B557" s="12">
        <v>2016</v>
      </c>
      <c r="C557" s="12" t="s">
        <v>121</v>
      </c>
      <c r="D557" s="12">
        <v>1207.67</v>
      </c>
      <c r="E557" s="12">
        <v>712.53</v>
      </c>
    </row>
    <row r="558" spans="1:5" x14ac:dyDescent="0.3">
      <c r="A558" s="14">
        <v>42558</v>
      </c>
      <c r="B558" s="12">
        <v>2016</v>
      </c>
      <c r="C558" s="12" t="s">
        <v>117</v>
      </c>
      <c r="D558" s="12">
        <v>2420.86</v>
      </c>
      <c r="E558" s="12">
        <v>1525.14</v>
      </c>
    </row>
    <row r="559" spans="1:5" x14ac:dyDescent="0.3">
      <c r="A559" s="14">
        <v>42510</v>
      </c>
      <c r="B559" s="12">
        <v>2016</v>
      </c>
      <c r="C559" s="12" t="s">
        <v>116</v>
      </c>
      <c r="D559" s="12">
        <v>600.99</v>
      </c>
      <c r="E559" s="12">
        <v>354.58</v>
      </c>
    </row>
    <row r="560" spans="1:5" x14ac:dyDescent="0.3">
      <c r="A560" s="14">
        <v>43177</v>
      </c>
      <c r="B560" s="12">
        <v>2018</v>
      </c>
      <c r="C560" s="12" t="s">
        <v>116</v>
      </c>
      <c r="D560" s="12">
        <v>1382.05</v>
      </c>
      <c r="E560" s="12">
        <v>539</v>
      </c>
    </row>
    <row r="561" spans="1:5" x14ac:dyDescent="0.3">
      <c r="A561" s="14">
        <v>43010</v>
      </c>
      <c r="B561" s="12">
        <v>2017</v>
      </c>
      <c r="C561" s="12" t="s">
        <v>116</v>
      </c>
      <c r="D561" s="12">
        <v>1733.11</v>
      </c>
      <c r="E561" s="12">
        <v>1126.52</v>
      </c>
    </row>
    <row r="562" spans="1:5" x14ac:dyDescent="0.3">
      <c r="A562" s="14">
        <v>42539</v>
      </c>
      <c r="B562" s="12">
        <v>2016</v>
      </c>
      <c r="C562" s="12" t="s">
        <v>116</v>
      </c>
      <c r="D562" s="12">
        <v>158.13999999999999</v>
      </c>
      <c r="E562" s="12">
        <v>85.4</v>
      </c>
    </row>
    <row r="563" spans="1:5" x14ac:dyDescent="0.3">
      <c r="A563" s="14">
        <v>42668</v>
      </c>
      <c r="B563" s="12">
        <v>2016</v>
      </c>
      <c r="C563" s="12" t="s">
        <v>116</v>
      </c>
      <c r="D563" s="12">
        <v>902.42</v>
      </c>
      <c r="E563" s="12">
        <v>424.14</v>
      </c>
    </row>
    <row r="564" spans="1:5" x14ac:dyDescent="0.3">
      <c r="A564" s="14">
        <v>42495</v>
      </c>
      <c r="B564" s="12">
        <v>2016</v>
      </c>
      <c r="C564" s="12" t="s">
        <v>117</v>
      </c>
      <c r="D564" s="12">
        <v>1200.49</v>
      </c>
      <c r="E564" s="12">
        <v>684.28</v>
      </c>
    </row>
    <row r="565" spans="1:5" x14ac:dyDescent="0.3">
      <c r="A565" s="14">
        <v>43132</v>
      </c>
      <c r="B565" s="12">
        <v>2018</v>
      </c>
      <c r="C565" s="12" t="s">
        <v>116</v>
      </c>
      <c r="D565" s="12">
        <v>1899.36</v>
      </c>
      <c r="E565" s="12">
        <v>835.72</v>
      </c>
    </row>
    <row r="566" spans="1:5" x14ac:dyDescent="0.3">
      <c r="A566" s="14">
        <v>42737</v>
      </c>
      <c r="B566" s="12">
        <v>2017</v>
      </c>
      <c r="C566" s="12" t="s">
        <v>121</v>
      </c>
      <c r="D566" s="12">
        <v>790.56</v>
      </c>
      <c r="E566" s="12">
        <v>482.24</v>
      </c>
    </row>
    <row r="567" spans="1:5" x14ac:dyDescent="0.3">
      <c r="A567" s="14">
        <v>42943</v>
      </c>
      <c r="B567" s="12">
        <v>2017</v>
      </c>
      <c r="C567" s="12" t="s">
        <v>119</v>
      </c>
      <c r="D567" s="12">
        <v>599.09</v>
      </c>
      <c r="E567" s="12">
        <v>233.65</v>
      </c>
    </row>
    <row r="568" spans="1:5" x14ac:dyDescent="0.3">
      <c r="A568" s="14">
        <v>42979</v>
      </c>
      <c r="B568" s="12">
        <v>2017</v>
      </c>
      <c r="C568" s="12" t="s">
        <v>116</v>
      </c>
      <c r="D568" s="12">
        <v>1698.72</v>
      </c>
      <c r="E568" s="12">
        <v>1002.24</v>
      </c>
    </row>
    <row r="569" spans="1:5" x14ac:dyDescent="0.3">
      <c r="A569" s="14">
        <v>42630</v>
      </c>
      <c r="B569" s="12">
        <v>2016</v>
      </c>
      <c r="C569" s="12" t="s">
        <v>116</v>
      </c>
      <c r="D569" s="12">
        <v>2220.2399999999998</v>
      </c>
      <c r="E569" s="12">
        <v>888.1</v>
      </c>
    </row>
    <row r="570" spans="1:5" x14ac:dyDescent="0.3">
      <c r="A570" s="14">
        <v>43152</v>
      </c>
      <c r="B570" s="12">
        <v>2018</v>
      </c>
      <c r="C570" s="12" t="s">
        <v>121</v>
      </c>
      <c r="D570" s="12">
        <v>574.17999999999995</v>
      </c>
      <c r="E570" s="12">
        <v>292.83</v>
      </c>
    </row>
    <row r="571" spans="1:5" x14ac:dyDescent="0.3">
      <c r="A571" s="14">
        <v>42845</v>
      </c>
      <c r="B571" s="12">
        <v>2017</v>
      </c>
      <c r="C571" s="12" t="s">
        <v>121</v>
      </c>
      <c r="D571" s="12">
        <v>803.78</v>
      </c>
      <c r="E571" s="12">
        <v>377.78</v>
      </c>
    </row>
    <row r="572" spans="1:5" x14ac:dyDescent="0.3">
      <c r="A572" s="14">
        <v>42473</v>
      </c>
      <c r="B572" s="12">
        <v>2016</v>
      </c>
      <c r="C572" s="12" t="s">
        <v>121</v>
      </c>
      <c r="D572" s="12">
        <v>1006.45</v>
      </c>
      <c r="E572" s="12">
        <v>432.77</v>
      </c>
    </row>
    <row r="573" spans="1:5" x14ac:dyDescent="0.3">
      <c r="A573" s="14">
        <v>43008</v>
      </c>
      <c r="B573" s="12">
        <v>2017</v>
      </c>
      <c r="C573" s="12" t="s">
        <v>117</v>
      </c>
      <c r="D573" s="12">
        <v>1624.14</v>
      </c>
      <c r="E573" s="12">
        <v>779.59</v>
      </c>
    </row>
    <row r="574" spans="1:5" x14ac:dyDescent="0.3">
      <c r="A574" s="14">
        <v>42758</v>
      </c>
      <c r="B574" s="12">
        <v>2017</v>
      </c>
      <c r="C574" s="12" t="s">
        <v>116</v>
      </c>
      <c r="D574" s="12">
        <v>566.62</v>
      </c>
      <c r="E574" s="12">
        <v>317.31</v>
      </c>
    </row>
    <row r="575" spans="1:5" x14ac:dyDescent="0.3">
      <c r="A575" s="14">
        <v>42599</v>
      </c>
      <c r="B575" s="12">
        <v>2016</v>
      </c>
      <c r="C575" s="12" t="s">
        <v>119</v>
      </c>
      <c r="D575" s="12">
        <v>249.4</v>
      </c>
      <c r="E575" s="12">
        <v>154.63</v>
      </c>
    </row>
    <row r="576" spans="1:5" x14ac:dyDescent="0.3">
      <c r="A576" s="14">
        <v>43065</v>
      </c>
      <c r="B576" s="12">
        <v>2017</v>
      </c>
      <c r="C576" s="12" t="s">
        <v>117</v>
      </c>
      <c r="D576" s="12">
        <v>45.11</v>
      </c>
      <c r="E576" s="12">
        <v>18.95</v>
      </c>
    </row>
    <row r="577" spans="1:5" x14ac:dyDescent="0.3">
      <c r="A577" s="14">
        <v>43352</v>
      </c>
      <c r="B577" s="12">
        <v>2018</v>
      </c>
      <c r="C577" s="12" t="s">
        <v>116</v>
      </c>
      <c r="D577" s="12">
        <v>787.64</v>
      </c>
      <c r="E577" s="12">
        <v>393.82</v>
      </c>
    </row>
    <row r="578" spans="1:5" x14ac:dyDescent="0.3">
      <c r="A578" s="14">
        <v>42945</v>
      </c>
      <c r="B578" s="12">
        <v>2017</v>
      </c>
      <c r="C578" s="12" t="s">
        <v>116</v>
      </c>
      <c r="D578" s="12">
        <v>1248.92</v>
      </c>
      <c r="E578" s="12">
        <v>487.08</v>
      </c>
    </row>
    <row r="579" spans="1:5" x14ac:dyDescent="0.3">
      <c r="A579" s="14">
        <v>43397</v>
      </c>
      <c r="B579" s="12">
        <v>2018</v>
      </c>
      <c r="C579" s="12" t="s">
        <v>116</v>
      </c>
      <c r="D579" s="12">
        <v>719.72</v>
      </c>
      <c r="E579" s="12">
        <v>388.65</v>
      </c>
    </row>
    <row r="580" spans="1:5" x14ac:dyDescent="0.3">
      <c r="A580" s="14">
        <v>42624</v>
      </c>
      <c r="B580" s="12">
        <v>2016</v>
      </c>
      <c r="C580" s="12" t="s">
        <v>116</v>
      </c>
      <c r="D580" s="12">
        <v>1631.44</v>
      </c>
      <c r="E580" s="12">
        <v>1027.81</v>
      </c>
    </row>
    <row r="581" spans="1:5" x14ac:dyDescent="0.3">
      <c r="A581" s="14">
        <v>43100</v>
      </c>
      <c r="B581" s="12">
        <v>2017</v>
      </c>
      <c r="C581" s="12" t="s">
        <v>117</v>
      </c>
      <c r="D581" s="12">
        <v>1959.78</v>
      </c>
      <c r="E581" s="12">
        <v>1195.47</v>
      </c>
    </row>
    <row r="582" spans="1:5" x14ac:dyDescent="0.3">
      <c r="A582" s="14">
        <v>42646</v>
      </c>
      <c r="B582" s="12">
        <v>2016</v>
      </c>
      <c r="C582" s="12" t="s">
        <v>116</v>
      </c>
      <c r="D582" s="12">
        <v>513.19000000000005</v>
      </c>
      <c r="E582" s="12">
        <v>318.18</v>
      </c>
    </row>
    <row r="583" spans="1:5" x14ac:dyDescent="0.3">
      <c r="A583" s="14">
        <v>43421</v>
      </c>
      <c r="B583" s="12">
        <v>2018</v>
      </c>
      <c r="C583" s="12" t="s">
        <v>117</v>
      </c>
      <c r="D583" s="12">
        <v>2164.25</v>
      </c>
      <c r="E583" s="12">
        <v>1406.76</v>
      </c>
    </row>
    <row r="584" spans="1:5" x14ac:dyDescent="0.3">
      <c r="A584" s="14">
        <v>42372</v>
      </c>
      <c r="B584" s="12">
        <v>2016</v>
      </c>
      <c r="C584" s="12" t="s">
        <v>116</v>
      </c>
      <c r="D584" s="12">
        <v>440.32</v>
      </c>
      <c r="E584" s="12">
        <v>171.72</v>
      </c>
    </row>
    <row r="585" spans="1:5" x14ac:dyDescent="0.3">
      <c r="A585" s="14">
        <v>43417</v>
      </c>
      <c r="B585" s="12">
        <v>2018</v>
      </c>
      <c r="C585" s="12" t="s">
        <v>116</v>
      </c>
      <c r="D585" s="12">
        <v>292.45</v>
      </c>
      <c r="E585" s="12">
        <v>116.98</v>
      </c>
    </row>
    <row r="586" spans="1:5" x14ac:dyDescent="0.3">
      <c r="A586" s="14">
        <v>43458</v>
      </c>
      <c r="B586" s="12">
        <v>2018</v>
      </c>
      <c r="C586" s="12" t="s">
        <v>121</v>
      </c>
      <c r="D586" s="12">
        <v>2295.48</v>
      </c>
      <c r="E586" s="12">
        <v>1377.29</v>
      </c>
    </row>
    <row r="587" spans="1:5" x14ac:dyDescent="0.3">
      <c r="A587" s="14">
        <v>43370</v>
      </c>
      <c r="B587" s="12">
        <v>2018</v>
      </c>
      <c r="C587" s="12" t="s">
        <v>119</v>
      </c>
      <c r="D587" s="12">
        <v>1429.82</v>
      </c>
      <c r="E587" s="12">
        <v>743.51</v>
      </c>
    </row>
    <row r="588" spans="1:5" x14ac:dyDescent="0.3">
      <c r="A588" s="14">
        <v>42788</v>
      </c>
      <c r="B588" s="12">
        <v>2017</v>
      </c>
      <c r="C588" s="12" t="s">
        <v>119</v>
      </c>
      <c r="D588" s="12">
        <v>1468.2</v>
      </c>
      <c r="E588" s="12">
        <v>572.6</v>
      </c>
    </row>
    <row r="589" spans="1:5" x14ac:dyDescent="0.3">
      <c r="A589" s="14">
        <v>43362</v>
      </c>
      <c r="B589" s="12">
        <v>2018</v>
      </c>
      <c r="C589" s="12" t="s">
        <v>121</v>
      </c>
      <c r="D589" s="12">
        <v>2373.85</v>
      </c>
      <c r="E589" s="12">
        <v>1091.97</v>
      </c>
    </row>
    <row r="590" spans="1:5" x14ac:dyDescent="0.3">
      <c r="A590" s="14">
        <v>42384</v>
      </c>
      <c r="B590" s="12">
        <v>2016</v>
      </c>
      <c r="C590" s="12" t="s">
        <v>121</v>
      </c>
      <c r="D590" s="12">
        <v>2263.96</v>
      </c>
      <c r="E590" s="12">
        <v>1041.42</v>
      </c>
    </row>
    <row r="591" spans="1:5" x14ac:dyDescent="0.3">
      <c r="A591" s="14">
        <v>42835</v>
      </c>
      <c r="B591" s="12">
        <v>2017</v>
      </c>
      <c r="C591" s="12" t="s">
        <v>119</v>
      </c>
      <c r="D591" s="12">
        <v>96.28</v>
      </c>
      <c r="E591" s="12">
        <v>44.29</v>
      </c>
    </row>
    <row r="592" spans="1:5" x14ac:dyDescent="0.3">
      <c r="A592" s="14">
        <v>43150</v>
      </c>
      <c r="B592" s="12">
        <v>2018</v>
      </c>
      <c r="C592" s="12" t="s">
        <v>119</v>
      </c>
      <c r="D592" s="12">
        <v>2059.19</v>
      </c>
      <c r="E592" s="12">
        <v>1009</v>
      </c>
    </row>
    <row r="593" spans="1:5" x14ac:dyDescent="0.3">
      <c r="A593" s="14">
        <v>43078</v>
      </c>
      <c r="B593" s="12">
        <v>2017</v>
      </c>
      <c r="C593" s="12" t="s">
        <v>121</v>
      </c>
      <c r="D593" s="12">
        <v>1750.49</v>
      </c>
      <c r="E593" s="12">
        <v>717.7</v>
      </c>
    </row>
    <row r="594" spans="1:5" x14ac:dyDescent="0.3">
      <c r="A594" s="14">
        <v>42811</v>
      </c>
      <c r="B594" s="12">
        <v>2017</v>
      </c>
      <c r="C594" s="12" t="s">
        <v>117</v>
      </c>
      <c r="D594" s="12">
        <v>2485.4899999999998</v>
      </c>
      <c r="E594" s="12">
        <v>1019.05</v>
      </c>
    </row>
    <row r="595" spans="1:5" x14ac:dyDescent="0.3">
      <c r="A595" s="14">
        <v>42845</v>
      </c>
      <c r="B595" s="12">
        <v>2017</v>
      </c>
      <c r="C595" s="12" t="s">
        <v>117</v>
      </c>
      <c r="D595" s="12">
        <v>1274</v>
      </c>
      <c r="E595" s="12">
        <v>560.55999999999995</v>
      </c>
    </row>
    <row r="596" spans="1:5" x14ac:dyDescent="0.3">
      <c r="A596" s="14">
        <v>42639</v>
      </c>
      <c r="B596" s="12">
        <v>2016</v>
      </c>
      <c r="C596" s="12" t="s">
        <v>116</v>
      </c>
      <c r="D596" s="12">
        <v>820.24</v>
      </c>
      <c r="E596" s="12">
        <v>541.36</v>
      </c>
    </row>
    <row r="597" spans="1:5" x14ac:dyDescent="0.3">
      <c r="A597" s="14">
        <v>42661</v>
      </c>
      <c r="B597" s="12">
        <v>2016</v>
      </c>
      <c r="C597" s="12" t="s">
        <v>119</v>
      </c>
      <c r="D597" s="12">
        <v>1430.73</v>
      </c>
      <c r="E597" s="12">
        <v>844.13</v>
      </c>
    </row>
    <row r="598" spans="1:5" x14ac:dyDescent="0.3">
      <c r="A598" s="14">
        <v>42794</v>
      </c>
      <c r="B598" s="12">
        <v>2017</v>
      </c>
      <c r="C598" s="12" t="s">
        <v>116</v>
      </c>
      <c r="D598" s="12">
        <v>349.09</v>
      </c>
      <c r="E598" s="12">
        <v>212.94</v>
      </c>
    </row>
    <row r="599" spans="1:5" x14ac:dyDescent="0.3">
      <c r="A599" s="14">
        <v>42374</v>
      </c>
      <c r="B599" s="12">
        <v>2016</v>
      </c>
      <c r="C599" s="12" t="s">
        <v>119</v>
      </c>
      <c r="D599" s="12">
        <v>1771.18</v>
      </c>
      <c r="E599" s="12">
        <v>885.59</v>
      </c>
    </row>
    <row r="600" spans="1:5" x14ac:dyDescent="0.3">
      <c r="A600" s="14">
        <v>42707</v>
      </c>
      <c r="B600" s="12">
        <v>2016</v>
      </c>
      <c r="C600" s="12" t="s">
        <v>121</v>
      </c>
      <c r="D600" s="12">
        <v>2478.27</v>
      </c>
      <c r="E600" s="12">
        <v>1164.79</v>
      </c>
    </row>
    <row r="601" spans="1:5" x14ac:dyDescent="0.3">
      <c r="A601" s="14">
        <v>43274</v>
      </c>
      <c r="B601" s="12">
        <v>2018</v>
      </c>
      <c r="C601" s="12" t="s">
        <v>117</v>
      </c>
      <c r="D601" s="12">
        <v>1236.55</v>
      </c>
      <c r="E601" s="12">
        <v>581.17999999999995</v>
      </c>
    </row>
    <row r="602" spans="1:5" x14ac:dyDescent="0.3">
      <c r="A602" s="14">
        <v>43375</v>
      </c>
      <c r="B602" s="12">
        <v>2018</v>
      </c>
      <c r="C602" s="12" t="s">
        <v>119</v>
      </c>
      <c r="D602" s="12">
        <v>1816.07</v>
      </c>
      <c r="E602" s="12">
        <v>1017</v>
      </c>
    </row>
    <row r="603" spans="1:5" x14ac:dyDescent="0.3">
      <c r="A603" s="14">
        <v>42484</v>
      </c>
      <c r="B603" s="12">
        <v>2016</v>
      </c>
      <c r="C603" s="12" t="s">
        <v>117</v>
      </c>
      <c r="D603" s="12">
        <v>180.14</v>
      </c>
      <c r="E603" s="12">
        <v>82.86</v>
      </c>
    </row>
    <row r="604" spans="1:5" x14ac:dyDescent="0.3">
      <c r="A604" s="14">
        <v>42803</v>
      </c>
      <c r="B604" s="12">
        <v>2017</v>
      </c>
      <c r="C604" s="12" t="s">
        <v>119</v>
      </c>
      <c r="D604" s="12">
        <v>2433.5100000000002</v>
      </c>
      <c r="E604" s="12">
        <v>1314.1</v>
      </c>
    </row>
    <row r="605" spans="1:5" x14ac:dyDescent="0.3">
      <c r="A605" s="14">
        <v>42819</v>
      </c>
      <c r="B605" s="12">
        <v>2017</v>
      </c>
      <c r="C605" s="12" t="s">
        <v>119</v>
      </c>
      <c r="D605" s="12">
        <v>2145.1</v>
      </c>
      <c r="E605" s="12">
        <v>1158.3499999999999</v>
      </c>
    </row>
    <row r="606" spans="1:5" x14ac:dyDescent="0.3">
      <c r="A606" s="14">
        <v>42570</v>
      </c>
      <c r="B606" s="12">
        <v>2016</v>
      </c>
      <c r="C606" s="12" t="s">
        <v>116</v>
      </c>
      <c r="D606" s="12">
        <v>1331.71</v>
      </c>
      <c r="E606" s="12">
        <v>639.22</v>
      </c>
    </row>
    <row r="607" spans="1:5" x14ac:dyDescent="0.3">
      <c r="A607" s="14">
        <v>42523</v>
      </c>
      <c r="B607" s="12">
        <v>2016</v>
      </c>
      <c r="C607" s="12" t="s">
        <v>119</v>
      </c>
      <c r="D607" s="12">
        <v>2026.51</v>
      </c>
      <c r="E607" s="12">
        <v>1033.52</v>
      </c>
    </row>
    <row r="608" spans="1:5" x14ac:dyDescent="0.3">
      <c r="A608" s="14">
        <v>42413</v>
      </c>
      <c r="B608" s="12">
        <v>2016</v>
      </c>
      <c r="C608" s="12" t="s">
        <v>119</v>
      </c>
      <c r="D608" s="12">
        <v>2157.7600000000002</v>
      </c>
      <c r="E608" s="12">
        <v>1273.08</v>
      </c>
    </row>
    <row r="609" spans="1:5" x14ac:dyDescent="0.3">
      <c r="A609" s="14">
        <v>42858</v>
      </c>
      <c r="B609" s="12">
        <v>2017</v>
      </c>
      <c r="C609" s="12" t="s">
        <v>117</v>
      </c>
      <c r="D609" s="12">
        <v>2231.34</v>
      </c>
      <c r="E609" s="12">
        <v>1271.8599999999999</v>
      </c>
    </row>
    <row r="610" spans="1:5" x14ac:dyDescent="0.3">
      <c r="A610" s="14">
        <v>42449</v>
      </c>
      <c r="B610" s="12">
        <v>2016</v>
      </c>
      <c r="C610" s="12" t="s">
        <v>117</v>
      </c>
      <c r="D610" s="12">
        <v>734.63</v>
      </c>
      <c r="E610" s="12">
        <v>359.97</v>
      </c>
    </row>
    <row r="611" spans="1:5" x14ac:dyDescent="0.3">
      <c r="A611" s="14">
        <v>42649</v>
      </c>
      <c r="B611" s="12">
        <v>2016</v>
      </c>
      <c r="C611" s="12" t="s">
        <v>116</v>
      </c>
      <c r="D611" s="12">
        <v>1839.47</v>
      </c>
      <c r="E611" s="12">
        <v>956.52</v>
      </c>
    </row>
    <row r="612" spans="1:5" x14ac:dyDescent="0.3">
      <c r="A612" s="14">
        <v>43065</v>
      </c>
      <c r="B612" s="12">
        <v>2017</v>
      </c>
      <c r="C612" s="12" t="s">
        <v>121</v>
      </c>
      <c r="D612" s="12">
        <v>422.71</v>
      </c>
      <c r="E612" s="12">
        <v>169.08</v>
      </c>
    </row>
    <row r="613" spans="1:5" x14ac:dyDescent="0.3">
      <c r="A613" s="14">
        <v>42901</v>
      </c>
      <c r="B613" s="12">
        <v>2017</v>
      </c>
      <c r="C613" s="12" t="s">
        <v>119</v>
      </c>
      <c r="D613" s="12">
        <v>2438.39</v>
      </c>
      <c r="E613" s="12">
        <v>1341.11</v>
      </c>
    </row>
    <row r="614" spans="1:5" x14ac:dyDescent="0.3">
      <c r="A614" s="14">
        <v>43426</v>
      </c>
      <c r="B614" s="12">
        <v>2018</v>
      </c>
      <c r="C614" s="12" t="s">
        <v>119</v>
      </c>
      <c r="D614" s="12">
        <v>120.54</v>
      </c>
      <c r="E614" s="12">
        <v>55.45</v>
      </c>
    </row>
    <row r="615" spans="1:5" x14ac:dyDescent="0.3">
      <c r="A615" s="14">
        <v>43084</v>
      </c>
      <c r="B615" s="12">
        <v>2017</v>
      </c>
      <c r="C615" s="12" t="s">
        <v>119</v>
      </c>
      <c r="D615" s="12">
        <v>410.47</v>
      </c>
      <c r="E615" s="12">
        <v>238.07</v>
      </c>
    </row>
    <row r="616" spans="1:5" x14ac:dyDescent="0.3">
      <c r="A616" s="14">
        <v>43242</v>
      </c>
      <c r="B616" s="12">
        <v>2018</v>
      </c>
      <c r="C616" s="12" t="s">
        <v>121</v>
      </c>
      <c r="D616" s="12">
        <v>1300.3599999999999</v>
      </c>
      <c r="E616" s="12">
        <v>728.2</v>
      </c>
    </row>
    <row r="617" spans="1:5" x14ac:dyDescent="0.3">
      <c r="A617" s="14">
        <v>42930</v>
      </c>
      <c r="B617" s="12">
        <v>2017</v>
      </c>
      <c r="C617" s="12" t="s">
        <v>117</v>
      </c>
      <c r="D617" s="12">
        <v>2256.06</v>
      </c>
      <c r="E617" s="12">
        <v>1308.51</v>
      </c>
    </row>
    <row r="618" spans="1:5" x14ac:dyDescent="0.3">
      <c r="A618" s="14">
        <v>43448</v>
      </c>
      <c r="B618" s="12">
        <v>2018</v>
      </c>
      <c r="C618" s="12" t="s">
        <v>117</v>
      </c>
      <c r="D618" s="12">
        <v>553.39</v>
      </c>
      <c r="E618" s="12">
        <v>309.89999999999998</v>
      </c>
    </row>
    <row r="619" spans="1:5" x14ac:dyDescent="0.3">
      <c r="A619" s="14">
        <v>42697</v>
      </c>
      <c r="B619" s="12">
        <v>2016</v>
      </c>
      <c r="C619" s="12" t="s">
        <v>119</v>
      </c>
      <c r="D619" s="12">
        <v>2390.21</v>
      </c>
      <c r="E619" s="12">
        <v>1505.83</v>
      </c>
    </row>
    <row r="620" spans="1:5" x14ac:dyDescent="0.3">
      <c r="A620" s="14">
        <v>43402</v>
      </c>
      <c r="B620" s="12">
        <v>2018</v>
      </c>
      <c r="C620" s="12" t="s">
        <v>121</v>
      </c>
      <c r="D620" s="12">
        <v>1127.4100000000001</v>
      </c>
      <c r="E620" s="12">
        <v>642.62</v>
      </c>
    </row>
    <row r="621" spans="1:5" x14ac:dyDescent="0.3">
      <c r="A621" s="14">
        <v>43366</v>
      </c>
      <c r="B621" s="12">
        <v>2018</v>
      </c>
      <c r="C621" s="12" t="s">
        <v>119</v>
      </c>
      <c r="D621" s="12">
        <v>1275.43</v>
      </c>
      <c r="E621" s="12">
        <v>624.96</v>
      </c>
    </row>
    <row r="622" spans="1:5" x14ac:dyDescent="0.3">
      <c r="A622" s="14">
        <v>42580</v>
      </c>
      <c r="B622" s="12">
        <v>2016</v>
      </c>
      <c r="C622" s="12" t="s">
        <v>117</v>
      </c>
      <c r="D622" s="12">
        <v>1355.51</v>
      </c>
      <c r="E622" s="12">
        <v>691.31</v>
      </c>
    </row>
    <row r="623" spans="1:5" x14ac:dyDescent="0.3">
      <c r="A623" s="14">
        <v>42653</v>
      </c>
      <c r="B623" s="12">
        <v>2016</v>
      </c>
      <c r="C623" s="12" t="s">
        <v>119</v>
      </c>
      <c r="D623" s="12">
        <v>510.72</v>
      </c>
      <c r="E623" s="12">
        <v>209.4</v>
      </c>
    </row>
    <row r="624" spans="1:5" x14ac:dyDescent="0.3">
      <c r="A624" s="14">
        <v>43065</v>
      </c>
      <c r="B624" s="12">
        <v>2017</v>
      </c>
      <c r="C624" s="12" t="s">
        <v>121</v>
      </c>
      <c r="D624" s="12">
        <v>166</v>
      </c>
      <c r="E624" s="12">
        <v>94.62</v>
      </c>
    </row>
    <row r="625" spans="1:5" x14ac:dyDescent="0.3">
      <c r="A625" s="14">
        <v>43448</v>
      </c>
      <c r="B625" s="12">
        <v>2018</v>
      </c>
      <c r="C625" s="12" t="s">
        <v>117</v>
      </c>
      <c r="D625" s="12">
        <v>915.38</v>
      </c>
      <c r="E625" s="12">
        <v>485.15</v>
      </c>
    </row>
    <row r="626" spans="1:5" x14ac:dyDescent="0.3">
      <c r="A626" s="14">
        <v>42676</v>
      </c>
      <c r="B626" s="12">
        <v>2016</v>
      </c>
      <c r="C626" s="12" t="s">
        <v>117</v>
      </c>
      <c r="D626" s="12">
        <v>617.54</v>
      </c>
      <c r="E626" s="12">
        <v>240.84</v>
      </c>
    </row>
    <row r="627" spans="1:5" x14ac:dyDescent="0.3">
      <c r="A627" s="14">
        <v>42982</v>
      </c>
      <c r="B627" s="12">
        <v>2017</v>
      </c>
      <c r="C627" s="12" t="s">
        <v>119</v>
      </c>
      <c r="D627" s="12">
        <v>2497.58</v>
      </c>
      <c r="E627" s="12">
        <v>1523.52</v>
      </c>
    </row>
    <row r="628" spans="1:5" x14ac:dyDescent="0.3">
      <c r="A628" s="14">
        <v>43060</v>
      </c>
      <c r="B628" s="12">
        <v>2017</v>
      </c>
      <c r="C628" s="12" t="s">
        <v>117</v>
      </c>
      <c r="D628" s="12">
        <v>2154.19</v>
      </c>
      <c r="E628" s="12">
        <v>1034.01</v>
      </c>
    </row>
    <row r="629" spans="1:5" x14ac:dyDescent="0.3">
      <c r="A629" s="14">
        <v>42985</v>
      </c>
      <c r="B629" s="12">
        <v>2017</v>
      </c>
      <c r="C629" s="12" t="s">
        <v>116</v>
      </c>
      <c r="D629" s="12">
        <v>1062.3699999999999</v>
      </c>
      <c r="E629" s="12">
        <v>446.2</v>
      </c>
    </row>
    <row r="630" spans="1:5" x14ac:dyDescent="0.3">
      <c r="A630" s="14">
        <v>43315</v>
      </c>
      <c r="B630" s="12">
        <v>2018</v>
      </c>
      <c r="C630" s="12" t="s">
        <v>116</v>
      </c>
      <c r="D630" s="12">
        <v>726.73</v>
      </c>
      <c r="E630" s="12">
        <v>334.3</v>
      </c>
    </row>
    <row r="631" spans="1:5" x14ac:dyDescent="0.3">
      <c r="A631" s="14">
        <v>42552</v>
      </c>
      <c r="B631" s="12">
        <v>2016</v>
      </c>
      <c r="C631" s="12" t="s">
        <v>119</v>
      </c>
      <c r="D631" s="12">
        <v>1883.29</v>
      </c>
      <c r="E631" s="12">
        <v>1148.81</v>
      </c>
    </row>
    <row r="632" spans="1:5" x14ac:dyDescent="0.3">
      <c r="A632" s="14">
        <v>43072</v>
      </c>
      <c r="B632" s="12">
        <v>2017</v>
      </c>
      <c r="C632" s="12" t="s">
        <v>117</v>
      </c>
      <c r="D632" s="12">
        <v>850.93</v>
      </c>
      <c r="E632" s="12">
        <v>442.48</v>
      </c>
    </row>
    <row r="633" spans="1:5" x14ac:dyDescent="0.3">
      <c r="A633" s="14">
        <v>42709</v>
      </c>
      <c r="B633" s="12">
        <v>2016</v>
      </c>
      <c r="C633" s="12" t="s">
        <v>117</v>
      </c>
      <c r="D633" s="12">
        <v>2376.0100000000002</v>
      </c>
      <c r="E633" s="12">
        <v>1188.01</v>
      </c>
    </row>
    <row r="634" spans="1:5" x14ac:dyDescent="0.3">
      <c r="A634" s="14">
        <v>42860</v>
      </c>
      <c r="B634" s="12">
        <v>2017</v>
      </c>
      <c r="C634" s="12" t="s">
        <v>117</v>
      </c>
      <c r="D634" s="12">
        <v>183.9</v>
      </c>
      <c r="E634" s="12">
        <v>75.400000000000006</v>
      </c>
    </row>
    <row r="635" spans="1:5" x14ac:dyDescent="0.3">
      <c r="A635" s="14">
        <v>43135</v>
      </c>
      <c r="B635" s="12">
        <v>2018</v>
      </c>
      <c r="C635" s="12" t="s">
        <v>116</v>
      </c>
      <c r="D635" s="12">
        <v>2031.22</v>
      </c>
      <c r="E635" s="12">
        <v>1259.3599999999999</v>
      </c>
    </row>
    <row r="636" spans="1:5" x14ac:dyDescent="0.3">
      <c r="A636" s="14">
        <v>43317</v>
      </c>
      <c r="B636" s="12">
        <v>2018</v>
      </c>
      <c r="C636" s="12" t="s">
        <v>121</v>
      </c>
      <c r="D636" s="12">
        <v>1876.79</v>
      </c>
      <c r="E636" s="12">
        <v>1032.23</v>
      </c>
    </row>
    <row r="637" spans="1:5" x14ac:dyDescent="0.3">
      <c r="A637" s="14">
        <v>42879</v>
      </c>
      <c r="B637" s="12">
        <v>2017</v>
      </c>
      <c r="C637" s="12" t="s">
        <v>119</v>
      </c>
      <c r="D637" s="12">
        <v>89.32</v>
      </c>
      <c r="E637" s="12">
        <v>47.34</v>
      </c>
    </row>
    <row r="638" spans="1:5" x14ac:dyDescent="0.3">
      <c r="A638" s="14">
        <v>42870</v>
      </c>
      <c r="B638" s="12">
        <v>2017</v>
      </c>
      <c r="C638" s="12" t="s">
        <v>121</v>
      </c>
      <c r="D638" s="12">
        <v>56.93</v>
      </c>
      <c r="E638" s="12">
        <v>35.299999999999997</v>
      </c>
    </row>
    <row r="639" spans="1:5" x14ac:dyDescent="0.3">
      <c r="A639" s="14">
        <v>43186</v>
      </c>
      <c r="B639" s="12">
        <v>2018</v>
      </c>
      <c r="C639" s="12" t="s">
        <v>116</v>
      </c>
      <c r="D639" s="12">
        <v>312.88</v>
      </c>
      <c r="E639" s="12">
        <v>206.5</v>
      </c>
    </row>
    <row r="640" spans="1:5" x14ac:dyDescent="0.3">
      <c r="A640" s="14">
        <v>42876</v>
      </c>
      <c r="B640" s="12">
        <v>2017</v>
      </c>
      <c r="C640" s="12" t="s">
        <v>121</v>
      </c>
      <c r="D640" s="12">
        <v>215.25</v>
      </c>
      <c r="E640" s="12">
        <v>116.24</v>
      </c>
    </row>
    <row r="641" spans="1:5" x14ac:dyDescent="0.3">
      <c r="A641" s="14">
        <v>42725</v>
      </c>
      <c r="B641" s="12">
        <v>2016</v>
      </c>
      <c r="C641" s="12" t="s">
        <v>119</v>
      </c>
      <c r="D641" s="12">
        <v>1828.73</v>
      </c>
      <c r="E641" s="12">
        <v>987.51</v>
      </c>
    </row>
    <row r="642" spans="1:5" x14ac:dyDescent="0.3">
      <c r="A642" s="14">
        <v>42539</v>
      </c>
      <c r="B642" s="12">
        <v>2016</v>
      </c>
      <c r="C642" s="12" t="s">
        <v>117</v>
      </c>
      <c r="D642" s="12">
        <v>2246.1999999999998</v>
      </c>
      <c r="E642" s="12">
        <v>920.94</v>
      </c>
    </row>
    <row r="643" spans="1:5" x14ac:dyDescent="0.3">
      <c r="A643" s="14">
        <v>43425</v>
      </c>
      <c r="B643" s="12">
        <v>2018</v>
      </c>
      <c r="C643" s="12" t="s">
        <v>121</v>
      </c>
      <c r="D643" s="12">
        <v>1920.01</v>
      </c>
      <c r="E643" s="12">
        <v>864</v>
      </c>
    </row>
    <row r="644" spans="1:5" x14ac:dyDescent="0.3">
      <c r="A644" s="14">
        <v>42494</v>
      </c>
      <c r="B644" s="12">
        <v>2016</v>
      </c>
      <c r="C644" s="12" t="s">
        <v>116</v>
      </c>
      <c r="D644" s="12">
        <v>45.31</v>
      </c>
      <c r="E644" s="12">
        <v>29</v>
      </c>
    </row>
    <row r="645" spans="1:5" x14ac:dyDescent="0.3">
      <c r="A645" s="14">
        <v>42683</v>
      </c>
      <c r="B645" s="12">
        <v>2016</v>
      </c>
      <c r="C645" s="12" t="s">
        <v>117</v>
      </c>
      <c r="D645" s="12">
        <v>1753.84</v>
      </c>
      <c r="E645" s="12">
        <v>1175.07</v>
      </c>
    </row>
    <row r="646" spans="1:5" x14ac:dyDescent="0.3">
      <c r="A646" s="14">
        <v>43160</v>
      </c>
      <c r="B646" s="12">
        <v>2018</v>
      </c>
      <c r="C646" s="12" t="s">
        <v>119</v>
      </c>
      <c r="D646" s="12">
        <v>958.21</v>
      </c>
      <c r="E646" s="12">
        <v>622.84</v>
      </c>
    </row>
    <row r="647" spans="1:5" x14ac:dyDescent="0.3">
      <c r="A647" s="14">
        <v>43281</v>
      </c>
      <c r="B647" s="12">
        <v>2018</v>
      </c>
      <c r="C647" s="12" t="s">
        <v>119</v>
      </c>
      <c r="D647" s="12">
        <v>1866.89</v>
      </c>
      <c r="E647" s="12">
        <v>1232.1500000000001</v>
      </c>
    </row>
    <row r="648" spans="1:5" x14ac:dyDescent="0.3">
      <c r="A648" s="14">
        <v>42396</v>
      </c>
      <c r="B648" s="12">
        <v>2016</v>
      </c>
      <c r="C648" s="12" t="s">
        <v>121</v>
      </c>
      <c r="D648" s="12">
        <v>102.45</v>
      </c>
      <c r="E648" s="12">
        <v>52.25</v>
      </c>
    </row>
    <row r="649" spans="1:5" x14ac:dyDescent="0.3">
      <c r="A649" s="14">
        <v>42490</v>
      </c>
      <c r="B649" s="12">
        <v>2016</v>
      </c>
      <c r="C649" s="12" t="s">
        <v>117</v>
      </c>
      <c r="D649" s="12">
        <v>269.88</v>
      </c>
      <c r="E649" s="12">
        <v>107.95</v>
      </c>
    </row>
    <row r="650" spans="1:5" x14ac:dyDescent="0.3">
      <c r="A650" s="14">
        <v>43331</v>
      </c>
      <c r="B650" s="12">
        <v>2018</v>
      </c>
      <c r="C650" s="12" t="s">
        <v>119</v>
      </c>
      <c r="D650" s="12">
        <v>1622.11</v>
      </c>
      <c r="E650" s="12">
        <v>778.61</v>
      </c>
    </row>
    <row r="651" spans="1:5" x14ac:dyDescent="0.3">
      <c r="A651" s="14">
        <v>42937</v>
      </c>
      <c r="B651" s="12">
        <v>2017</v>
      </c>
      <c r="C651" s="12" t="s">
        <v>117</v>
      </c>
      <c r="D651" s="12">
        <v>98.09</v>
      </c>
      <c r="E651" s="12">
        <v>38.26</v>
      </c>
    </row>
    <row r="652" spans="1:5" x14ac:dyDescent="0.3">
      <c r="A652" s="14">
        <v>42989</v>
      </c>
      <c r="B652" s="12">
        <v>2017</v>
      </c>
      <c r="C652" s="12" t="s">
        <v>116</v>
      </c>
      <c r="D652" s="12">
        <v>2121.16</v>
      </c>
      <c r="E652" s="12">
        <v>1103</v>
      </c>
    </row>
    <row r="653" spans="1:5" x14ac:dyDescent="0.3">
      <c r="A653" s="14">
        <v>42809</v>
      </c>
      <c r="B653" s="12">
        <v>2017</v>
      </c>
      <c r="C653" s="12" t="s">
        <v>119</v>
      </c>
      <c r="D653" s="12">
        <v>1324.71</v>
      </c>
      <c r="E653" s="12">
        <v>794.83</v>
      </c>
    </row>
    <row r="654" spans="1:5" x14ac:dyDescent="0.3">
      <c r="A654" s="14">
        <v>43283</v>
      </c>
      <c r="B654" s="12">
        <v>2018</v>
      </c>
      <c r="C654" s="12" t="s">
        <v>117</v>
      </c>
      <c r="D654" s="12">
        <v>2115.63</v>
      </c>
      <c r="E654" s="12">
        <v>1015.5</v>
      </c>
    </row>
    <row r="655" spans="1:5" x14ac:dyDescent="0.3">
      <c r="A655" s="14">
        <v>42567</v>
      </c>
      <c r="B655" s="12">
        <v>2016</v>
      </c>
      <c r="C655" s="12" t="s">
        <v>121</v>
      </c>
      <c r="D655" s="12">
        <v>2350.71</v>
      </c>
      <c r="E655" s="12">
        <v>1551.47</v>
      </c>
    </row>
    <row r="656" spans="1:5" x14ac:dyDescent="0.3">
      <c r="A656" s="14">
        <v>42435</v>
      </c>
      <c r="B656" s="12">
        <v>2016</v>
      </c>
      <c r="C656" s="12" t="s">
        <v>117</v>
      </c>
      <c r="D656" s="12">
        <v>357.19</v>
      </c>
      <c r="E656" s="12">
        <v>157.16</v>
      </c>
    </row>
    <row r="657" spans="1:5" x14ac:dyDescent="0.3">
      <c r="A657" s="14">
        <v>43068</v>
      </c>
      <c r="B657" s="12">
        <v>2017</v>
      </c>
      <c r="C657" s="12" t="s">
        <v>117</v>
      </c>
      <c r="D657" s="12">
        <v>2313.92</v>
      </c>
      <c r="E657" s="12">
        <v>1226.3800000000001</v>
      </c>
    </row>
    <row r="658" spans="1:5" x14ac:dyDescent="0.3">
      <c r="A658" s="14">
        <v>43307</v>
      </c>
      <c r="B658" s="12">
        <v>2018</v>
      </c>
      <c r="C658" s="12" t="s">
        <v>119</v>
      </c>
      <c r="D658" s="12">
        <v>1059.7</v>
      </c>
      <c r="E658" s="12">
        <v>710</v>
      </c>
    </row>
    <row r="659" spans="1:5" x14ac:dyDescent="0.3">
      <c r="A659" s="14">
        <v>43043</v>
      </c>
      <c r="B659" s="12">
        <v>2017</v>
      </c>
      <c r="C659" s="12" t="s">
        <v>121</v>
      </c>
      <c r="D659" s="12">
        <v>353.06</v>
      </c>
      <c r="E659" s="12">
        <v>222.43</v>
      </c>
    </row>
    <row r="660" spans="1:5" x14ac:dyDescent="0.3">
      <c r="A660" s="14">
        <v>42749</v>
      </c>
      <c r="B660" s="12">
        <v>2017</v>
      </c>
      <c r="C660" s="12" t="s">
        <v>116</v>
      </c>
      <c r="D660" s="12">
        <v>1504.56</v>
      </c>
      <c r="E660" s="12">
        <v>857.6</v>
      </c>
    </row>
    <row r="661" spans="1:5" x14ac:dyDescent="0.3">
      <c r="A661" s="14">
        <v>42864</v>
      </c>
      <c r="B661" s="12">
        <v>2017</v>
      </c>
      <c r="C661" s="12" t="s">
        <v>116</v>
      </c>
      <c r="D661" s="12">
        <v>593.80999999999995</v>
      </c>
      <c r="E661" s="12">
        <v>385.98</v>
      </c>
    </row>
    <row r="662" spans="1:5" x14ac:dyDescent="0.3">
      <c r="A662" s="14">
        <v>43087</v>
      </c>
      <c r="B662" s="12">
        <v>2017</v>
      </c>
      <c r="C662" s="12" t="s">
        <v>116</v>
      </c>
      <c r="D662" s="12">
        <v>1254.81</v>
      </c>
      <c r="E662" s="12">
        <v>639.95000000000005</v>
      </c>
    </row>
    <row r="663" spans="1:5" x14ac:dyDescent="0.3">
      <c r="A663" s="14">
        <v>42489</v>
      </c>
      <c r="B663" s="12">
        <v>2016</v>
      </c>
      <c r="C663" s="12" t="s">
        <v>116</v>
      </c>
      <c r="D663" s="12">
        <v>1753.17</v>
      </c>
      <c r="E663" s="12">
        <v>876.59</v>
      </c>
    </row>
    <row r="664" spans="1:5" x14ac:dyDescent="0.3">
      <c r="A664" s="14">
        <v>43133</v>
      </c>
      <c r="B664" s="12">
        <v>2018</v>
      </c>
      <c r="C664" s="12" t="s">
        <v>116</v>
      </c>
      <c r="D664" s="12">
        <v>1441.19</v>
      </c>
      <c r="E664" s="12">
        <v>864.71</v>
      </c>
    </row>
    <row r="665" spans="1:5" x14ac:dyDescent="0.3">
      <c r="A665" s="14">
        <v>42380</v>
      </c>
      <c r="B665" s="12">
        <v>2016</v>
      </c>
      <c r="C665" s="12" t="s">
        <v>119</v>
      </c>
      <c r="D665" s="12">
        <v>691.6</v>
      </c>
      <c r="E665" s="12">
        <v>290.47000000000003</v>
      </c>
    </row>
  </sheetData>
  <conditionalFormatting sqref="A2:E665 G20">
    <cfRule type="expression" dxfId="4" priority="2">
      <formula>AND($C2=#REF!,$B2=#REF!)</formula>
    </cfRule>
  </conditionalFormatting>
  <conditionalFormatting sqref="G23">
    <cfRule type="expression" dxfId="3" priority="6">
      <formula>AND($C20=#REF!,$B20=#REF!)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919F5-1324-4246-AE43-22F821C0317A}">
  <sheetPr>
    <tabColor rgb="FF0000FF"/>
  </sheetPr>
  <dimension ref="A1:P665"/>
  <sheetViews>
    <sheetView zoomScale="85" zoomScaleNormal="85" workbookViewId="0"/>
  </sheetViews>
  <sheetFormatPr defaultRowHeight="14.4" x14ac:dyDescent="0.3"/>
  <cols>
    <col min="1" max="1" width="12.33203125" customWidth="1"/>
    <col min="2" max="2" width="7.5546875" customWidth="1"/>
    <col min="3" max="3" width="10.44140625" customWidth="1"/>
    <col min="4" max="5" width="12.44140625" customWidth="1"/>
    <col min="6" max="6" width="3.33203125" customWidth="1"/>
    <col min="7" max="7" width="12.88671875" customWidth="1"/>
    <col min="8" max="8" width="12.44140625" customWidth="1"/>
    <col min="10" max="10" width="13.109375" customWidth="1"/>
    <col min="15" max="15" width="15.6640625" customWidth="1"/>
  </cols>
  <sheetData>
    <row r="1" spans="1:16" x14ac:dyDescent="0.3">
      <c r="A1" s="43" t="s">
        <v>10</v>
      </c>
      <c r="B1" s="43" t="s">
        <v>112</v>
      </c>
      <c r="C1" s="43" t="s">
        <v>113</v>
      </c>
      <c r="D1" s="43" t="s">
        <v>12</v>
      </c>
      <c r="E1" s="43" t="s">
        <v>114</v>
      </c>
      <c r="G1" t="s">
        <v>115</v>
      </c>
    </row>
    <row r="2" spans="1:16" x14ac:dyDescent="0.3">
      <c r="A2" s="14">
        <v>43296</v>
      </c>
      <c r="B2" s="12">
        <v>2018</v>
      </c>
      <c r="C2" s="12" t="s">
        <v>116</v>
      </c>
      <c r="D2" s="12">
        <v>2453.52</v>
      </c>
      <c r="E2" s="12">
        <v>1128.6199999999999</v>
      </c>
    </row>
    <row r="3" spans="1:16" x14ac:dyDescent="0.3">
      <c r="A3" s="14">
        <v>42415</v>
      </c>
      <c r="B3" s="12">
        <v>2016</v>
      </c>
      <c r="C3" s="12" t="s">
        <v>117</v>
      </c>
      <c r="D3" s="12">
        <v>2391.92</v>
      </c>
      <c r="E3" s="12">
        <v>980.69</v>
      </c>
      <c r="G3" s="73" t="s">
        <v>124</v>
      </c>
      <c r="H3" s="36"/>
      <c r="I3" s="36"/>
      <c r="J3" s="36"/>
      <c r="K3" s="36"/>
      <c r="L3" s="36"/>
      <c r="M3" s="36"/>
      <c r="N3" s="36"/>
      <c r="O3" s="31"/>
    </row>
    <row r="4" spans="1:16" x14ac:dyDescent="0.3">
      <c r="A4" s="14">
        <v>43054</v>
      </c>
      <c r="B4" s="12">
        <v>2017</v>
      </c>
      <c r="C4" s="12" t="s">
        <v>119</v>
      </c>
      <c r="D4" s="12">
        <v>53.23</v>
      </c>
      <c r="E4" s="12">
        <v>22.89</v>
      </c>
      <c r="G4" s="74" t="s">
        <v>199</v>
      </c>
      <c r="H4" s="54"/>
      <c r="I4" s="54"/>
      <c r="J4" s="54"/>
      <c r="K4" s="54"/>
      <c r="L4" s="54"/>
      <c r="M4" s="54"/>
      <c r="N4" s="54"/>
      <c r="O4" s="33"/>
    </row>
    <row r="5" spans="1:16" x14ac:dyDescent="0.3">
      <c r="A5" s="14">
        <v>43343</v>
      </c>
      <c r="B5" s="12">
        <v>2018</v>
      </c>
      <c r="C5" s="12" t="s">
        <v>119</v>
      </c>
      <c r="D5" s="12">
        <v>1558.76</v>
      </c>
      <c r="E5" s="12">
        <v>888.49</v>
      </c>
      <c r="G5" s="75" t="s">
        <v>200</v>
      </c>
      <c r="H5" s="37"/>
      <c r="I5" s="37"/>
      <c r="J5" s="37"/>
      <c r="K5" s="37"/>
      <c r="L5" s="37"/>
      <c r="M5" s="37"/>
      <c r="N5" s="37"/>
      <c r="O5" s="35"/>
    </row>
    <row r="6" spans="1:16" x14ac:dyDescent="0.3">
      <c r="A6" s="14">
        <v>43450</v>
      </c>
      <c r="B6" s="12">
        <v>2018</v>
      </c>
      <c r="C6" s="12" t="s">
        <v>117</v>
      </c>
      <c r="D6" s="12">
        <v>917.72</v>
      </c>
      <c r="E6" s="12">
        <v>568.99</v>
      </c>
    </row>
    <row r="7" spans="1:16" x14ac:dyDescent="0.3">
      <c r="A7" s="14">
        <v>43236</v>
      </c>
      <c r="B7" s="12">
        <v>2018</v>
      </c>
      <c r="C7" s="12" t="s">
        <v>117</v>
      </c>
      <c r="D7" s="12">
        <v>1876.27</v>
      </c>
      <c r="E7" s="12">
        <v>731.75</v>
      </c>
    </row>
    <row r="8" spans="1:16" x14ac:dyDescent="0.3">
      <c r="A8" s="14">
        <v>42731</v>
      </c>
      <c r="B8" s="12">
        <v>2016</v>
      </c>
      <c r="C8" s="12" t="s">
        <v>121</v>
      </c>
      <c r="D8" s="12">
        <v>1487.82</v>
      </c>
      <c r="E8" s="12">
        <v>684.4</v>
      </c>
    </row>
    <row r="9" spans="1:16" x14ac:dyDescent="0.3">
      <c r="A9" s="14">
        <v>42996</v>
      </c>
      <c r="B9" s="12">
        <v>2017</v>
      </c>
      <c r="C9" s="12" t="s">
        <v>116</v>
      </c>
      <c r="D9" s="12">
        <v>2017.73</v>
      </c>
      <c r="E9" s="12">
        <v>807.09</v>
      </c>
    </row>
    <row r="10" spans="1:16" x14ac:dyDescent="0.3">
      <c r="A10" s="14">
        <v>43255</v>
      </c>
      <c r="B10" s="12">
        <v>2018</v>
      </c>
      <c r="C10" s="12" t="s">
        <v>121</v>
      </c>
      <c r="D10" s="12">
        <v>1459.48</v>
      </c>
      <c r="E10" s="12">
        <v>569.20000000000005</v>
      </c>
    </row>
    <row r="11" spans="1:16" x14ac:dyDescent="0.3">
      <c r="A11" s="14">
        <v>43229</v>
      </c>
      <c r="B11" s="12">
        <v>2018</v>
      </c>
      <c r="C11" s="12" t="s">
        <v>119</v>
      </c>
      <c r="D11" s="12">
        <v>1020.18</v>
      </c>
      <c r="E11" s="12">
        <v>591.70000000000005</v>
      </c>
    </row>
    <row r="12" spans="1:16" x14ac:dyDescent="0.3">
      <c r="A12" s="14">
        <v>42557</v>
      </c>
      <c r="B12" s="12">
        <v>2016</v>
      </c>
      <c r="C12" s="12" t="s">
        <v>119</v>
      </c>
      <c r="D12" s="12">
        <v>653.87</v>
      </c>
      <c r="E12" s="12">
        <v>274.63</v>
      </c>
    </row>
    <row r="13" spans="1:16" x14ac:dyDescent="0.3">
      <c r="A13" s="14">
        <v>43048</v>
      </c>
      <c r="B13" s="12">
        <v>2017</v>
      </c>
      <c r="C13" s="12" t="s">
        <v>121</v>
      </c>
      <c r="D13" s="12">
        <v>1044.3699999999999</v>
      </c>
      <c r="E13" s="12">
        <v>616.17999999999995</v>
      </c>
    </row>
    <row r="14" spans="1:16" x14ac:dyDescent="0.3">
      <c r="A14" s="14">
        <v>42985</v>
      </c>
      <c r="B14" s="12">
        <v>2017</v>
      </c>
      <c r="C14" s="12" t="s">
        <v>119</v>
      </c>
      <c r="D14" s="12">
        <v>1900.47</v>
      </c>
      <c r="E14" s="12">
        <v>988.24</v>
      </c>
    </row>
    <row r="15" spans="1:16" x14ac:dyDescent="0.3">
      <c r="A15" s="14">
        <v>42838</v>
      </c>
      <c r="B15" s="12">
        <v>2017</v>
      </c>
      <c r="C15" s="12" t="s">
        <v>119</v>
      </c>
      <c r="D15" s="12">
        <v>1129.45</v>
      </c>
      <c r="E15" s="12">
        <v>463.07</v>
      </c>
      <c r="G15" s="73" t="s">
        <v>211</v>
      </c>
      <c r="H15" s="36"/>
      <c r="I15" s="36"/>
      <c r="J15" s="36"/>
      <c r="K15" s="36"/>
      <c r="L15" s="36"/>
      <c r="M15" s="36"/>
      <c r="N15" s="36"/>
      <c r="O15" s="36"/>
      <c r="P15" s="31"/>
    </row>
    <row r="16" spans="1:16" x14ac:dyDescent="0.3">
      <c r="A16" s="14">
        <v>42906</v>
      </c>
      <c r="B16" s="12">
        <v>2017</v>
      </c>
      <c r="C16" s="12" t="s">
        <v>119</v>
      </c>
      <c r="D16" s="12">
        <v>328.7</v>
      </c>
      <c r="E16" s="12">
        <v>128.19</v>
      </c>
      <c r="G16" s="112" t="s">
        <v>212</v>
      </c>
      <c r="H16" s="54"/>
      <c r="I16" s="54"/>
      <c r="J16" s="54"/>
      <c r="K16" s="54"/>
      <c r="L16" s="54"/>
      <c r="M16" s="54"/>
      <c r="N16" s="54"/>
      <c r="O16" s="54"/>
      <c r="P16" s="33"/>
    </row>
    <row r="17" spans="1:16" x14ac:dyDescent="0.3">
      <c r="A17" s="14">
        <v>42881</v>
      </c>
      <c r="B17" s="12">
        <v>2017</v>
      </c>
      <c r="C17" s="12" t="s">
        <v>117</v>
      </c>
      <c r="D17" s="12">
        <v>58</v>
      </c>
      <c r="E17" s="12">
        <v>36.54</v>
      </c>
      <c r="G17" s="75"/>
      <c r="H17" s="37"/>
      <c r="I17" s="37"/>
      <c r="J17" s="37"/>
      <c r="K17" s="37"/>
      <c r="L17" s="37"/>
      <c r="M17" s="37"/>
      <c r="N17" s="37"/>
      <c r="O17" s="37"/>
      <c r="P17" s="35"/>
    </row>
    <row r="18" spans="1:16" x14ac:dyDescent="0.3">
      <c r="A18" s="14">
        <v>43162</v>
      </c>
      <c r="B18" s="12">
        <v>2018</v>
      </c>
      <c r="C18" s="12" t="s">
        <v>117</v>
      </c>
      <c r="D18" s="12">
        <v>1646.76</v>
      </c>
      <c r="E18" s="12">
        <v>1037.46</v>
      </c>
    </row>
    <row r="19" spans="1:16" x14ac:dyDescent="0.3">
      <c r="A19" s="14">
        <v>43049</v>
      </c>
      <c r="B19" s="12">
        <v>2017</v>
      </c>
      <c r="C19" s="12" t="s">
        <v>119</v>
      </c>
      <c r="D19" s="12">
        <v>1865.2</v>
      </c>
      <c r="E19" s="12">
        <v>895.3</v>
      </c>
    </row>
    <row r="20" spans="1:16" x14ac:dyDescent="0.3">
      <c r="A20" s="14">
        <v>42753</v>
      </c>
      <c r="B20" s="12">
        <v>2017</v>
      </c>
      <c r="C20" s="12" t="s">
        <v>116</v>
      </c>
      <c r="D20" s="12">
        <v>884.17</v>
      </c>
      <c r="E20" s="12">
        <v>512.82000000000005</v>
      </c>
    </row>
    <row r="21" spans="1:16" x14ac:dyDescent="0.3">
      <c r="A21" s="14">
        <v>42898</v>
      </c>
      <c r="B21" s="12">
        <v>2017</v>
      </c>
      <c r="C21" s="12" t="s">
        <v>116</v>
      </c>
      <c r="D21" s="12">
        <v>1891.74</v>
      </c>
      <c r="E21" s="12">
        <v>908.04</v>
      </c>
    </row>
    <row r="22" spans="1:16" x14ac:dyDescent="0.3">
      <c r="A22" s="14">
        <v>43016</v>
      </c>
      <c r="B22" s="12">
        <v>2017</v>
      </c>
      <c r="C22" s="12" t="s">
        <v>117</v>
      </c>
      <c r="D22" s="12">
        <v>561.61</v>
      </c>
      <c r="E22" s="12">
        <v>219.03</v>
      </c>
    </row>
    <row r="23" spans="1:16" x14ac:dyDescent="0.3">
      <c r="A23" s="14">
        <v>42974</v>
      </c>
      <c r="B23" s="12">
        <v>2017</v>
      </c>
      <c r="C23" s="12" t="s">
        <v>116</v>
      </c>
      <c r="D23" s="12">
        <v>713.19</v>
      </c>
      <c r="E23" s="12">
        <v>392.25</v>
      </c>
    </row>
    <row r="24" spans="1:16" x14ac:dyDescent="0.3">
      <c r="A24" s="14">
        <v>42445</v>
      </c>
      <c r="B24" s="12">
        <v>2016</v>
      </c>
      <c r="C24" s="12" t="s">
        <v>117</v>
      </c>
      <c r="D24" s="12">
        <v>148.6</v>
      </c>
      <c r="E24" s="12">
        <v>69.84</v>
      </c>
    </row>
    <row r="25" spans="1:16" x14ac:dyDescent="0.3">
      <c r="A25" s="14">
        <v>42963</v>
      </c>
      <c r="B25" s="12">
        <v>2017</v>
      </c>
      <c r="C25" s="12" t="s">
        <v>121</v>
      </c>
      <c r="D25" s="12">
        <v>2436.08</v>
      </c>
      <c r="E25" s="12">
        <v>1315.48</v>
      </c>
    </row>
    <row r="26" spans="1:16" x14ac:dyDescent="0.3">
      <c r="A26" s="14">
        <v>43129</v>
      </c>
      <c r="B26" s="12">
        <v>2018</v>
      </c>
      <c r="C26" s="12" t="s">
        <v>117</v>
      </c>
      <c r="D26" s="12">
        <v>353.67</v>
      </c>
      <c r="E26" s="12">
        <v>169.76</v>
      </c>
    </row>
    <row r="27" spans="1:16" x14ac:dyDescent="0.3">
      <c r="A27" s="14">
        <v>43046</v>
      </c>
      <c r="B27" s="12">
        <v>2017</v>
      </c>
      <c r="C27" s="12" t="s">
        <v>117</v>
      </c>
      <c r="D27" s="12">
        <v>1993.91</v>
      </c>
      <c r="E27" s="12">
        <v>996.96</v>
      </c>
    </row>
    <row r="28" spans="1:16" x14ac:dyDescent="0.3">
      <c r="A28" s="14">
        <v>43217</v>
      </c>
      <c r="B28" s="12">
        <v>2018</v>
      </c>
      <c r="C28" s="12" t="s">
        <v>121</v>
      </c>
      <c r="D28" s="12">
        <v>1535.67</v>
      </c>
      <c r="E28" s="12">
        <v>982.83</v>
      </c>
    </row>
    <row r="29" spans="1:16" x14ac:dyDescent="0.3">
      <c r="A29" s="14">
        <v>42858</v>
      </c>
      <c r="B29" s="12">
        <v>2017</v>
      </c>
      <c r="C29" s="12" t="s">
        <v>121</v>
      </c>
      <c r="D29" s="12">
        <v>1058.98</v>
      </c>
      <c r="E29" s="12">
        <v>645.98</v>
      </c>
    </row>
    <row r="30" spans="1:16" x14ac:dyDescent="0.3">
      <c r="A30" s="14">
        <v>43026</v>
      </c>
      <c r="B30" s="12">
        <v>2017</v>
      </c>
      <c r="C30" s="12" t="s">
        <v>119</v>
      </c>
      <c r="D30" s="12">
        <v>725.21</v>
      </c>
      <c r="E30" s="12">
        <v>362.61</v>
      </c>
    </row>
    <row r="31" spans="1:16" x14ac:dyDescent="0.3">
      <c r="A31" s="14">
        <v>43043</v>
      </c>
      <c r="B31" s="12">
        <v>2017</v>
      </c>
      <c r="C31" s="12" t="s">
        <v>119</v>
      </c>
      <c r="D31" s="12">
        <v>1332.83</v>
      </c>
      <c r="E31" s="12">
        <v>879.67</v>
      </c>
    </row>
    <row r="32" spans="1:16" x14ac:dyDescent="0.3">
      <c r="A32" s="14">
        <v>42556</v>
      </c>
      <c r="B32" s="12">
        <v>2016</v>
      </c>
      <c r="C32" s="12" t="s">
        <v>116</v>
      </c>
      <c r="D32" s="12">
        <v>1955.26</v>
      </c>
      <c r="E32" s="12">
        <v>860.31</v>
      </c>
    </row>
    <row r="33" spans="1:5" x14ac:dyDescent="0.3">
      <c r="A33" s="14">
        <v>42646</v>
      </c>
      <c r="B33" s="12">
        <v>2016</v>
      </c>
      <c r="C33" s="12" t="s">
        <v>119</v>
      </c>
      <c r="D33" s="12">
        <v>1003.54</v>
      </c>
      <c r="E33" s="12">
        <v>662.34</v>
      </c>
    </row>
    <row r="34" spans="1:5" x14ac:dyDescent="0.3">
      <c r="A34" s="14">
        <v>42806</v>
      </c>
      <c r="B34" s="12">
        <v>2017</v>
      </c>
      <c r="C34" s="12" t="s">
        <v>117</v>
      </c>
      <c r="D34" s="12">
        <v>368.46</v>
      </c>
      <c r="E34" s="12">
        <v>184.23</v>
      </c>
    </row>
    <row r="35" spans="1:5" x14ac:dyDescent="0.3">
      <c r="A35" s="14">
        <v>43019</v>
      </c>
      <c r="B35" s="12">
        <v>2017</v>
      </c>
      <c r="C35" s="12" t="s">
        <v>116</v>
      </c>
      <c r="D35" s="12">
        <v>1473.86</v>
      </c>
      <c r="E35" s="12">
        <v>795.88</v>
      </c>
    </row>
    <row r="36" spans="1:5" x14ac:dyDescent="0.3">
      <c r="A36" s="14">
        <v>43032</v>
      </c>
      <c r="B36" s="12">
        <v>2017</v>
      </c>
      <c r="C36" s="12" t="s">
        <v>121</v>
      </c>
      <c r="D36" s="12">
        <v>539.23</v>
      </c>
      <c r="E36" s="12">
        <v>285.79000000000002</v>
      </c>
    </row>
    <row r="37" spans="1:5" x14ac:dyDescent="0.3">
      <c r="A37" s="14">
        <v>42377</v>
      </c>
      <c r="B37" s="12">
        <v>2016</v>
      </c>
      <c r="C37" s="12" t="s">
        <v>121</v>
      </c>
      <c r="D37" s="12">
        <v>1974.49</v>
      </c>
      <c r="E37" s="12">
        <v>908.27</v>
      </c>
    </row>
    <row r="38" spans="1:5" x14ac:dyDescent="0.3">
      <c r="A38" s="14">
        <v>42964</v>
      </c>
      <c r="B38" s="12">
        <v>2017</v>
      </c>
      <c r="C38" s="12" t="s">
        <v>121</v>
      </c>
      <c r="D38" s="12">
        <v>1931.47</v>
      </c>
      <c r="E38" s="12">
        <v>1081.6199999999999</v>
      </c>
    </row>
    <row r="39" spans="1:5" x14ac:dyDescent="0.3">
      <c r="A39" s="14">
        <v>42688</v>
      </c>
      <c r="B39" s="12">
        <v>2016</v>
      </c>
      <c r="C39" s="12" t="s">
        <v>121</v>
      </c>
      <c r="D39" s="12">
        <v>1449.29</v>
      </c>
      <c r="E39" s="12">
        <v>884.07</v>
      </c>
    </row>
    <row r="40" spans="1:5" x14ac:dyDescent="0.3">
      <c r="A40" s="14">
        <v>42904</v>
      </c>
      <c r="B40" s="12">
        <v>2017</v>
      </c>
      <c r="C40" s="12" t="s">
        <v>119</v>
      </c>
      <c r="D40" s="12">
        <v>2307.69</v>
      </c>
      <c r="E40" s="12">
        <v>1038.46</v>
      </c>
    </row>
    <row r="41" spans="1:5" x14ac:dyDescent="0.3">
      <c r="A41" s="14">
        <v>43193</v>
      </c>
      <c r="B41" s="12">
        <v>2018</v>
      </c>
      <c r="C41" s="12" t="s">
        <v>116</v>
      </c>
      <c r="D41" s="12">
        <v>1115.1300000000001</v>
      </c>
      <c r="E41" s="12">
        <v>490.66</v>
      </c>
    </row>
    <row r="42" spans="1:5" x14ac:dyDescent="0.3">
      <c r="A42" s="14">
        <v>42384</v>
      </c>
      <c r="B42" s="12">
        <v>2016</v>
      </c>
      <c r="C42" s="12" t="s">
        <v>117</v>
      </c>
      <c r="D42" s="12">
        <v>29.88</v>
      </c>
      <c r="E42" s="12">
        <v>16.14</v>
      </c>
    </row>
    <row r="43" spans="1:5" x14ac:dyDescent="0.3">
      <c r="A43" s="14">
        <v>42794</v>
      </c>
      <c r="B43" s="12">
        <v>2017</v>
      </c>
      <c r="C43" s="12" t="s">
        <v>119</v>
      </c>
      <c r="D43" s="12">
        <v>2154.9499999999998</v>
      </c>
      <c r="E43" s="12">
        <v>1077.48</v>
      </c>
    </row>
    <row r="44" spans="1:5" x14ac:dyDescent="0.3">
      <c r="A44" s="14">
        <v>42433</v>
      </c>
      <c r="B44" s="12">
        <v>2016</v>
      </c>
      <c r="C44" s="12" t="s">
        <v>116</v>
      </c>
      <c r="D44" s="12">
        <v>1234.8599999999999</v>
      </c>
      <c r="E44" s="12">
        <v>815.01</v>
      </c>
    </row>
    <row r="45" spans="1:5" x14ac:dyDescent="0.3">
      <c r="A45" s="14">
        <v>43000</v>
      </c>
      <c r="B45" s="12">
        <v>2017</v>
      </c>
      <c r="C45" s="12" t="s">
        <v>121</v>
      </c>
      <c r="D45" s="12">
        <v>2154.1799999999998</v>
      </c>
      <c r="E45" s="12">
        <v>1206.3399999999999</v>
      </c>
    </row>
    <row r="46" spans="1:5" x14ac:dyDescent="0.3">
      <c r="A46" s="14">
        <v>42939</v>
      </c>
      <c r="B46" s="12">
        <v>2017</v>
      </c>
      <c r="C46" s="12" t="s">
        <v>116</v>
      </c>
      <c r="D46" s="12">
        <v>1744.62</v>
      </c>
      <c r="E46" s="12">
        <v>872.31</v>
      </c>
    </row>
    <row r="47" spans="1:5" x14ac:dyDescent="0.3">
      <c r="A47" s="14">
        <v>43269</v>
      </c>
      <c r="B47" s="12">
        <v>2018</v>
      </c>
      <c r="C47" s="12" t="s">
        <v>121</v>
      </c>
      <c r="D47" s="12">
        <v>2298.4499999999998</v>
      </c>
      <c r="E47" s="12">
        <v>1126.24</v>
      </c>
    </row>
    <row r="48" spans="1:5" x14ac:dyDescent="0.3">
      <c r="A48" s="14">
        <v>42596</v>
      </c>
      <c r="B48" s="12">
        <v>2016</v>
      </c>
      <c r="C48" s="12" t="s">
        <v>116</v>
      </c>
      <c r="D48" s="12">
        <v>494.28</v>
      </c>
      <c r="E48" s="12">
        <v>271.85000000000002</v>
      </c>
    </row>
    <row r="49" spans="1:5" x14ac:dyDescent="0.3">
      <c r="A49" s="14">
        <v>42438</v>
      </c>
      <c r="B49" s="12">
        <v>2016</v>
      </c>
      <c r="C49" s="12" t="s">
        <v>117</v>
      </c>
      <c r="D49" s="12">
        <v>2253.0300000000002</v>
      </c>
      <c r="E49" s="12">
        <v>1149.05</v>
      </c>
    </row>
    <row r="50" spans="1:5" x14ac:dyDescent="0.3">
      <c r="A50" s="14">
        <v>42795</v>
      </c>
      <c r="B50" s="12">
        <v>2017</v>
      </c>
      <c r="C50" s="12" t="s">
        <v>117</v>
      </c>
      <c r="D50" s="12">
        <v>1478.09</v>
      </c>
      <c r="E50" s="12">
        <v>768.61</v>
      </c>
    </row>
    <row r="51" spans="1:5" x14ac:dyDescent="0.3">
      <c r="A51" s="14">
        <v>43406</v>
      </c>
      <c r="B51" s="12">
        <v>2018</v>
      </c>
      <c r="C51" s="12" t="s">
        <v>119</v>
      </c>
      <c r="D51" s="12">
        <v>678.92</v>
      </c>
      <c r="E51" s="12">
        <v>325.88</v>
      </c>
    </row>
    <row r="52" spans="1:5" x14ac:dyDescent="0.3">
      <c r="A52" s="14">
        <v>43201</v>
      </c>
      <c r="B52" s="12">
        <v>2018</v>
      </c>
      <c r="C52" s="12" t="s">
        <v>117</v>
      </c>
      <c r="D52" s="12">
        <v>143.51</v>
      </c>
      <c r="E52" s="12">
        <v>71.760000000000005</v>
      </c>
    </row>
    <row r="53" spans="1:5" x14ac:dyDescent="0.3">
      <c r="A53" s="14">
        <v>42425</v>
      </c>
      <c r="B53" s="12">
        <v>2016</v>
      </c>
      <c r="C53" s="12" t="s">
        <v>119</v>
      </c>
      <c r="D53" s="12">
        <v>1868.96</v>
      </c>
      <c r="E53" s="12">
        <v>747.58</v>
      </c>
    </row>
    <row r="54" spans="1:5" x14ac:dyDescent="0.3">
      <c r="A54" s="14">
        <v>42899</v>
      </c>
      <c r="B54" s="12">
        <v>2017</v>
      </c>
      <c r="C54" s="12" t="s">
        <v>119</v>
      </c>
      <c r="D54" s="12">
        <v>1549.63</v>
      </c>
      <c r="E54" s="12">
        <v>604.36</v>
      </c>
    </row>
    <row r="55" spans="1:5" x14ac:dyDescent="0.3">
      <c r="A55" s="14">
        <v>42682</v>
      </c>
      <c r="B55" s="12">
        <v>2016</v>
      </c>
      <c r="C55" s="12" t="s">
        <v>117</v>
      </c>
      <c r="D55" s="12">
        <v>937.24</v>
      </c>
      <c r="E55" s="12">
        <v>459.25</v>
      </c>
    </row>
    <row r="56" spans="1:5" x14ac:dyDescent="0.3">
      <c r="A56" s="14">
        <v>43227</v>
      </c>
      <c r="B56" s="12">
        <v>2018</v>
      </c>
      <c r="C56" s="12" t="s">
        <v>117</v>
      </c>
      <c r="D56" s="12">
        <v>109.84</v>
      </c>
      <c r="E56" s="12">
        <v>54.92</v>
      </c>
    </row>
    <row r="57" spans="1:5" x14ac:dyDescent="0.3">
      <c r="A57" s="14">
        <v>42782</v>
      </c>
      <c r="B57" s="12">
        <v>2017</v>
      </c>
      <c r="C57" s="12" t="s">
        <v>119</v>
      </c>
      <c r="D57" s="12">
        <v>747.68</v>
      </c>
      <c r="E57" s="12">
        <v>500.95</v>
      </c>
    </row>
    <row r="58" spans="1:5" x14ac:dyDescent="0.3">
      <c r="A58" s="14">
        <v>42886</v>
      </c>
      <c r="B58" s="12">
        <v>2017</v>
      </c>
      <c r="C58" s="12" t="s">
        <v>119</v>
      </c>
      <c r="D58" s="12">
        <v>443.35</v>
      </c>
      <c r="E58" s="12">
        <v>252.71</v>
      </c>
    </row>
    <row r="59" spans="1:5" x14ac:dyDescent="0.3">
      <c r="A59" s="14">
        <v>42396</v>
      </c>
      <c r="B59" s="12">
        <v>2016</v>
      </c>
      <c r="C59" s="12" t="s">
        <v>119</v>
      </c>
      <c r="D59" s="12">
        <v>1129.8499999999999</v>
      </c>
      <c r="E59" s="12">
        <v>723.1</v>
      </c>
    </row>
    <row r="60" spans="1:5" x14ac:dyDescent="0.3">
      <c r="A60" s="14">
        <v>42632</v>
      </c>
      <c r="B60" s="12">
        <v>2016</v>
      </c>
      <c r="C60" s="12" t="s">
        <v>121</v>
      </c>
      <c r="D60" s="12">
        <v>2202.75</v>
      </c>
      <c r="E60" s="12">
        <v>947.18</v>
      </c>
    </row>
    <row r="61" spans="1:5" x14ac:dyDescent="0.3">
      <c r="A61" s="14">
        <v>42405</v>
      </c>
      <c r="B61" s="12">
        <v>2016</v>
      </c>
      <c r="C61" s="12" t="s">
        <v>116</v>
      </c>
      <c r="D61" s="12">
        <v>29.56</v>
      </c>
      <c r="E61" s="12">
        <v>11.82</v>
      </c>
    </row>
    <row r="62" spans="1:5" x14ac:dyDescent="0.3">
      <c r="A62" s="14">
        <v>42473</v>
      </c>
      <c r="B62" s="12">
        <v>2016</v>
      </c>
      <c r="C62" s="12" t="s">
        <v>116</v>
      </c>
      <c r="D62" s="12">
        <v>2088.42</v>
      </c>
      <c r="E62" s="12">
        <v>1294.82</v>
      </c>
    </row>
    <row r="63" spans="1:5" x14ac:dyDescent="0.3">
      <c r="A63" s="14">
        <v>42817</v>
      </c>
      <c r="B63" s="12">
        <v>2017</v>
      </c>
      <c r="C63" s="12" t="s">
        <v>117</v>
      </c>
      <c r="D63" s="12">
        <v>708.14</v>
      </c>
      <c r="E63" s="12">
        <v>446.13</v>
      </c>
    </row>
    <row r="64" spans="1:5" x14ac:dyDescent="0.3">
      <c r="A64" s="14">
        <v>43442</v>
      </c>
      <c r="B64" s="12">
        <v>2018</v>
      </c>
      <c r="C64" s="12" t="s">
        <v>119</v>
      </c>
      <c r="D64" s="12">
        <v>44.86</v>
      </c>
      <c r="E64" s="12">
        <v>26.47</v>
      </c>
    </row>
    <row r="65" spans="1:5" x14ac:dyDescent="0.3">
      <c r="A65" s="14">
        <v>42997</v>
      </c>
      <c r="B65" s="12">
        <v>2017</v>
      </c>
      <c r="C65" s="12" t="s">
        <v>121</v>
      </c>
      <c r="D65" s="12">
        <v>1665.87</v>
      </c>
      <c r="E65" s="12">
        <v>866.25</v>
      </c>
    </row>
    <row r="66" spans="1:5" x14ac:dyDescent="0.3">
      <c r="A66" s="14">
        <v>43108</v>
      </c>
      <c r="B66" s="12">
        <v>2018</v>
      </c>
      <c r="C66" s="12" t="s">
        <v>116</v>
      </c>
      <c r="D66" s="12">
        <v>1657.26</v>
      </c>
      <c r="E66" s="12">
        <v>977.78</v>
      </c>
    </row>
    <row r="67" spans="1:5" x14ac:dyDescent="0.3">
      <c r="A67" s="14">
        <v>42763</v>
      </c>
      <c r="B67" s="12">
        <v>2017</v>
      </c>
      <c r="C67" s="12" t="s">
        <v>117</v>
      </c>
      <c r="D67" s="12">
        <v>1543.94</v>
      </c>
      <c r="E67" s="12">
        <v>679.33</v>
      </c>
    </row>
    <row r="68" spans="1:5" x14ac:dyDescent="0.3">
      <c r="A68" s="14">
        <v>42571</v>
      </c>
      <c r="B68" s="12">
        <v>2016</v>
      </c>
      <c r="C68" s="12" t="s">
        <v>116</v>
      </c>
      <c r="D68" s="12">
        <v>1362.96</v>
      </c>
      <c r="E68" s="12">
        <v>708.74</v>
      </c>
    </row>
    <row r="69" spans="1:5" x14ac:dyDescent="0.3">
      <c r="A69" s="14">
        <v>42903</v>
      </c>
      <c r="B69" s="12">
        <v>2017</v>
      </c>
      <c r="C69" s="12" t="s">
        <v>116</v>
      </c>
      <c r="D69" s="12">
        <v>308.39999999999998</v>
      </c>
      <c r="E69" s="12">
        <v>141.86000000000001</v>
      </c>
    </row>
    <row r="70" spans="1:5" x14ac:dyDescent="0.3">
      <c r="A70" s="14">
        <v>42804</v>
      </c>
      <c r="B70" s="12">
        <v>2017</v>
      </c>
      <c r="C70" s="12" t="s">
        <v>119</v>
      </c>
      <c r="D70" s="12">
        <v>2495.48</v>
      </c>
      <c r="E70" s="12">
        <v>1098.01</v>
      </c>
    </row>
    <row r="71" spans="1:5" x14ac:dyDescent="0.3">
      <c r="A71" s="14">
        <v>42865</v>
      </c>
      <c r="B71" s="12">
        <v>2017</v>
      </c>
      <c r="C71" s="12" t="s">
        <v>121</v>
      </c>
      <c r="D71" s="12">
        <v>402.76</v>
      </c>
      <c r="E71" s="12">
        <v>189.3</v>
      </c>
    </row>
    <row r="72" spans="1:5" x14ac:dyDescent="0.3">
      <c r="A72" s="14">
        <v>43228</v>
      </c>
      <c r="B72" s="12">
        <v>2018</v>
      </c>
      <c r="C72" s="12" t="s">
        <v>119</v>
      </c>
      <c r="D72" s="12">
        <v>1421.93</v>
      </c>
      <c r="E72" s="12">
        <v>639.87</v>
      </c>
    </row>
    <row r="73" spans="1:5" x14ac:dyDescent="0.3">
      <c r="A73" s="14">
        <v>42374</v>
      </c>
      <c r="B73" s="12">
        <v>2016</v>
      </c>
      <c r="C73" s="12" t="s">
        <v>117</v>
      </c>
      <c r="D73" s="12">
        <v>1172.31</v>
      </c>
      <c r="E73" s="12">
        <v>644.77</v>
      </c>
    </row>
    <row r="74" spans="1:5" x14ac:dyDescent="0.3">
      <c r="A74" s="14">
        <v>42834</v>
      </c>
      <c r="B74" s="12">
        <v>2017</v>
      </c>
      <c r="C74" s="12" t="s">
        <v>117</v>
      </c>
      <c r="D74" s="12">
        <v>2070.4899999999998</v>
      </c>
      <c r="E74" s="12">
        <v>1345.82</v>
      </c>
    </row>
    <row r="75" spans="1:5" x14ac:dyDescent="0.3">
      <c r="A75" s="14">
        <v>43463</v>
      </c>
      <c r="B75" s="12">
        <v>2018</v>
      </c>
      <c r="C75" s="12" t="s">
        <v>116</v>
      </c>
      <c r="D75" s="12">
        <v>1965.34</v>
      </c>
      <c r="E75" s="12">
        <v>786.14</v>
      </c>
    </row>
    <row r="76" spans="1:5" x14ac:dyDescent="0.3">
      <c r="A76" s="14">
        <v>42542</v>
      </c>
      <c r="B76" s="12">
        <v>2016</v>
      </c>
      <c r="C76" s="12" t="s">
        <v>121</v>
      </c>
      <c r="D76" s="12">
        <v>1833</v>
      </c>
      <c r="E76" s="12">
        <v>879.84</v>
      </c>
    </row>
    <row r="77" spans="1:5" x14ac:dyDescent="0.3">
      <c r="A77" s="14">
        <v>43197</v>
      </c>
      <c r="B77" s="12">
        <v>2018</v>
      </c>
      <c r="C77" s="12" t="s">
        <v>121</v>
      </c>
      <c r="D77" s="12">
        <v>2151.4499999999998</v>
      </c>
      <c r="E77" s="12">
        <v>1312.38</v>
      </c>
    </row>
    <row r="78" spans="1:5" x14ac:dyDescent="0.3">
      <c r="A78" s="14">
        <v>42860</v>
      </c>
      <c r="B78" s="12">
        <v>2017</v>
      </c>
      <c r="C78" s="12" t="s">
        <v>121</v>
      </c>
      <c r="D78" s="12">
        <v>673.95</v>
      </c>
      <c r="E78" s="12">
        <v>384.15</v>
      </c>
    </row>
    <row r="79" spans="1:5" x14ac:dyDescent="0.3">
      <c r="A79" s="14">
        <v>43117</v>
      </c>
      <c r="B79" s="12">
        <v>2018</v>
      </c>
      <c r="C79" s="12" t="s">
        <v>116</v>
      </c>
      <c r="D79" s="12">
        <v>561.58000000000004</v>
      </c>
      <c r="E79" s="12">
        <v>247.1</v>
      </c>
    </row>
    <row r="80" spans="1:5" x14ac:dyDescent="0.3">
      <c r="A80" s="14">
        <v>42957</v>
      </c>
      <c r="B80" s="12">
        <v>2017</v>
      </c>
      <c r="C80" s="12" t="s">
        <v>119</v>
      </c>
      <c r="D80" s="12">
        <v>1342.24</v>
      </c>
      <c r="E80" s="12">
        <v>711.39</v>
      </c>
    </row>
    <row r="81" spans="1:5" x14ac:dyDescent="0.3">
      <c r="A81" s="14">
        <v>43286</v>
      </c>
      <c r="B81" s="12">
        <v>2018</v>
      </c>
      <c r="C81" s="12" t="s">
        <v>117</v>
      </c>
      <c r="D81" s="12">
        <v>1754.6</v>
      </c>
      <c r="E81" s="12">
        <v>789.57</v>
      </c>
    </row>
    <row r="82" spans="1:5" x14ac:dyDescent="0.3">
      <c r="A82" s="14">
        <v>43129</v>
      </c>
      <c r="B82" s="12">
        <v>2018</v>
      </c>
      <c r="C82" s="12" t="s">
        <v>117</v>
      </c>
      <c r="D82" s="12">
        <v>214.29</v>
      </c>
      <c r="E82" s="12">
        <v>109.29</v>
      </c>
    </row>
    <row r="83" spans="1:5" x14ac:dyDescent="0.3">
      <c r="A83" s="14">
        <v>42793</v>
      </c>
      <c r="B83" s="12">
        <v>2017</v>
      </c>
      <c r="C83" s="12" t="s">
        <v>119</v>
      </c>
      <c r="D83" s="12">
        <v>1561.54</v>
      </c>
      <c r="E83" s="12">
        <v>952.54</v>
      </c>
    </row>
    <row r="84" spans="1:5" x14ac:dyDescent="0.3">
      <c r="A84" s="14">
        <v>43165</v>
      </c>
      <c r="B84" s="12">
        <v>2018</v>
      </c>
      <c r="C84" s="12" t="s">
        <v>116</v>
      </c>
      <c r="D84" s="12">
        <v>1673.37</v>
      </c>
      <c r="E84" s="12">
        <v>870.15</v>
      </c>
    </row>
    <row r="85" spans="1:5" x14ac:dyDescent="0.3">
      <c r="A85" s="14">
        <v>43414</v>
      </c>
      <c r="B85" s="12">
        <v>2018</v>
      </c>
      <c r="C85" s="12" t="s">
        <v>116</v>
      </c>
      <c r="D85" s="12">
        <v>773.05</v>
      </c>
      <c r="E85" s="12">
        <v>440.64</v>
      </c>
    </row>
    <row r="86" spans="1:5" x14ac:dyDescent="0.3">
      <c r="A86" s="14">
        <v>43385</v>
      </c>
      <c r="B86" s="12">
        <v>2018</v>
      </c>
      <c r="C86" s="12" t="s">
        <v>116</v>
      </c>
      <c r="D86" s="12">
        <v>418.72</v>
      </c>
      <c r="E86" s="12">
        <v>230.3</v>
      </c>
    </row>
    <row r="87" spans="1:5" x14ac:dyDescent="0.3">
      <c r="A87" s="14">
        <v>43033</v>
      </c>
      <c r="B87" s="12">
        <v>2017</v>
      </c>
      <c r="C87" s="12" t="s">
        <v>121</v>
      </c>
      <c r="D87" s="12">
        <v>1946.44</v>
      </c>
      <c r="E87" s="12">
        <v>1051.08</v>
      </c>
    </row>
    <row r="88" spans="1:5" x14ac:dyDescent="0.3">
      <c r="A88" s="14">
        <v>42791</v>
      </c>
      <c r="B88" s="12">
        <v>2017</v>
      </c>
      <c r="C88" s="12" t="s">
        <v>119</v>
      </c>
      <c r="D88" s="12">
        <v>770.94</v>
      </c>
      <c r="E88" s="12">
        <v>339.21</v>
      </c>
    </row>
    <row r="89" spans="1:5" x14ac:dyDescent="0.3">
      <c r="A89" s="14">
        <v>43332</v>
      </c>
      <c r="B89" s="12">
        <v>2018</v>
      </c>
      <c r="C89" s="12" t="s">
        <v>117</v>
      </c>
      <c r="D89" s="12">
        <v>1222.49</v>
      </c>
      <c r="E89" s="12">
        <v>770.17</v>
      </c>
    </row>
    <row r="90" spans="1:5" x14ac:dyDescent="0.3">
      <c r="A90" s="14">
        <v>43184</v>
      </c>
      <c r="B90" s="12">
        <v>2018</v>
      </c>
      <c r="C90" s="12" t="s">
        <v>116</v>
      </c>
      <c r="D90" s="12">
        <v>1395.46</v>
      </c>
      <c r="E90" s="12">
        <v>851.23</v>
      </c>
    </row>
    <row r="91" spans="1:5" x14ac:dyDescent="0.3">
      <c r="A91" s="14">
        <v>42896</v>
      </c>
      <c r="B91" s="12">
        <v>2017</v>
      </c>
      <c r="C91" s="12" t="s">
        <v>116</v>
      </c>
      <c r="D91" s="12">
        <v>1520.63</v>
      </c>
      <c r="E91" s="12">
        <v>851.55</v>
      </c>
    </row>
    <row r="92" spans="1:5" x14ac:dyDescent="0.3">
      <c r="A92" s="14">
        <v>42635</v>
      </c>
      <c r="B92" s="12">
        <v>2016</v>
      </c>
      <c r="C92" s="12" t="s">
        <v>119</v>
      </c>
      <c r="D92" s="12">
        <v>1094.5</v>
      </c>
      <c r="E92" s="12">
        <v>689.54</v>
      </c>
    </row>
    <row r="93" spans="1:5" x14ac:dyDescent="0.3">
      <c r="A93" s="14">
        <v>42808</v>
      </c>
      <c r="B93" s="12">
        <v>2017</v>
      </c>
      <c r="C93" s="12" t="s">
        <v>117</v>
      </c>
      <c r="D93" s="12">
        <v>76.959999999999994</v>
      </c>
      <c r="E93" s="12">
        <v>33.86</v>
      </c>
    </row>
    <row r="94" spans="1:5" x14ac:dyDescent="0.3">
      <c r="A94" s="14">
        <v>43016</v>
      </c>
      <c r="B94" s="12">
        <v>2017</v>
      </c>
      <c r="C94" s="12" t="s">
        <v>117</v>
      </c>
      <c r="D94" s="12">
        <v>234.72</v>
      </c>
      <c r="E94" s="12">
        <v>152.57</v>
      </c>
    </row>
    <row r="95" spans="1:5" x14ac:dyDescent="0.3">
      <c r="A95" s="14">
        <v>42793</v>
      </c>
      <c r="B95" s="12">
        <v>2017</v>
      </c>
      <c r="C95" s="12" t="s">
        <v>116</v>
      </c>
      <c r="D95" s="12">
        <v>2003.25</v>
      </c>
      <c r="E95" s="12">
        <v>1041.69</v>
      </c>
    </row>
    <row r="96" spans="1:5" x14ac:dyDescent="0.3">
      <c r="A96" s="14">
        <v>42879</v>
      </c>
      <c r="B96" s="12">
        <v>2017</v>
      </c>
      <c r="C96" s="12" t="s">
        <v>117</v>
      </c>
      <c r="D96" s="12">
        <v>1688.01</v>
      </c>
      <c r="E96" s="12">
        <v>1063.45</v>
      </c>
    </row>
    <row r="97" spans="1:5" x14ac:dyDescent="0.3">
      <c r="A97" s="14">
        <v>42733</v>
      </c>
      <c r="B97" s="12">
        <v>2016</v>
      </c>
      <c r="C97" s="12" t="s">
        <v>119</v>
      </c>
      <c r="D97" s="12">
        <v>1538.35</v>
      </c>
      <c r="E97" s="12">
        <v>815.33</v>
      </c>
    </row>
    <row r="98" spans="1:5" x14ac:dyDescent="0.3">
      <c r="A98" s="14">
        <v>42856</v>
      </c>
      <c r="B98" s="12">
        <v>2017</v>
      </c>
      <c r="C98" s="12" t="s">
        <v>121</v>
      </c>
      <c r="D98" s="12">
        <v>147.04</v>
      </c>
      <c r="E98" s="12">
        <v>97.05</v>
      </c>
    </row>
    <row r="99" spans="1:5" x14ac:dyDescent="0.3">
      <c r="A99" s="14">
        <v>42937</v>
      </c>
      <c r="B99" s="12">
        <v>2017</v>
      </c>
      <c r="C99" s="12" t="s">
        <v>121</v>
      </c>
      <c r="D99" s="12">
        <v>1908.31</v>
      </c>
      <c r="E99" s="12">
        <v>954.16</v>
      </c>
    </row>
    <row r="100" spans="1:5" x14ac:dyDescent="0.3">
      <c r="A100" s="14">
        <v>42745</v>
      </c>
      <c r="B100" s="12">
        <v>2017</v>
      </c>
      <c r="C100" s="12" t="s">
        <v>117</v>
      </c>
      <c r="D100" s="12">
        <v>490.77</v>
      </c>
      <c r="E100" s="12">
        <v>319</v>
      </c>
    </row>
    <row r="101" spans="1:5" x14ac:dyDescent="0.3">
      <c r="A101" s="14">
        <v>42920</v>
      </c>
      <c r="B101" s="12">
        <v>2017</v>
      </c>
      <c r="C101" s="12" t="s">
        <v>116</v>
      </c>
      <c r="D101" s="12">
        <v>671.76</v>
      </c>
      <c r="E101" s="12">
        <v>409.77</v>
      </c>
    </row>
    <row r="102" spans="1:5" x14ac:dyDescent="0.3">
      <c r="A102" s="14">
        <v>42556</v>
      </c>
      <c r="B102" s="12">
        <v>2016</v>
      </c>
      <c r="C102" s="12" t="s">
        <v>116</v>
      </c>
      <c r="D102" s="12">
        <v>2301.62</v>
      </c>
      <c r="E102" s="12">
        <v>920.65</v>
      </c>
    </row>
    <row r="103" spans="1:5" x14ac:dyDescent="0.3">
      <c r="A103" s="14">
        <v>42746</v>
      </c>
      <c r="B103" s="12">
        <v>2017</v>
      </c>
      <c r="C103" s="12" t="s">
        <v>119</v>
      </c>
      <c r="D103" s="12">
        <v>502.61</v>
      </c>
      <c r="E103" s="12">
        <v>206.07</v>
      </c>
    </row>
    <row r="104" spans="1:5" x14ac:dyDescent="0.3">
      <c r="A104" s="14">
        <v>43381</v>
      </c>
      <c r="B104" s="12">
        <v>2018</v>
      </c>
      <c r="C104" s="12" t="s">
        <v>116</v>
      </c>
      <c r="D104" s="12">
        <v>1047.6300000000001</v>
      </c>
      <c r="E104" s="12">
        <v>408.58</v>
      </c>
    </row>
    <row r="105" spans="1:5" x14ac:dyDescent="0.3">
      <c r="A105" s="14">
        <v>43227</v>
      </c>
      <c r="B105" s="12">
        <v>2018</v>
      </c>
      <c r="C105" s="12" t="s">
        <v>121</v>
      </c>
      <c r="D105" s="12">
        <v>1647.46</v>
      </c>
      <c r="E105" s="12">
        <v>741.36</v>
      </c>
    </row>
    <row r="106" spans="1:5" x14ac:dyDescent="0.3">
      <c r="A106" s="14">
        <v>43137</v>
      </c>
      <c r="B106" s="12">
        <v>2018</v>
      </c>
      <c r="C106" s="12" t="s">
        <v>117</v>
      </c>
      <c r="D106" s="12">
        <v>609.32000000000005</v>
      </c>
      <c r="E106" s="12">
        <v>280.29000000000002</v>
      </c>
    </row>
    <row r="107" spans="1:5" x14ac:dyDescent="0.3">
      <c r="A107" s="14">
        <v>43141</v>
      </c>
      <c r="B107" s="12">
        <v>2018</v>
      </c>
      <c r="C107" s="12" t="s">
        <v>121</v>
      </c>
      <c r="D107" s="12">
        <v>489.95</v>
      </c>
      <c r="E107" s="12">
        <v>279.27</v>
      </c>
    </row>
    <row r="108" spans="1:5" x14ac:dyDescent="0.3">
      <c r="A108" s="14">
        <v>43200</v>
      </c>
      <c r="B108" s="12">
        <v>2018</v>
      </c>
      <c r="C108" s="12" t="s">
        <v>119</v>
      </c>
      <c r="D108" s="12">
        <v>234.43</v>
      </c>
      <c r="E108" s="12">
        <v>126.59</v>
      </c>
    </row>
    <row r="109" spans="1:5" x14ac:dyDescent="0.3">
      <c r="A109" s="14">
        <v>43119</v>
      </c>
      <c r="B109" s="12">
        <v>2018</v>
      </c>
      <c r="C109" s="12" t="s">
        <v>119</v>
      </c>
      <c r="D109" s="12">
        <v>1988.25</v>
      </c>
      <c r="E109" s="12">
        <v>1113.42</v>
      </c>
    </row>
    <row r="110" spans="1:5" x14ac:dyDescent="0.3">
      <c r="A110" s="14">
        <v>43116</v>
      </c>
      <c r="B110" s="12">
        <v>2018</v>
      </c>
      <c r="C110" s="12" t="s">
        <v>117</v>
      </c>
      <c r="D110" s="12">
        <v>62.18</v>
      </c>
      <c r="E110" s="12">
        <v>24.25</v>
      </c>
    </row>
    <row r="111" spans="1:5" x14ac:dyDescent="0.3">
      <c r="A111" s="14">
        <v>42406</v>
      </c>
      <c r="B111" s="12">
        <v>2016</v>
      </c>
      <c r="C111" s="12" t="s">
        <v>121</v>
      </c>
      <c r="D111" s="12">
        <v>598.85</v>
      </c>
      <c r="E111" s="12">
        <v>269.48</v>
      </c>
    </row>
    <row r="112" spans="1:5" x14ac:dyDescent="0.3">
      <c r="A112" s="14">
        <v>42567</v>
      </c>
      <c r="B112" s="12">
        <v>2016</v>
      </c>
      <c r="C112" s="12" t="s">
        <v>119</v>
      </c>
      <c r="D112" s="12">
        <v>2177.11</v>
      </c>
      <c r="E112" s="12">
        <v>936.16</v>
      </c>
    </row>
    <row r="113" spans="1:5" x14ac:dyDescent="0.3">
      <c r="A113" s="14">
        <v>42801</v>
      </c>
      <c r="B113" s="12">
        <v>2017</v>
      </c>
      <c r="C113" s="12" t="s">
        <v>116</v>
      </c>
      <c r="D113" s="12">
        <v>2417.35</v>
      </c>
      <c r="E113" s="12">
        <v>1281.2</v>
      </c>
    </row>
    <row r="114" spans="1:5" x14ac:dyDescent="0.3">
      <c r="A114" s="14">
        <v>42797</v>
      </c>
      <c r="B114" s="12">
        <v>2017</v>
      </c>
      <c r="C114" s="12" t="s">
        <v>119</v>
      </c>
      <c r="D114" s="12">
        <v>498.52</v>
      </c>
      <c r="E114" s="12">
        <v>259.23</v>
      </c>
    </row>
    <row r="115" spans="1:5" x14ac:dyDescent="0.3">
      <c r="A115" s="14">
        <v>43091</v>
      </c>
      <c r="B115" s="12">
        <v>2017</v>
      </c>
      <c r="C115" s="12" t="s">
        <v>117</v>
      </c>
      <c r="D115" s="12">
        <v>22.8</v>
      </c>
      <c r="E115" s="12">
        <v>13.91</v>
      </c>
    </row>
    <row r="116" spans="1:5" x14ac:dyDescent="0.3">
      <c r="A116" s="14">
        <v>43274</v>
      </c>
      <c r="B116" s="12">
        <v>2018</v>
      </c>
      <c r="C116" s="12" t="s">
        <v>116</v>
      </c>
      <c r="D116" s="12">
        <v>536.25</v>
      </c>
      <c r="E116" s="12">
        <v>294.94</v>
      </c>
    </row>
    <row r="117" spans="1:5" x14ac:dyDescent="0.3">
      <c r="A117" s="14">
        <v>42413</v>
      </c>
      <c r="B117" s="12">
        <v>2016</v>
      </c>
      <c r="C117" s="12" t="s">
        <v>116</v>
      </c>
      <c r="D117" s="12">
        <v>1871.36</v>
      </c>
      <c r="E117" s="12">
        <v>1160.24</v>
      </c>
    </row>
    <row r="118" spans="1:5" x14ac:dyDescent="0.3">
      <c r="A118" s="14">
        <v>42622</v>
      </c>
      <c r="B118" s="12">
        <v>2016</v>
      </c>
      <c r="C118" s="12" t="s">
        <v>117</v>
      </c>
      <c r="D118" s="12">
        <v>880.15</v>
      </c>
      <c r="E118" s="12">
        <v>536.89</v>
      </c>
    </row>
    <row r="119" spans="1:5" x14ac:dyDescent="0.3">
      <c r="A119" s="14">
        <v>42503</v>
      </c>
      <c r="B119" s="12">
        <v>2016</v>
      </c>
      <c r="C119" s="12" t="s">
        <v>119</v>
      </c>
      <c r="D119" s="12">
        <v>2115.44</v>
      </c>
      <c r="E119" s="12">
        <v>1184.6500000000001</v>
      </c>
    </row>
    <row r="120" spans="1:5" x14ac:dyDescent="0.3">
      <c r="A120" s="14">
        <v>42612</v>
      </c>
      <c r="B120" s="12">
        <v>2016</v>
      </c>
      <c r="C120" s="12" t="s">
        <v>117</v>
      </c>
      <c r="D120" s="12">
        <v>2268.16</v>
      </c>
      <c r="E120" s="12">
        <v>975.31</v>
      </c>
    </row>
    <row r="121" spans="1:5" x14ac:dyDescent="0.3">
      <c r="A121" s="14">
        <v>43424</v>
      </c>
      <c r="B121" s="12">
        <v>2018</v>
      </c>
      <c r="C121" s="12" t="s">
        <v>119</v>
      </c>
      <c r="D121" s="12">
        <v>1800.62</v>
      </c>
      <c r="E121" s="12">
        <v>954.33</v>
      </c>
    </row>
    <row r="122" spans="1:5" x14ac:dyDescent="0.3">
      <c r="A122" s="14">
        <v>43410</v>
      </c>
      <c r="B122" s="12">
        <v>2018</v>
      </c>
      <c r="C122" s="12" t="s">
        <v>116</v>
      </c>
      <c r="D122" s="12">
        <v>1860.09</v>
      </c>
      <c r="E122" s="12">
        <v>781.24</v>
      </c>
    </row>
    <row r="123" spans="1:5" x14ac:dyDescent="0.3">
      <c r="A123" s="14">
        <v>43154</v>
      </c>
      <c r="B123" s="12">
        <v>2018</v>
      </c>
      <c r="C123" s="12" t="s">
        <v>121</v>
      </c>
      <c r="D123" s="12">
        <v>667.55</v>
      </c>
      <c r="E123" s="12">
        <v>267.02</v>
      </c>
    </row>
    <row r="124" spans="1:5" x14ac:dyDescent="0.3">
      <c r="A124" s="14">
        <v>42678</v>
      </c>
      <c r="B124" s="12">
        <v>2016</v>
      </c>
      <c r="C124" s="12" t="s">
        <v>116</v>
      </c>
      <c r="D124" s="12">
        <v>989.63</v>
      </c>
      <c r="E124" s="12">
        <v>653.16</v>
      </c>
    </row>
    <row r="125" spans="1:5" x14ac:dyDescent="0.3">
      <c r="A125" s="14">
        <v>42528</v>
      </c>
      <c r="B125" s="12">
        <v>2016</v>
      </c>
      <c r="C125" s="12" t="s">
        <v>121</v>
      </c>
      <c r="D125" s="12">
        <v>1907.49</v>
      </c>
      <c r="E125" s="12">
        <v>820.22</v>
      </c>
    </row>
    <row r="126" spans="1:5" x14ac:dyDescent="0.3">
      <c r="A126" s="14">
        <v>42468</v>
      </c>
      <c r="B126" s="12">
        <v>2016</v>
      </c>
      <c r="C126" s="12" t="s">
        <v>116</v>
      </c>
      <c r="D126" s="12">
        <v>693.75</v>
      </c>
      <c r="E126" s="12">
        <v>291.38</v>
      </c>
    </row>
    <row r="127" spans="1:5" x14ac:dyDescent="0.3">
      <c r="A127" s="14">
        <v>43044</v>
      </c>
      <c r="B127" s="12">
        <v>2017</v>
      </c>
      <c r="C127" s="12" t="s">
        <v>119</v>
      </c>
      <c r="D127" s="12">
        <v>699.22</v>
      </c>
      <c r="E127" s="12">
        <v>391.56</v>
      </c>
    </row>
    <row r="128" spans="1:5" x14ac:dyDescent="0.3">
      <c r="A128" s="14">
        <v>42938</v>
      </c>
      <c r="B128" s="12">
        <v>2017</v>
      </c>
      <c r="C128" s="12" t="s">
        <v>119</v>
      </c>
      <c r="D128" s="12">
        <v>1489.21</v>
      </c>
      <c r="E128" s="12">
        <v>982.88</v>
      </c>
    </row>
    <row r="129" spans="1:5" x14ac:dyDescent="0.3">
      <c r="A129" s="14">
        <v>42760</v>
      </c>
      <c r="B129" s="12">
        <v>2017</v>
      </c>
      <c r="C129" s="12" t="s">
        <v>121</v>
      </c>
      <c r="D129" s="12">
        <v>987.63</v>
      </c>
      <c r="E129" s="12">
        <v>414.8</v>
      </c>
    </row>
    <row r="130" spans="1:5" x14ac:dyDescent="0.3">
      <c r="A130" s="14">
        <v>43272</v>
      </c>
      <c r="B130" s="12">
        <v>2018</v>
      </c>
      <c r="C130" s="12" t="s">
        <v>116</v>
      </c>
      <c r="D130" s="12">
        <v>2037.45</v>
      </c>
      <c r="E130" s="12">
        <v>1161.3499999999999</v>
      </c>
    </row>
    <row r="131" spans="1:5" x14ac:dyDescent="0.3">
      <c r="A131" s="14">
        <v>42411</v>
      </c>
      <c r="B131" s="12">
        <v>2016</v>
      </c>
      <c r="C131" s="12" t="s">
        <v>116</v>
      </c>
      <c r="D131" s="12">
        <v>2345</v>
      </c>
      <c r="E131" s="12">
        <v>1430.45</v>
      </c>
    </row>
    <row r="132" spans="1:5" x14ac:dyDescent="0.3">
      <c r="A132" s="14">
        <v>43119</v>
      </c>
      <c r="B132" s="12">
        <v>2018</v>
      </c>
      <c r="C132" s="12" t="s">
        <v>116</v>
      </c>
      <c r="D132" s="12">
        <v>1496.14</v>
      </c>
      <c r="E132" s="12">
        <v>703.19</v>
      </c>
    </row>
    <row r="133" spans="1:5" x14ac:dyDescent="0.3">
      <c r="A133" s="14">
        <v>43121</v>
      </c>
      <c r="B133" s="12">
        <v>2018</v>
      </c>
      <c r="C133" s="12" t="s">
        <v>119</v>
      </c>
      <c r="D133" s="12">
        <v>836.37</v>
      </c>
      <c r="E133" s="12">
        <v>368</v>
      </c>
    </row>
    <row r="134" spans="1:5" x14ac:dyDescent="0.3">
      <c r="A134" s="14">
        <v>43264</v>
      </c>
      <c r="B134" s="12">
        <v>2018</v>
      </c>
      <c r="C134" s="12" t="s">
        <v>119</v>
      </c>
      <c r="D134" s="12">
        <v>1023.91</v>
      </c>
      <c r="E134" s="12">
        <v>573.39</v>
      </c>
    </row>
    <row r="135" spans="1:5" x14ac:dyDescent="0.3">
      <c r="A135" s="14">
        <v>42760</v>
      </c>
      <c r="B135" s="12">
        <v>2017</v>
      </c>
      <c r="C135" s="12" t="s">
        <v>117</v>
      </c>
      <c r="D135" s="12">
        <v>1553.78</v>
      </c>
      <c r="E135" s="12">
        <v>776.89</v>
      </c>
    </row>
    <row r="136" spans="1:5" x14ac:dyDescent="0.3">
      <c r="A136" s="14">
        <v>43088</v>
      </c>
      <c r="B136" s="12">
        <v>2017</v>
      </c>
      <c r="C136" s="12" t="s">
        <v>121</v>
      </c>
      <c r="D136" s="12">
        <v>946.52</v>
      </c>
      <c r="E136" s="12">
        <v>388.07</v>
      </c>
    </row>
    <row r="137" spans="1:5" x14ac:dyDescent="0.3">
      <c r="A137" s="14">
        <v>42539</v>
      </c>
      <c r="B137" s="12">
        <v>2016</v>
      </c>
      <c r="C137" s="12" t="s">
        <v>121</v>
      </c>
      <c r="D137" s="12">
        <v>891.64</v>
      </c>
      <c r="E137" s="12">
        <v>552.82000000000005</v>
      </c>
    </row>
    <row r="138" spans="1:5" x14ac:dyDescent="0.3">
      <c r="A138" s="14">
        <v>42431</v>
      </c>
      <c r="B138" s="12">
        <v>2016</v>
      </c>
      <c r="C138" s="12" t="s">
        <v>117</v>
      </c>
      <c r="D138" s="12">
        <v>1042.6099999999999</v>
      </c>
      <c r="E138" s="12">
        <v>552.58000000000004</v>
      </c>
    </row>
    <row r="139" spans="1:5" x14ac:dyDescent="0.3">
      <c r="A139" s="14">
        <v>43189</v>
      </c>
      <c r="B139" s="12">
        <v>2018</v>
      </c>
      <c r="C139" s="12" t="s">
        <v>121</v>
      </c>
      <c r="D139" s="12">
        <v>692.89</v>
      </c>
      <c r="E139" s="12">
        <v>291.01</v>
      </c>
    </row>
    <row r="140" spans="1:5" x14ac:dyDescent="0.3">
      <c r="A140" s="14">
        <v>42497</v>
      </c>
      <c r="B140" s="12">
        <v>2016</v>
      </c>
      <c r="C140" s="12" t="s">
        <v>116</v>
      </c>
      <c r="D140" s="12">
        <v>2421.14</v>
      </c>
      <c r="E140" s="12">
        <v>1234.78</v>
      </c>
    </row>
    <row r="141" spans="1:5" x14ac:dyDescent="0.3">
      <c r="A141" s="14">
        <v>43016</v>
      </c>
      <c r="B141" s="12">
        <v>2017</v>
      </c>
      <c r="C141" s="12" t="s">
        <v>119</v>
      </c>
      <c r="D141" s="12">
        <v>2459.69</v>
      </c>
      <c r="E141" s="12">
        <v>1008.47</v>
      </c>
    </row>
    <row r="142" spans="1:5" x14ac:dyDescent="0.3">
      <c r="A142" s="14">
        <v>42527</v>
      </c>
      <c r="B142" s="12">
        <v>2016</v>
      </c>
      <c r="C142" s="12" t="s">
        <v>121</v>
      </c>
      <c r="D142" s="12">
        <v>505.37</v>
      </c>
      <c r="E142" s="12">
        <v>293.11</v>
      </c>
    </row>
    <row r="143" spans="1:5" x14ac:dyDescent="0.3">
      <c r="A143" s="14">
        <v>43163</v>
      </c>
      <c r="B143" s="12">
        <v>2018</v>
      </c>
      <c r="C143" s="12" t="s">
        <v>117</v>
      </c>
      <c r="D143" s="12">
        <v>1349.89</v>
      </c>
      <c r="E143" s="12">
        <v>566.95000000000005</v>
      </c>
    </row>
    <row r="144" spans="1:5" x14ac:dyDescent="0.3">
      <c r="A144" s="14">
        <v>43207</v>
      </c>
      <c r="B144" s="12">
        <v>2018</v>
      </c>
      <c r="C144" s="12" t="s">
        <v>121</v>
      </c>
      <c r="D144" s="12">
        <v>2256.65</v>
      </c>
      <c r="E144" s="12">
        <v>1196.02</v>
      </c>
    </row>
    <row r="145" spans="1:5" x14ac:dyDescent="0.3">
      <c r="A145" s="14">
        <v>43071</v>
      </c>
      <c r="B145" s="12">
        <v>2017</v>
      </c>
      <c r="C145" s="12" t="s">
        <v>116</v>
      </c>
      <c r="D145" s="12">
        <v>1068.1500000000001</v>
      </c>
      <c r="E145" s="12">
        <v>480.67</v>
      </c>
    </row>
    <row r="146" spans="1:5" x14ac:dyDescent="0.3">
      <c r="A146" s="14">
        <v>42832</v>
      </c>
      <c r="B146" s="12">
        <v>2017</v>
      </c>
      <c r="C146" s="12" t="s">
        <v>117</v>
      </c>
      <c r="D146" s="12">
        <v>488.82</v>
      </c>
      <c r="E146" s="12">
        <v>303.07</v>
      </c>
    </row>
    <row r="147" spans="1:5" x14ac:dyDescent="0.3">
      <c r="A147" s="14">
        <v>42589</v>
      </c>
      <c r="B147" s="12">
        <v>2016</v>
      </c>
      <c r="C147" s="12" t="s">
        <v>116</v>
      </c>
      <c r="D147" s="12">
        <v>1549.1</v>
      </c>
      <c r="E147" s="12">
        <v>805.53</v>
      </c>
    </row>
    <row r="148" spans="1:5" x14ac:dyDescent="0.3">
      <c r="A148" s="14">
        <v>43093</v>
      </c>
      <c r="B148" s="12">
        <v>2017</v>
      </c>
      <c r="C148" s="12" t="s">
        <v>119</v>
      </c>
      <c r="D148" s="12">
        <v>984.61</v>
      </c>
      <c r="E148" s="12">
        <v>384</v>
      </c>
    </row>
    <row r="149" spans="1:5" x14ac:dyDescent="0.3">
      <c r="A149" s="14">
        <v>42963</v>
      </c>
      <c r="B149" s="12">
        <v>2017</v>
      </c>
      <c r="C149" s="12" t="s">
        <v>117</v>
      </c>
      <c r="D149" s="12">
        <v>2445.1799999999998</v>
      </c>
      <c r="E149" s="12">
        <v>1295.95</v>
      </c>
    </row>
    <row r="150" spans="1:5" x14ac:dyDescent="0.3">
      <c r="A150" s="14">
        <v>43013</v>
      </c>
      <c r="B150" s="12">
        <v>2017</v>
      </c>
      <c r="C150" s="12" t="s">
        <v>116</v>
      </c>
      <c r="D150" s="12">
        <v>45.18</v>
      </c>
      <c r="E150" s="12">
        <v>21.69</v>
      </c>
    </row>
    <row r="151" spans="1:5" x14ac:dyDescent="0.3">
      <c r="A151" s="14">
        <v>42768</v>
      </c>
      <c r="B151" s="12">
        <v>2017</v>
      </c>
      <c r="C151" s="12" t="s">
        <v>121</v>
      </c>
      <c r="D151" s="12">
        <v>2162.3200000000002</v>
      </c>
      <c r="E151" s="12">
        <v>1037.9100000000001</v>
      </c>
    </row>
    <row r="152" spans="1:5" x14ac:dyDescent="0.3">
      <c r="A152" s="14">
        <v>42631</v>
      </c>
      <c r="B152" s="12">
        <v>2016</v>
      </c>
      <c r="C152" s="12" t="s">
        <v>117</v>
      </c>
      <c r="D152" s="12">
        <v>2345.4299999999998</v>
      </c>
      <c r="E152" s="12">
        <v>1336.9</v>
      </c>
    </row>
    <row r="153" spans="1:5" x14ac:dyDescent="0.3">
      <c r="A153" s="14">
        <v>42392</v>
      </c>
      <c r="B153" s="12">
        <v>2016</v>
      </c>
      <c r="C153" s="12" t="s">
        <v>116</v>
      </c>
      <c r="D153" s="12">
        <v>968.43</v>
      </c>
      <c r="E153" s="12">
        <v>571.37</v>
      </c>
    </row>
    <row r="154" spans="1:5" x14ac:dyDescent="0.3">
      <c r="A154" s="14">
        <v>43354</v>
      </c>
      <c r="B154" s="12">
        <v>2018</v>
      </c>
      <c r="C154" s="12" t="s">
        <v>121</v>
      </c>
      <c r="D154" s="12">
        <v>573.76</v>
      </c>
      <c r="E154" s="12">
        <v>355.73</v>
      </c>
    </row>
    <row r="155" spans="1:5" x14ac:dyDescent="0.3">
      <c r="A155" s="14">
        <v>42839</v>
      </c>
      <c r="B155" s="12">
        <v>2017</v>
      </c>
      <c r="C155" s="12" t="s">
        <v>117</v>
      </c>
      <c r="D155" s="12">
        <v>2222.89</v>
      </c>
      <c r="E155" s="12">
        <v>911.38</v>
      </c>
    </row>
    <row r="156" spans="1:5" x14ac:dyDescent="0.3">
      <c r="A156" s="14">
        <v>42560</v>
      </c>
      <c r="B156" s="12">
        <v>2016</v>
      </c>
      <c r="C156" s="12" t="s">
        <v>121</v>
      </c>
      <c r="D156" s="12">
        <v>1452.43</v>
      </c>
      <c r="E156" s="12">
        <v>813.36</v>
      </c>
    </row>
    <row r="157" spans="1:5" x14ac:dyDescent="0.3">
      <c r="A157" s="14">
        <v>43153</v>
      </c>
      <c r="B157" s="12">
        <v>2018</v>
      </c>
      <c r="C157" s="12" t="s">
        <v>119</v>
      </c>
      <c r="D157" s="12">
        <v>454.62</v>
      </c>
      <c r="E157" s="12">
        <v>222.76</v>
      </c>
    </row>
    <row r="158" spans="1:5" x14ac:dyDescent="0.3">
      <c r="A158" s="14">
        <v>43105</v>
      </c>
      <c r="B158" s="12">
        <v>2018</v>
      </c>
      <c r="C158" s="12" t="s">
        <v>119</v>
      </c>
      <c r="D158" s="12">
        <v>1753.68</v>
      </c>
      <c r="E158" s="12">
        <v>789.16</v>
      </c>
    </row>
    <row r="159" spans="1:5" x14ac:dyDescent="0.3">
      <c r="A159" s="14">
        <v>43312</v>
      </c>
      <c r="B159" s="12">
        <v>2018</v>
      </c>
      <c r="C159" s="12" t="s">
        <v>117</v>
      </c>
      <c r="D159" s="12">
        <v>1623.32</v>
      </c>
      <c r="E159" s="12">
        <v>795.43</v>
      </c>
    </row>
    <row r="160" spans="1:5" x14ac:dyDescent="0.3">
      <c r="A160" s="14">
        <v>43430</v>
      </c>
      <c r="B160" s="12">
        <v>2018</v>
      </c>
      <c r="C160" s="12" t="s">
        <v>116</v>
      </c>
      <c r="D160" s="12">
        <v>531.32000000000005</v>
      </c>
      <c r="E160" s="12">
        <v>355.98</v>
      </c>
    </row>
    <row r="161" spans="1:5" x14ac:dyDescent="0.3">
      <c r="A161" s="14">
        <v>43123</v>
      </c>
      <c r="B161" s="12">
        <v>2018</v>
      </c>
      <c r="C161" s="12" t="s">
        <v>121</v>
      </c>
      <c r="D161" s="12">
        <v>2144.9499999999998</v>
      </c>
      <c r="E161" s="12">
        <v>1394.22</v>
      </c>
    </row>
    <row r="162" spans="1:5" x14ac:dyDescent="0.3">
      <c r="A162" s="14">
        <v>42883</v>
      </c>
      <c r="B162" s="12">
        <v>2017</v>
      </c>
      <c r="C162" s="12" t="s">
        <v>117</v>
      </c>
      <c r="D162" s="12">
        <v>517.14</v>
      </c>
      <c r="E162" s="12">
        <v>336.14</v>
      </c>
    </row>
    <row r="163" spans="1:5" x14ac:dyDescent="0.3">
      <c r="A163" s="14">
        <v>43129</v>
      </c>
      <c r="B163" s="12">
        <v>2018</v>
      </c>
      <c r="C163" s="12" t="s">
        <v>116</v>
      </c>
      <c r="D163" s="12">
        <v>852.54</v>
      </c>
      <c r="E163" s="12">
        <v>562.67999999999995</v>
      </c>
    </row>
    <row r="164" spans="1:5" x14ac:dyDescent="0.3">
      <c r="A164" s="14">
        <v>42928</v>
      </c>
      <c r="B164" s="12">
        <v>2017</v>
      </c>
      <c r="C164" s="12" t="s">
        <v>117</v>
      </c>
      <c r="D164" s="12">
        <v>438.5</v>
      </c>
      <c r="E164" s="12">
        <v>223.64</v>
      </c>
    </row>
    <row r="165" spans="1:5" x14ac:dyDescent="0.3">
      <c r="A165" s="14">
        <v>42807</v>
      </c>
      <c r="B165" s="12">
        <v>2017</v>
      </c>
      <c r="C165" s="12" t="s">
        <v>119</v>
      </c>
      <c r="D165" s="12">
        <v>1958.55</v>
      </c>
      <c r="E165" s="12">
        <v>998.86</v>
      </c>
    </row>
    <row r="166" spans="1:5" x14ac:dyDescent="0.3">
      <c r="A166" s="14">
        <v>42747</v>
      </c>
      <c r="B166" s="12">
        <v>2017</v>
      </c>
      <c r="C166" s="12" t="s">
        <v>116</v>
      </c>
      <c r="D166" s="12">
        <v>245.23</v>
      </c>
      <c r="E166" s="12">
        <v>122.62</v>
      </c>
    </row>
    <row r="167" spans="1:5" x14ac:dyDescent="0.3">
      <c r="A167" s="14">
        <v>42628</v>
      </c>
      <c r="B167" s="12">
        <v>2016</v>
      </c>
      <c r="C167" s="12" t="s">
        <v>117</v>
      </c>
      <c r="D167" s="12">
        <v>315.60000000000002</v>
      </c>
      <c r="E167" s="12">
        <v>201.98</v>
      </c>
    </row>
    <row r="168" spans="1:5" x14ac:dyDescent="0.3">
      <c r="A168" s="14">
        <v>42448</v>
      </c>
      <c r="B168" s="12">
        <v>2016</v>
      </c>
      <c r="C168" s="12" t="s">
        <v>121</v>
      </c>
      <c r="D168" s="12">
        <v>269.58</v>
      </c>
      <c r="E168" s="12">
        <v>126.7</v>
      </c>
    </row>
    <row r="169" spans="1:5" x14ac:dyDescent="0.3">
      <c r="A169" s="14">
        <v>43380</v>
      </c>
      <c r="B169" s="12">
        <v>2018</v>
      </c>
      <c r="C169" s="12" t="s">
        <v>117</v>
      </c>
      <c r="D169" s="12">
        <v>2106.0700000000002</v>
      </c>
      <c r="E169" s="12">
        <v>1263.6400000000001</v>
      </c>
    </row>
    <row r="170" spans="1:5" x14ac:dyDescent="0.3">
      <c r="A170" s="14">
        <v>42853</v>
      </c>
      <c r="B170" s="12">
        <v>2017</v>
      </c>
      <c r="C170" s="12" t="s">
        <v>117</v>
      </c>
      <c r="D170" s="12">
        <v>562.73</v>
      </c>
      <c r="E170" s="12">
        <v>236.35</v>
      </c>
    </row>
    <row r="171" spans="1:5" x14ac:dyDescent="0.3">
      <c r="A171" s="14">
        <v>43249</v>
      </c>
      <c r="B171" s="12">
        <v>2018</v>
      </c>
      <c r="C171" s="12" t="s">
        <v>121</v>
      </c>
      <c r="D171" s="12">
        <v>2347.6</v>
      </c>
      <c r="E171" s="12">
        <v>962.52</v>
      </c>
    </row>
    <row r="172" spans="1:5" x14ac:dyDescent="0.3">
      <c r="A172" s="14">
        <v>43261</v>
      </c>
      <c r="B172" s="12">
        <v>2018</v>
      </c>
      <c r="C172" s="12" t="s">
        <v>116</v>
      </c>
      <c r="D172" s="12">
        <v>1197.77</v>
      </c>
      <c r="E172" s="12">
        <v>598.89</v>
      </c>
    </row>
    <row r="173" spans="1:5" x14ac:dyDescent="0.3">
      <c r="A173" s="14">
        <v>42612</v>
      </c>
      <c r="B173" s="12">
        <v>2016</v>
      </c>
      <c r="C173" s="12" t="s">
        <v>121</v>
      </c>
      <c r="D173" s="12">
        <v>1411.59</v>
      </c>
      <c r="E173" s="12">
        <v>762.26</v>
      </c>
    </row>
    <row r="174" spans="1:5" x14ac:dyDescent="0.3">
      <c r="A174" s="14">
        <v>42943</v>
      </c>
      <c r="B174" s="12">
        <v>2017</v>
      </c>
      <c r="C174" s="12" t="s">
        <v>116</v>
      </c>
      <c r="D174" s="12">
        <v>2030.49</v>
      </c>
      <c r="E174" s="12">
        <v>1258.9000000000001</v>
      </c>
    </row>
    <row r="175" spans="1:5" x14ac:dyDescent="0.3">
      <c r="A175" s="14">
        <v>43370</v>
      </c>
      <c r="B175" s="12">
        <v>2018</v>
      </c>
      <c r="C175" s="12" t="s">
        <v>121</v>
      </c>
      <c r="D175" s="12">
        <v>1665.95</v>
      </c>
      <c r="E175" s="12">
        <v>766.34</v>
      </c>
    </row>
    <row r="176" spans="1:5" x14ac:dyDescent="0.3">
      <c r="A176" s="14">
        <v>43450</v>
      </c>
      <c r="B176" s="12">
        <v>2018</v>
      </c>
      <c r="C176" s="12" t="s">
        <v>117</v>
      </c>
      <c r="D176" s="12">
        <v>305.45999999999998</v>
      </c>
      <c r="E176" s="12">
        <v>192.44</v>
      </c>
    </row>
    <row r="177" spans="1:5" x14ac:dyDescent="0.3">
      <c r="A177" s="14">
        <v>43464</v>
      </c>
      <c r="B177" s="12">
        <v>2018</v>
      </c>
      <c r="C177" s="12" t="s">
        <v>119</v>
      </c>
      <c r="D177" s="12">
        <v>1913.15</v>
      </c>
      <c r="E177" s="12">
        <v>1033.0999999999999</v>
      </c>
    </row>
    <row r="178" spans="1:5" x14ac:dyDescent="0.3">
      <c r="A178" s="14">
        <v>42836</v>
      </c>
      <c r="B178" s="12">
        <v>2017</v>
      </c>
      <c r="C178" s="12" t="s">
        <v>121</v>
      </c>
      <c r="D178" s="12">
        <v>1838.42</v>
      </c>
      <c r="E178" s="12">
        <v>772.14</v>
      </c>
    </row>
    <row r="179" spans="1:5" x14ac:dyDescent="0.3">
      <c r="A179" s="14">
        <v>42400</v>
      </c>
      <c r="B179" s="12">
        <v>2016</v>
      </c>
      <c r="C179" s="12" t="s">
        <v>116</v>
      </c>
      <c r="D179" s="12">
        <v>2043.55</v>
      </c>
      <c r="E179" s="12">
        <v>1226.1300000000001</v>
      </c>
    </row>
    <row r="180" spans="1:5" x14ac:dyDescent="0.3">
      <c r="A180" s="14">
        <v>42674</v>
      </c>
      <c r="B180" s="12">
        <v>2016</v>
      </c>
      <c r="C180" s="12" t="s">
        <v>117</v>
      </c>
      <c r="D180" s="12">
        <v>1426.9</v>
      </c>
      <c r="E180" s="12">
        <v>684.91</v>
      </c>
    </row>
    <row r="181" spans="1:5" x14ac:dyDescent="0.3">
      <c r="A181" s="14">
        <v>42442</v>
      </c>
      <c r="B181" s="12">
        <v>2016</v>
      </c>
      <c r="C181" s="12" t="s">
        <v>117</v>
      </c>
      <c r="D181" s="12">
        <v>1997.29</v>
      </c>
      <c r="E181" s="12">
        <v>778.94</v>
      </c>
    </row>
    <row r="182" spans="1:5" x14ac:dyDescent="0.3">
      <c r="A182" s="14">
        <v>43046</v>
      </c>
      <c r="B182" s="12">
        <v>2017</v>
      </c>
      <c r="C182" s="12" t="s">
        <v>116</v>
      </c>
      <c r="D182" s="12">
        <v>823.75</v>
      </c>
      <c r="E182" s="12">
        <v>420.11</v>
      </c>
    </row>
    <row r="183" spans="1:5" x14ac:dyDescent="0.3">
      <c r="A183" s="14">
        <v>43265</v>
      </c>
      <c r="B183" s="12">
        <v>2018</v>
      </c>
      <c r="C183" s="12" t="s">
        <v>121</v>
      </c>
      <c r="D183" s="12">
        <v>1927.75</v>
      </c>
      <c r="E183" s="12">
        <v>1079.54</v>
      </c>
    </row>
    <row r="184" spans="1:5" x14ac:dyDescent="0.3">
      <c r="A184" s="14">
        <v>42535</v>
      </c>
      <c r="B184" s="12">
        <v>2016</v>
      </c>
      <c r="C184" s="12" t="s">
        <v>119</v>
      </c>
      <c r="D184" s="12">
        <v>52.38</v>
      </c>
      <c r="E184" s="12">
        <v>25.14</v>
      </c>
    </row>
    <row r="185" spans="1:5" x14ac:dyDescent="0.3">
      <c r="A185" s="14">
        <v>43398</v>
      </c>
      <c r="B185" s="12">
        <v>2018</v>
      </c>
      <c r="C185" s="12" t="s">
        <v>116</v>
      </c>
      <c r="D185" s="12">
        <v>865.26</v>
      </c>
      <c r="E185" s="12">
        <v>449.94</v>
      </c>
    </row>
    <row r="186" spans="1:5" x14ac:dyDescent="0.3">
      <c r="A186" s="14">
        <v>43410</v>
      </c>
      <c r="B186" s="12">
        <v>2018</v>
      </c>
      <c r="C186" s="12" t="s">
        <v>117</v>
      </c>
      <c r="D186" s="12">
        <v>1539.72</v>
      </c>
      <c r="E186" s="12">
        <v>1016.22</v>
      </c>
    </row>
    <row r="187" spans="1:5" x14ac:dyDescent="0.3">
      <c r="A187" s="14">
        <v>42713</v>
      </c>
      <c r="B187" s="12">
        <v>2016</v>
      </c>
      <c r="C187" s="12" t="s">
        <v>121</v>
      </c>
      <c r="D187" s="12">
        <v>698.67</v>
      </c>
      <c r="E187" s="12">
        <v>461.12</v>
      </c>
    </row>
    <row r="188" spans="1:5" x14ac:dyDescent="0.3">
      <c r="A188" s="14">
        <v>42443</v>
      </c>
      <c r="B188" s="12">
        <v>2016</v>
      </c>
      <c r="C188" s="12" t="s">
        <v>121</v>
      </c>
      <c r="D188" s="12">
        <v>33.119999999999997</v>
      </c>
      <c r="E188" s="12">
        <v>18.88</v>
      </c>
    </row>
    <row r="189" spans="1:5" x14ac:dyDescent="0.3">
      <c r="A189" s="14">
        <v>43419</v>
      </c>
      <c r="B189" s="12">
        <v>2018</v>
      </c>
      <c r="C189" s="12" t="s">
        <v>121</v>
      </c>
      <c r="D189" s="12">
        <v>1017.6</v>
      </c>
      <c r="E189" s="12">
        <v>590.21</v>
      </c>
    </row>
    <row r="190" spans="1:5" x14ac:dyDescent="0.3">
      <c r="A190" s="14">
        <v>43086</v>
      </c>
      <c r="B190" s="12">
        <v>2017</v>
      </c>
      <c r="C190" s="12" t="s">
        <v>117</v>
      </c>
      <c r="D190" s="12">
        <v>1042</v>
      </c>
      <c r="E190" s="12">
        <v>666.88</v>
      </c>
    </row>
    <row r="191" spans="1:5" x14ac:dyDescent="0.3">
      <c r="A191" s="14">
        <v>42774</v>
      </c>
      <c r="B191" s="12">
        <v>2017</v>
      </c>
      <c r="C191" s="12" t="s">
        <v>117</v>
      </c>
      <c r="D191" s="12">
        <v>1520.64</v>
      </c>
      <c r="E191" s="12">
        <v>669.08</v>
      </c>
    </row>
    <row r="192" spans="1:5" x14ac:dyDescent="0.3">
      <c r="A192" s="14">
        <v>43351</v>
      </c>
      <c r="B192" s="12">
        <v>2018</v>
      </c>
      <c r="C192" s="12" t="s">
        <v>121</v>
      </c>
      <c r="D192" s="12">
        <v>1780.84</v>
      </c>
      <c r="E192" s="12">
        <v>979.46</v>
      </c>
    </row>
    <row r="193" spans="1:5" x14ac:dyDescent="0.3">
      <c r="A193" s="14">
        <v>43102</v>
      </c>
      <c r="B193" s="12">
        <v>2018</v>
      </c>
      <c r="C193" s="12" t="s">
        <v>121</v>
      </c>
      <c r="D193" s="12">
        <v>1474.72</v>
      </c>
      <c r="E193" s="12">
        <v>722.61</v>
      </c>
    </row>
    <row r="194" spans="1:5" x14ac:dyDescent="0.3">
      <c r="A194" s="14">
        <v>42882</v>
      </c>
      <c r="B194" s="12">
        <v>2017</v>
      </c>
      <c r="C194" s="12" t="s">
        <v>116</v>
      </c>
      <c r="D194" s="12">
        <v>953.44</v>
      </c>
      <c r="E194" s="12">
        <v>457.65</v>
      </c>
    </row>
    <row r="195" spans="1:5" x14ac:dyDescent="0.3">
      <c r="A195" s="14">
        <v>42628</v>
      </c>
      <c r="B195" s="12">
        <v>2016</v>
      </c>
      <c r="C195" s="12" t="s">
        <v>116</v>
      </c>
      <c r="D195" s="12">
        <v>1769.66</v>
      </c>
      <c r="E195" s="12">
        <v>867.13</v>
      </c>
    </row>
    <row r="196" spans="1:5" x14ac:dyDescent="0.3">
      <c r="A196" s="14">
        <v>42800</v>
      </c>
      <c r="B196" s="12">
        <v>2017</v>
      </c>
      <c r="C196" s="12" t="s">
        <v>119</v>
      </c>
      <c r="D196" s="12">
        <v>1275.3499999999999</v>
      </c>
      <c r="E196" s="12">
        <v>790.72</v>
      </c>
    </row>
    <row r="197" spans="1:5" x14ac:dyDescent="0.3">
      <c r="A197" s="14">
        <v>42640</v>
      </c>
      <c r="B197" s="12">
        <v>2016</v>
      </c>
      <c r="C197" s="12" t="s">
        <v>117</v>
      </c>
      <c r="D197" s="12">
        <v>46.74</v>
      </c>
      <c r="E197" s="12">
        <v>20.57</v>
      </c>
    </row>
    <row r="198" spans="1:5" x14ac:dyDescent="0.3">
      <c r="A198" s="14">
        <v>43088</v>
      </c>
      <c r="B198" s="12">
        <v>2017</v>
      </c>
      <c r="C198" s="12" t="s">
        <v>119</v>
      </c>
      <c r="D198" s="12">
        <v>1351.89</v>
      </c>
      <c r="E198" s="12">
        <v>851.69</v>
      </c>
    </row>
    <row r="199" spans="1:5" x14ac:dyDescent="0.3">
      <c r="A199" s="14">
        <v>42459</v>
      </c>
      <c r="B199" s="12">
        <v>2016</v>
      </c>
      <c r="C199" s="12" t="s">
        <v>121</v>
      </c>
      <c r="D199" s="12">
        <v>674.89</v>
      </c>
      <c r="E199" s="12">
        <v>364.44</v>
      </c>
    </row>
    <row r="200" spans="1:5" x14ac:dyDescent="0.3">
      <c r="A200" s="14">
        <v>43096</v>
      </c>
      <c r="B200" s="12">
        <v>2017</v>
      </c>
      <c r="C200" s="12" t="s">
        <v>117</v>
      </c>
      <c r="D200" s="12">
        <v>2362.0500000000002</v>
      </c>
      <c r="E200" s="12">
        <v>1251.8900000000001</v>
      </c>
    </row>
    <row r="201" spans="1:5" x14ac:dyDescent="0.3">
      <c r="A201" s="14">
        <v>42648</v>
      </c>
      <c r="B201" s="12">
        <v>2016</v>
      </c>
      <c r="C201" s="12" t="s">
        <v>117</v>
      </c>
      <c r="D201" s="12">
        <v>405.09</v>
      </c>
      <c r="E201" s="12">
        <v>182.29</v>
      </c>
    </row>
    <row r="202" spans="1:5" x14ac:dyDescent="0.3">
      <c r="A202" s="14">
        <v>42583</v>
      </c>
      <c r="B202" s="12">
        <v>2016</v>
      </c>
      <c r="C202" s="12" t="s">
        <v>117</v>
      </c>
      <c r="D202" s="12">
        <v>699.56</v>
      </c>
      <c r="E202" s="12">
        <v>391.75</v>
      </c>
    </row>
    <row r="203" spans="1:5" x14ac:dyDescent="0.3">
      <c r="A203" s="14">
        <v>43138</v>
      </c>
      <c r="B203" s="12">
        <v>2018</v>
      </c>
      <c r="C203" s="12" t="s">
        <v>116</v>
      </c>
      <c r="D203" s="12">
        <v>1447.24</v>
      </c>
      <c r="E203" s="12">
        <v>781.51</v>
      </c>
    </row>
    <row r="204" spans="1:5" x14ac:dyDescent="0.3">
      <c r="A204" s="14">
        <v>43103</v>
      </c>
      <c r="B204" s="12">
        <v>2018</v>
      </c>
      <c r="C204" s="12" t="s">
        <v>119</v>
      </c>
      <c r="D204" s="12">
        <v>1811.1</v>
      </c>
      <c r="E204" s="12">
        <v>1213.44</v>
      </c>
    </row>
    <row r="205" spans="1:5" x14ac:dyDescent="0.3">
      <c r="A205" s="14">
        <v>43028</v>
      </c>
      <c r="B205" s="12">
        <v>2017</v>
      </c>
      <c r="C205" s="12" t="s">
        <v>119</v>
      </c>
      <c r="D205" s="12">
        <v>1826.26</v>
      </c>
      <c r="E205" s="12">
        <v>949.66</v>
      </c>
    </row>
    <row r="206" spans="1:5" x14ac:dyDescent="0.3">
      <c r="A206" s="14">
        <v>42579</v>
      </c>
      <c r="B206" s="12">
        <v>2016</v>
      </c>
      <c r="C206" s="12" t="s">
        <v>119</v>
      </c>
      <c r="D206" s="12">
        <v>62.06</v>
      </c>
      <c r="E206" s="12">
        <v>25.44</v>
      </c>
    </row>
    <row r="207" spans="1:5" x14ac:dyDescent="0.3">
      <c r="A207" s="14">
        <v>42487</v>
      </c>
      <c r="B207" s="12">
        <v>2016</v>
      </c>
      <c r="C207" s="12" t="s">
        <v>119</v>
      </c>
      <c r="D207" s="12">
        <v>177.72</v>
      </c>
      <c r="E207" s="12">
        <v>81.75</v>
      </c>
    </row>
    <row r="208" spans="1:5" x14ac:dyDescent="0.3">
      <c r="A208" s="14">
        <v>43353</v>
      </c>
      <c r="B208" s="12">
        <v>2018</v>
      </c>
      <c r="C208" s="12" t="s">
        <v>117</v>
      </c>
      <c r="D208" s="12">
        <v>299.68</v>
      </c>
      <c r="E208" s="12">
        <v>128.86000000000001</v>
      </c>
    </row>
    <row r="209" spans="1:5" x14ac:dyDescent="0.3">
      <c r="A209" s="14">
        <v>42436</v>
      </c>
      <c r="B209" s="12">
        <v>2016</v>
      </c>
      <c r="C209" s="12" t="s">
        <v>119</v>
      </c>
      <c r="D209" s="12">
        <v>653.23</v>
      </c>
      <c r="E209" s="12">
        <v>313.55</v>
      </c>
    </row>
    <row r="210" spans="1:5" x14ac:dyDescent="0.3">
      <c r="A210" s="14">
        <v>42868</v>
      </c>
      <c r="B210" s="12">
        <v>2017</v>
      </c>
      <c r="C210" s="12" t="s">
        <v>119</v>
      </c>
      <c r="D210" s="12">
        <v>1056.07</v>
      </c>
      <c r="E210" s="12">
        <v>538.6</v>
      </c>
    </row>
    <row r="211" spans="1:5" x14ac:dyDescent="0.3">
      <c r="A211" s="14">
        <v>42806</v>
      </c>
      <c r="B211" s="12">
        <v>2017</v>
      </c>
      <c r="C211" s="12" t="s">
        <v>116</v>
      </c>
      <c r="D211" s="12">
        <v>1794.17</v>
      </c>
      <c r="E211" s="12">
        <v>1202.0899999999999</v>
      </c>
    </row>
    <row r="212" spans="1:5" x14ac:dyDescent="0.3">
      <c r="A212" s="14">
        <v>43158</v>
      </c>
      <c r="B212" s="12">
        <v>2018</v>
      </c>
      <c r="C212" s="12" t="s">
        <v>117</v>
      </c>
      <c r="D212" s="12">
        <v>345.44</v>
      </c>
      <c r="E212" s="12">
        <v>179.63</v>
      </c>
    </row>
    <row r="213" spans="1:5" x14ac:dyDescent="0.3">
      <c r="A213" s="14">
        <v>43296</v>
      </c>
      <c r="B213" s="12">
        <v>2018</v>
      </c>
      <c r="C213" s="12" t="s">
        <v>119</v>
      </c>
      <c r="D213" s="12">
        <v>1988.63</v>
      </c>
      <c r="E213" s="12">
        <v>1272.72</v>
      </c>
    </row>
    <row r="214" spans="1:5" x14ac:dyDescent="0.3">
      <c r="A214" s="14">
        <v>43090</v>
      </c>
      <c r="B214" s="12">
        <v>2017</v>
      </c>
      <c r="C214" s="12" t="s">
        <v>119</v>
      </c>
      <c r="D214" s="12">
        <v>233.24</v>
      </c>
      <c r="E214" s="12">
        <v>104.96</v>
      </c>
    </row>
    <row r="215" spans="1:5" x14ac:dyDescent="0.3">
      <c r="A215" s="14">
        <v>43217</v>
      </c>
      <c r="B215" s="12">
        <v>2018</v>
      </c>
      <c r="C215" s="12" t="s">
        <v>119</v>
      </c>
      <c r="D215" s="12">
        <v>1991.82</v>
      </c>
      <c r="E215" s="12">
        <v>896.32</v>
      </c>
    </row>
    <row r="216" spans="1:5" x14ac:dyDescent="0.3">
      <c r="A216" s="14">
        <v>43412</v>
      </c>
      <c r="B216" s="12">
        <v>2018</v>
      </c>
      <c r="C216" s="12" t="s">
        <v>117</v>
      </c>
      <c r="D216" s="12">
        <v>2045.57</v>
      </c>
      <c r="E216" s="12">
        <v>797.77</v>
      </c>
    </row>
    <row r="217" spans="1:5" x14ac:dyDescent="0.3">
      <c r="A217" s="14">
        <v>43310</v>
      </c>
      <c r="B217" s="12">
        <v>2018</v>
      </c>
      <c r="C217" s="12" t="s">
        <v>116</v>
      </c>
      <c r="D217" s="12">
        <v>2094.96</v>
      </c>
      <c r="E217" s="12">
        <v>817.03</v>
      </c>
    </row>
    <row r="218" spans="1:5" x14ac:dyDescent="0.3">
      <c r="A218" s="14">
        <v>42873</v>
      </c>
      <c r="B218" s="12">
        <v>2017</v>
      </c>
      <c r="C218" s="12" t="s">
        <v>119</v>
      </c>
      <c r="D218" s="12">
        <v>1978.7</v>
      </c>
      <c r="E218" s="12">
        <v>811.27</v>
      </c>
    </row>
    <row r="219" spans="1:5" x14ac:dyDescent="0.3">
      <c r="A219" s="14">
        <v>42652</v>
      </c>
      <c r="B219" s="12">
        <v>2016</v>
      </c>
      <c r="C219" s="12" t="s">
        <v>116</v>
      </c>
      <c r="D219" s="12">
        <v>30.38</v>
      </c>
      <c r="E219" s="12">
        <v>17.62</v>
      </c>
    </row>
    <row r="220" spans="1:5" x14ac:dyDescent="0.3">
      <c r="A220" s="14">
        <v>43421</v>
      </c>
      <c r="B220" s="12">
        <v>2018</v>
      </c>
      <c r="C220" s="12" t="s">
        <v>121</v>
      </c>
      <c r="D220" s="12">
        <v>1313.35</v>
      </c>
      <c r="E220" s="12">
        <v>669.81</v>
      </c>
    </row>
    <row r="221" spans="1:5" x14ac:dyDescent="0.3">
      <c r="A221" s="14">
        <v>42628</v>
      </c>
      <c r="B221" s="12">
        <v>2016</v>
      </c>
      <c r="C221" s="12" t="s">
        <v>121</v>
      </c>
      <c r="D221" s="12">
        <v>1532.81</v>
      </c>
      <c r="E221" s="12">
        <v>812.39</v>
      </c>
    </row>
    <row r="222" spans="1:5" x14ac:dyDescent="0.3">
      <c r="A222" s="14">
        <v>43335</v>
      </c>
      <c r="B222" s="12">
        <v>2018</v>
      </c>
      <c r="C222" s="12" t="s">
        <v>121</v>
      </c>
      <c r="D222" s="12">
        <v>2195.7800000000002</v>
      </c>
      <c r="E222" s="12">
        <v>1097.8900000000001</v>
      </c>
    </row>
    <row r="223" spans="1:5" x14ac:dyDescent="0.3">
      <c r="A223" s="14">
        <v>42817</v>
      </c>
      <c r="B223" s="12">
        <v>2017</v>
      </c>
      <c r="C223" s="12" t="s">
        <v>121</v>
      </c>
      <c r="D223" s="12">
        <v>80.08</v>
      </c>
      <c r="E223" s="12">
        <v>31.23</v>
      </c>
    </row>
    <row r="224" spans="1:5" x14ac:dyDescent="0.3">
      <c r="A224" s="14">
        <v>42560</v>
      </c>
      <c r="B224" s="12">
        <v>2016</v>
      </c>
      <c r="C224" s="12" t="s">
        <v>117</v>
      </c>
      <c r="D224" s="12">
        <v>45.19</v>
      </c>
      <c r="E224" s="12">
        <v>24.85</v>
      </c>
    </row>
    <row r="225" spans="1:5" x14ac:dyDescent="0.3">
      <c r="A225" s="14">
        <v>42791</v>
      </c>
      <c r="B225" s="12">
        <v>2017</v>
      </c>
      <c r="C225" s="12" t="s">
        <v>116</v>
      </c>
      <c r="D225" s="12">
        <v>732.64</v>
      </c>
      <c r="E225" s="12">
        <v>388.3</v>
      </c>
    </row>
    <row r="226" spans="1:5" x14ac:dyDescent="0.3">
      <c r="A226" s="14">
        <v>42446</v>
      </c>
      <c r="B226" s="12">
        <v>2016</v>
      </c>
      <c r="C226" s="12" t="s">
        <v>119</v>
      </c>
      <c r="D226" s="12">
        <v>1049.3599999999999</v>
      </c>
      <c r="E226" s="12">
        <v>671.59</v>
      </c>
    </row>
    <row r="227" spans="1:5" x14ac:dyDescent="0.3">
      <c r="A227" s="14">
        <v>42897</v>
      </c>
      <c r="B227" s="12">
        <v>2017</v>
      </c>
      <c r="C227" s="12" t="s">
        <v>116</v>
      </c>
      <c r="D227" s="12">
        <v>222.93</v>
      </c>
      <c r="E227" s="12">
        <v>86.94</v>
      </c>
    </row>
    <row r="228" spans="1:5" x14ac:dyDescent="0.3">
      <c r="A228" s="14">
        <v>43281</v>
      </c>
      <c r="B228" s="12">
        <v>2018</v>
      </c>
      <c r="C228" s="12" t="s">
        <v>117</v>
      </c>
      <c r="D228" s="12">
        <v>682.26</v>
      </c>
      <c r="E228" s="12">
        <v>416.18</v>
      </c>
    </row>
    <row r="229" spans="1:5" x14ac:dyDescent="0.3">
      <c r="A229" s="14">
        <v>42785</v>
      </c>
      <c r="B229" s="12">
        <v>2017</v>
      </c>
      <c r="C229" s="12" t="s">
        <v>121</v>
      </c>
      <c r="D229" s="12">
        <v>1248.8599999999999</v>
      </c>
      <c r="E229" s="12">
        <v>487.06</v>
      </c>
    </row>
    <row r="230" spans="1:5" x14ac:dyDescent="0.3">
      <c r="A230" s="14">
        <v>42950</v>
      </c>
      <c r="B230" s="12">
        <v>2017</v>
      </c>
      <c r="C230" s="12" t="s">
        <v>116</v>
      </c>
      <c r="D230" s="12">
        <v>1678.55</v>
      </c>
      <c r="E230" s="12">
        <v>772.13</v>
      </c>
    </row>
    <row r="231" spans="1:5" x14ac:dyDescent="0.3">
      <c r="A231" s="14">
        <v>43401</v>
      </c>
      <c r="B231" s="12">
        <v>2018</v>
      </c>
      <c r="C231" s="12" t="s">
        <v>121</v>
      </c>
      <c r="D231" s="12">
        <v>2184.1999999999998</v>
      </c>
      <c r="E231" s="12">
        <v>1092.0999999999999</v>
      </c>
    </row>
    <row r="232" spans="1:5" x14ac:dyDescent="0.3">
      <c r="A232" s="14">
        <v>43310</v>
      </c>
      <c r="B232" s="12">
        <v>2018</v>
      </c>
      <c r="C232" s="12" t="s">
        <v>117</v>
      </c>
      <c r="D232" s="12">
        <v>460.34</v>
      </c>
      <c r="E232" s="12">
        <v>188.74</v>
      </c>
    </row>
    <row r="233" spans="1:5" x14ac:dyDescent="0.3">
      <c r="A233" s="14">
        <v>42916</v>
      </c>
      <c r="B233" s="12">
        <v>2017</v>
      </c>
      <c r="C233" s="12" t="s">
        <v>116</v>
      </c>
      <c r="D233" s="12">
        <v>371.62</v>
      </c>
      <c r="E233" s="12">
        <v>156.08000000000001</v>
      </c>
    </row>
    <row r="234" spans="1:5" x14ac:dyDescent="0.3">
      <c r="A234" s="14">
        <v>42563</v>
      </c>
      <c r="B234" s="12">
        <v>2016</v>
      </c>
      <c r="C234" s="12" t="s">
        <v>116</v>
      </c>
      <c r="D234" s="12">
        <v>584.32000000000005</v>
      </c>
      <c r="E234" s="12">
        <v>286.32</v>
      </c>
    </row>
    <row r="235" spans="1:5" x14ac:dyDescent="0.3">
      <c r="A235" s="14">
        <v>43172</v>
      </c>
      <c r="B235" s="12">
        <v>2018</v>
      </c>
      <c r="C235" s="12" t="s">
        <v>116</v>
      </c>
      <c r="D235" s="12">
        <v>2365.67</v>
      </c>
      <c r="E235" s="12">
        <v>1490.37</v>
      </c>
    </row>
    <row r="236" spans="1:5" x14ac:dyDescent="0.3">
      <c r="A236" s="14">
        <v>43369</v>
      </c>
      <c r="B236" s="12">
        <v>2018</v>
      </c>
      <c r="C236" s="12" t="s">
        <v>117</v>
      </c>
      <c r="D236" s="12">
        <v>1545.48</v>
      </c>
      <c r="E236" s="12">
        <v>649.1</v>
      </c>
    </row>
    <row r="237" spans="1:5" x14ac:dyDescent="0.3">
      <c r="A237" s="14">
        <v>43279</v>
      </c>
      <c r="B237" s="12">
        <v>2018</v>
      </c>
      <c r="C237" s="12" t="s">
        <v>119</v>
      </c>
      <c r="D237" s="12">
        <v>514.36</v>
      </c>
      <c r="E237" s="12">
        <v>334.33</v>
      </c>
    </row>
    <row r="238" spans="1:5" x14ac:dyDescent="0.3">
      <c r="A238" s="14">
        <v>43419</v>
      </c>
      <c r="B238" s="12">
        <v>2018</v>
      </c>
      <c r="C238" s="12" t="s">
        <v>116</v>
      </c>
      <c r="D238" s="12">
        <v>1569.02</v>
      </c>
      <c r="E238" s="12">
        <v>894.34</v>
      </c>
    </row>
    <row r="239" spans="1:5" x14ac:dyDescent="0.3">
      <c r="A239" s="14">
        <v>43059</v>
      </c>
      <c r="B239" s="12">
        <v>2017</v>
      </c>
      <c r="C239" s="12" t="s">
        <v>117</v>
      </c>
      <c r="D239" s="12">
        <v>722.85</v>
      </c>
      <c r="E239" s="12">
        <v>404.8</v>
      </c>
    </row>
    <row r="240" spans="1:5" x14ac:dyDescent="0.3">
      <c r="A240" s="14">
        <v>43396</v>
      </c>
      <c r="B240" s="12">
        <v>2018</v>
      </c>
      <c r="C240" s="12" t="s">
        <v>116</v>
      </c>
      <c r="D240" s="12">
        <v>318.07</v>
      </c>
      <c r="E240" s="12">
        <v>152.66999999999999</v>
      </c>
    </row>
    <row r="241" spans="1:5" x14ac:dyDescent="0.3">
      <c r="A241" s="14">
        <v>43194</v>
      </c>
      <c r="B241" s="12">
        <v>2018</v>
      </c>
      <c r="C241" s="12" t="s">
        <v>121</v>
      </c>
      <c r="D241" s="12">
        <v>857.2</v>
      </c>
      <c r="E241" s="12">
        <v>548.61</v>
      </c>
    </row>
    <row r="242" spans="1:5" x14ac:dyDescent="0.3">
      <c r="A242" s="14">
        <v>43010</v>
      </c>
      <c r="B242" s="12">
        <v>2017</v>
      </c>
      <c r="C242" s="12" t="s">
        <v>119</v>
      </c>
      <c r="D242" s="12">
        <v>1931.66</v>
      </c>
      <c r="E242" s="12">
        <v>1062.4100000000001</v>
      </c>
    </row>
    <row r="243" spans="1:5" x14ac:dyDescent="0.3">
      <c r="A243" s="14">
        <v>42382</v>
      </c>
      <c r="B243" s="12">
        <v>2016</v>
      </c>
      <c r="C243" s="12" t="s">
        <v>117</v>
      </c>
      <c r="D243" s="12">
        <v>1826.83</v>
      </c>
      <c r="E243" s="12">
        <v>822.07</v>
      </c>
    </row>
    <row r="244" spans="1:5" x14ac:dyDescent="0.3">
      <c r="A244" s="14">
        <v>43164</v>
      </c>
      <c r="B244" s="12">
        <v>2018</v>
      </c>
      <c r="C244" s="12" t="s">
        <v>121</v>
      </c>
      <c r="D244" s="12">
        <v>1809.23</v>
      </c>
      <c r="E244" s="12">
        <v>958.89</v>
      </c>
    </row>
    <row r="245" spans="1:5" x14ac:dyDescent="0.3">
      <c r="A245" s="14">
        <v>43458</v>
      </c>
      <c r="B245" s="12">
        <v>2018</v>
      </c>
      <c r="C245" s="12" t="s">
        <v>121</v>
      </c>
      <c r="D245" s="12">
        <v>763.13</v>
      </c>
      <c r="E245" s="12">
        <v>503.67</v>
      </c>
    </row>
    <row r="246" spans="1:5" x14ac:dyDescent="0.3">
      <c r="A246" s="14">
        <v>43012</v>
      </c>
      <c r="B246" s="12">
        <v>2017</v>
      </c>
      <c r="C246" s="12" t="s">
        <v>119</v>
      </c>
      <c r="D246" s="12">
        <v>668.28</v>
      </c>
      <c r="E246" s="12">
        <v>300.73</v>
      </c>
    </row>
    <row r="247" spans="1:5" x14ac:dyDescent="0.3">
      <c r="A247" s="14">
        <v>43369</v>
      </c>
      <c r="B247" s="12">
        <v>2018</v>
      </c>
      <c r="C247" s="12" t="s">
        <v>117</v>
      </c>
      <c r="D247" s="12">
        <v>1712.38</v>
      </c>
      <c r="E247" s="12">
        <v>1095.92</v>
      </c>
    </row>
    <row r="248" spans="1:5" x14ac:dyDescent="0.3">
      <c r="A248" s="14">
        <v>42838</v>
      </c>
      <c r="B248" s="12">
        <v>2017</v>
      </c>
      <c r="C248" s="12" t="s">
        <v>119</v>
      </c>
      <c r="D248" s="12">
        <v>2066.17</v>
      </c>
      <c r="E248" s="12">
        <v>1136.3900000000001</v>
      </c>
    </row>
    <row r="249" spans="1:5" x14ac:dyDescent="0.3">
      <c r="A249" s="14">
        <v>42942</v>
      </c>
      <c r="B249" s="12">
        <v>2017</v>
      </c>
      <c r="C249" s="12" t="s">
        <v>116</v>
      </c>
      <c r="D249" s="12">
        <v>1469.55</v>
      </c>
      <c r="E249" s="12">
        <v>720.08</v>
      </c>
    </row>
    <row r="250" spans="1:5" x14ac:dyDescent="0.3">
      <c r="A250" s="14">
        <v>42420</v>
      </c>
      <c r="B250" s="12">
        <v>2016</v>
      </c>
      <c r="C250" s="12" t="s">
        <v>116</v>
      </c>
      <c r="D250" s="12">
        <v>2040.88</v>
      </c>
      <c r="E250" s="12">
        <v>795.94</v>
      </c>
    </row>
    <row r="251" spans="1:5" x14ac:dyDescent="0.3">
      <c r="A251" s="14">
        <v>43047</v>
      </c>
      <c r="B251" s="12">
        <v>2017</v>
      </c>
      <c r="C251" s="12" t="s">
        <v>117</v>
      </c>
      <c r="D251" s="12">
        <v>2035.16</v>
      </c>
      <c r="E251" s="12">
        <v>875.12</v>
      </c>
    </row>
    <row r="252" spans="1:5" x14ac:dyDescent="0.3">
      <c r="A252" s="14">
        <v>42991</v>
      </c>
      <c r="B252" s="12">
        <v>2017</v>
      </c>
      <c r="C252" s="12" t="s">
        <v>117</v>
      </c>
      <c r="D252" s="12">
        <v>2181.6</v>
      </c>
      <c r="E252" s="12">
        <v>981.72</v>
      </c>
    </row>
    <row r="253" spans="1:5" x14ac:dyDescent="0.3">
      <c r="A253" s="14">
        <v>42983</v>
      </c>
      <c r="B253" s="12">
        <v>2017</v>
      </c>
      <c r="C253" s="12" t="s">
        <v>121</v>
      </c>
      <c r="D253" s="12">
        <v>1032.75</v>
      </c>
      <c r="E253" s="12">
        <v>640.30999999999995</v>
      </c>
    </row>
    <row r="254" spans="1:5" x14ac:dyDescent="0.3">
      <c r="A254" s="14">
        <v>43369</v>
      </c>
      <c r="B254" s="12">
        <v>2018</v>
      </c>
      <c r="C254" s="12" t="s">
        <v>121</v>
      </c>
      <c r="D254" s="12">
        <v>532.4</v>
      </c>
      <c r="E254" s="12">
        <v>340.74</v>
      </c>
    </row>
    <row r="255" spans="1:5" x14ac:dyDescent="0.3">
      <c r="A255" s="14">
        <v>43281</v>
      </c>
      <c r="B255" s="12">
        <v>2018</v>
      </c>
      <c r="C255" s="12" t="s">
        <v>117</v>
      </c>
      <c r="D255" s="12">
        <v>2343.34</v>
      </c>
      <c r="E255" s="12">
        <v>1288.8399999999999</v>
      </c>
    </row>
    <row r="256" spans="1:5" x14ac:dyDescent="0.3">
      <c r="A256" s="14">
        <v>43358</v>
      </c>
      <c r="B256" s="12">
        <v>2018</v>
      </c>
      <c r="C256" s="12" t="s">
        <v>117</v>
      </c>
      <c r="D256" s="12">
        <v>1320.41</v>
      </c>
      <c r="E256" s="12">
        <v>818.65</v>
      </c>
    </row>
    <row r="257" spans="1:5" x14ac:dyDescent="0.3">
      <c r="A257" s="14">
        <v>42806</v>
      </c>
      <c r="B257" s="12">
        <v>2017</v>
      </c>
      <c r="C257" s="12" t="s">
        <v>121</v>
      </c>
      <c r="D257" s="12">
        <v>1595.86</v>
      </c>
      <c r="E257" s="12">
        <v>654.29999999999995</v>
      </c>
    </row>
    <row r="258" spans="1:5" x14ac:dyDescent="0.3">
      <c r="A258" s="14">
        <v>43327</v>
      </c>
      <c r="B258" s="12">
        <v>2018</v>
      </c>
      <c r="C258" s="12" t="s">
        <v>117</v>
      </c>
      <c r="D258" s="12">
        <v>755.86</v>
      </c>
      <c r="E258" s="12">
        <v>423.28</v>
      </c>
    </row>
    <row r="259" spans="1:5" x14ac:dyDescent="0.3">
      <c r="A259" s="14">
        <v>42719</v>
      </c>
      <c r="B259" s="12">
        <v>2016</v>
      </c>
      <c r="C259" s="12" t="s">
        <v>117</v>
      </c>
      <c r="D259" s="12">
        <v>821.07</v>
      </c>
      <c r="E259" s="12">
        <v>541.91</v>
      </c>
    </row>
    <row r="260" spans="1:5" x14ac:dyDescent="0.3">
      <c r="A260" s="14">
        <v>42620</v>
      </c>
      <c r="B260" s="12">
        <v>2016</v>
      </c>
      <c r="C260" s="12" t="s">
        <v>117</v>
      </c>
      <c r="D260" s="12">
        <v>1038.6300000000001</v>
      </c>
      <c r="E260" s="12">
        <v>612.79</v>
      </c>
    </row>
    <row r="261" spans="1:5" x14ac:dyDescent="0.3">
      <c r="A261" s="14">
        <v>43415</v>
      </c>
      <c r="B261" s="12">
        <v>2018</v>
      </c>
      <c r="C261" s="12" t="s">
        <v>117</v>
      </c>
      <c r="D261" s="12">
        <v>374.65</v>
      </c>
      <c r="E261" s="12">
        <v>243.52</v>
      </c>
    </row>
    <row r="262" spans="1:5" x14ac:dyDescent="0.3">
      <c r="A262" s="14">
        <v>43131</v>
      </c>
      <c r="B262" s="12">
        <v>2018</v>
      </c>
      <c r="C262" s="12" t="s">
        <v>121</v>
      </c>
      <c r="D262" s="12">
        <v>617.79</v>
      </c>
      <c r="E262" s="12">
        <v>240.94</v>
      </c>
    </row>
    <row r="263" spans="1:5" x14ac:dyDescent="0.3">
      <c r="A263" s="14">
        <v>42403</v>
      </c>
      <c r="B263" s="12">
        <v>2016</v>
      </c>
      <c r="C263" s="12" t="s">
        <v>116</v>
      </c>
      <c r="D263" s="12">
        <v>2432.56</v>
      </c>
      <c r="E263" s="12">
        <v>1070.33</v>
      </c>
    </row>
    <row r="264" spans="1:5" x14ac:dyDescent="0.3">
      <c r="A264" s="14">
        <v>43194</v>
      </c>
      <c r="B264" s="12">
        <v>2018</v>
      </c>
      <c r="C264" s="12" t="s">
        <v>121</v>
      </c>
      <c r="D264" s="12">
        <v>1525.92</v>
      </c>
      <c r="E264" s="12">
        <v>793.48</v>
      </c>
    </row>
    <row r="265" spans="1:5" x14ac:dyDescent="0.3">
      <c r="A265" s="14">
        <v>42606</v>
      </c>
      <c r="B265" s="12">
        <v>2016</v>
      </c>
      <c r="C265" s="12" t="s">
        <v>117</v>
      </c>
      <c r="D265" s="12">
        <v>2183.81</v>
      </c>
      <c r="E265" s="12">
        <v>1135.58</v>
      </c>
    </row>
    <row r="266" spans="1:5" x14ac:dyDescent="0.3">
      <c r="A266" s="14">
        <v>42795</v>
      </c>
      <c r="B266" s="12">
        <v>2017</v>
      </c>
      <c r="C266" s="12" t="s">
        <v>121</v>
      </c>
      <c r="D266" s="12">
        <v>1269.81</v>
      </c>
      <c r="E266" s="12">
        <v>647.6</v>
      </c>
    </row>
    <row r="267" spans="1:5" x14ac:dyDescent="0.3">
      <c r="A267" s="14">
        <v>43045</v>
      </c>
      <c r="B267" s="12">
        <v>2017</v>
      </c>
      <c r="C267" s="12" t="s">
        <v>116</v>
      </c>
      <c r="D267" s="12">
        <v>1687.91</v>
      </c>
      <c r="E267" s="12">
        <v>1046.5</v>
      </c>
    </row>
    <row r="268" spans="1:5" x14ac:dyDescent="0.3">
      <c r="A268" s="14">
        <v>42812</v>
      </c>
      <c r="B268" s="12">
        <v>2017</v>
      </c>
      <c r="C268" s="12" t="s">
        <v>121</v>
      </c>
      <c r="D268" s="12">
        <v>1768.43</v>
      </c>
      <c r="E268" s="12">
        <v>813.48</v>
      </c>
    </row>
    <row r="269" spans="1:5" x14ac:dyDescent="0.3">
      <c r="A269" s="14">
        <v>42690</v>
      </c>
      <c r="B269" s="12">
        <v>2016</v>
      </c>
      <c r="C269" s="12" t="s">
        <v>117</v>
      </c>
      <c r="D269" s="12">
        <v>2318.52</v>
      </c>
      <c r="E269" s="12">
        <v>904.22</v>
      </c>
    </row>
    <row r="270" spans="1:5" x14ac:dyDescent="0.3">
      <c r="A270" s="14">
        <v>43438</v>
      </c>
      <c r="B270" s="12">
        <v>2018</v>
      </c>
      <c r="C270" s="12" t="s">
        <v>119</v>
      </c>
      <c r="D270" s="12">
        <v>1196.2</v>
      </c>
      <c r="E270" s="12">
        <v>514.37</v>
      </c>
    </row>
    <row r="271" spans="1:5" x14ac:dyDescent="0.3">
      <c r="A271" s="14">
        <v>42717</v>
      </c>
      <c r="B271" s="12">
        <v>2016</v>
      </c>
      <c r="C271" s="12" t="s">
        <v>121</v>
      </c>
      <c r="D271" s="12">
        <v>960.34</v>
      </c>
      <c r="E271" s="12">
        <v>374.53</v>
      </c>
    </row>
    <row r="272" spans="1:5" x14ac:dyDescent="0.3">
      <c r="A272" s="14">
        <v>42702</v>
      </c>
      <c r="B272" s="12">
        <v>2016</v>
      </c>
      <c r="C272" s="12" t="s">
        <v>121</v>
      </c>
      <c r="D272" s="12">
        <v>530.88</v>
      </c>
      <c r="E272" s="12">
        <v>323.83999999999997</v>
      </c>
    </row>
    <row r="273" spans="1:5" x14ac:dyDescent="0.3">
      <c r="A273" s="14">
        <v>42462</v>
      </c>
      <c r="B273" s="12">
        <v>2016</v>
      </c>
      <c r="C273" s="12" t="s">
        <v>116</v>
      </c>
      <c r="D273" s="12">
        <v>984.47</v>
      </c>
      <c r="E273" s="12">
        <v>433.17</v>
      </c>
    </row>
    <row r="274" spans="1:5" x14ac:dyDescent="0.3">
      <c r="A274" s="14">
        <v>42412</v>
      </c>
      <c r="B274" s="12">
        <v>2016</v>
      </c>
      <c r="C274" s="12" t="s">
        <v>121</v>
      </c>
      <c r="D274" s="12">
        <v>1748.51</v>
      </c>
      <c r="E274" s="12">
        <v>891.74</v>
      </c>
    </row>
    <row r="275" spans="1:5" x14ac:dyDescent="0.3">
      <c r="A275" s="14">
        <v>42619</v>
      </c>
      <c r="B275" s="12">
        <v>2016</v>
      </c>
      <c r="C275" s="12" t="s">
        <v>121</v>
      </c>
      <c r="D275" s="12">
        <v>1349.5</v>
      </c>
      <c r="E275" s="12">
        <v>647.76</v>
      </c>
    </row>
    <row r="276" spans="1:5" x14ac:dyDescent="0.3">
      <c r="A276" s="14">
        <v>43454</v>
      </c>
      <c r="B276" s="12">
        <v>2018</v>
      </c>
      <c r="C276" s="12" t="s">
        <v>117</v>
      </c>
      <c r="D276" s="12">
        <v>202.11</v>
      </c>
      <c r="E276" s="12">
        <v>131.37</v>
      </c>
    </row>
    <row r="277" spans="1:5" x14ac:dyDescent="0.3">
      <c r="A277" s="14">
        <v>42589</v>
      </c>
      <c r="B277" s="12">
        <v>2016</v>
      </c>
      <c r="C277" s="12" t="s">
        <v>117</v>
      </c>
      <c r="D277" s="12">
        <v>1315.22</v>
      </c>
      <c r="E277" s="12">
        <v>670.76</v>
      </c>
    </row>
    <row r="278" spans="1:5" x14ac:dyDescent="0.3">
      <c r="A278" s="14">
        <v>42838</v>
      </c>
      <c r="B278" s="12">
        <v>2017</v>
      </c>
      <c r="C278" s="12" t="s">
        <v>121</v>
      </c>
      <c r="D278" s="12">
        <v>1443.33</v>
      </c>
      <c r="E278" s="12">
        <v>837.13</v>
      </c>
    </row>
    <row r="279" spans="1:5" x14ac:dyDescent="0.3">
      <c r="A279" s="14">
        <v>42613</v>
      </c>
      <c r="B279" s="12">
        <v>2016</v>
      </c>
      <c r="C279" s="12" t="s">
        <v>116</v>
      </c>
      <c r="D279" s="12">
        <v>405.95</v>
      </c>
      <c r="E279" s="12">
        <v>215.15</v>
      </c>
    </row>
    <row r="280" spans="1:5" x14ac:dyDescent="0.3">
      <c r="A280" s="14">
        <v>42956</v>
      </c>
      <c r="B280" s="12">
        <v>2017</v>
      </c>
      <c r="C280" s="12" t="s">
        <v>121</v>
      </c>
      <c r="D280" s="12">
        <v>454.09</v>
      </c>
      <c r="E280" s="12">
        <v>249.75</v>
      </c>
    </row>
    <row r="281" spans="1:5" x14ac:dyDescent="0.3">
      <c r="A281" s="14">
        <v>42885</v>
      </c>
      <c r="B281" s="12">
        <v>2017</v>
      </c>
      <c r="C281" s="12" t="s">
        <v>121</v>
      </c>
      <c r="D281" s="12">
        <v>846.97</v>
      </c>
      <c r="E281" s="12">
        <v>559</v>
      </c>
    </row>
    <row r="282" spans="1:5" x14ac:dyDescent="0.3">
      <c r="A282" s="14">
        <v>42405</v>
      </c>
      <c r="B282" s="12">
        <v>2016</v>
      </c>
      <c r="C282" s="12" t="s">
        <v>119</v>
      </c>
      <c r="D282" s="12">
        <v>849.02</v>
      </c>
      <c r="E282" s="12">
        <v>416.02</v>
      </c>
    </row>
    <row r="283" spans="1:5" x14ac:dyDescent="0.3">
      <c r="A283" s="14">
        <v>42629</v>
      </c>
      <c r="B283" s="12">
        <v>2016</v>
      </c>
      <c r="C283" s="12" t="s">
        <v>119</v>
      </c>
      <c r="D283" s="12">
        <v>641.51</v>
      </c>
      <c r="E283" s="12">
        <v>307.92</v>
      </c>
    </row>
    <row r="284" spans="1:5" x14ac:dyDescent="0.3">
      <c r="A284" s="14">
        <v>42642</v>
      </c>
      <c r="B284" s="12">
        <v>2016</v>
      </c>
      <c r="C284" s="12" t="s">
        <v>117</v>
      </c>
      <c r="D284" s="12">
        <v>2403.98</v>
      </c>
      <c r="E284" s="12">
        <v>1466.43</v>
      </c>
    </row>
    <row r="285" spans="1:5" x14ac:dyDescent="0.3">
      <c r="A285" s="14">
        <v>43281</v>
      </c>
      <c r="B285" s="12">
        <v>2018</v>
      </c>
      <c r="C285" s="12" t="s">
        <v>117</v>
      </c>
      <c r="D285" s="12">
        <v>404.17</v>
      </c>
      <c r="E285" s="12">
        <v>242.5</v>
      </c>
    </row>
    <row r="286" spans="1:5" x14ac:dyDescent="0.3">
      <c r="A286" s="14">
        <v>43092</v>
      </c>
      <c r="B286" s="12">
        <v>2017</v>
      </c>
      <c r="C286" s="12" t="s">
        <v>119</v>
      </c>
      <c r="D286" s="12">
        <v>767.42</v>
      </c>
      <c r="E286" s="12">
        <v>429.76</v>
      </c>
    </row>
    <row r="287" spans="1:5" x14ac:dyDescent="0.3">
      <c r="A287" s="14">
        <v>42556</v>
      </c>
      <c r="B287" s="12">
        <v>2016</v>
      </c>
      <c r="C287" s="12" t="s">
        <v>117</v>
      </c>
      <c r="D287" s="12">
        <v>1417.56</v>
      </c>
      <c r="E287" s="12">
        <v>765.48</v>
      </c>
    </row>
    <row r="288" spans="1:5" x14ac:dyDescent="0.3">
      <c r="A288" s="14">
        <v>43222</v>
      </c>
      <c r="B288" s="12">
        <v>2018</v>
      </c>
      <c r="C288" s="12" t="s">
        <v>119</v>
      </c>
      <c r="D288" s="12">
        <v>2460.3000000000002</v>
      </c>
      <c r="E288" s="12">
        <v>1008.72</v>
      </c>
    </row>
    <row r="289" spans="1:5" x14ac:dyDescent="0.3">
      <c r="A289" s="14">
        <v>42738</v>
      </c>
      <c r="B289" s="12">
        <v>2017</v>
      </c>
      <c r="C289" s="12" t="s">
        <v>119</v>
      </c>
      <c r="D289" s="12">
        <v>2372.9899999999998</v>
      </c>
      <c r="E289" s="12">
        <v>1210.22</v>
      </c>
    </row>
    <row r="290" spans="1:5" x14ac:dyDescent="0.3">
      <c r="A290" s="14">
        <v>42581</v>
      </c>
      <c r="B290" s="12">
        <v>2016</v>
      </c>
      <c r="C290" s="12" t="s">
        <v>119</v>
      </c>
      <c r="D290" s="12">
        <v>881.25</v>
      </c>
      <c r="E290" s="12">
        <v>387.75</v>
      </c>
    </row>
    <row r="291" spans="1:5" x14ac:dyDescent="0.3">
      <c r="A291" s="14">
        <v>42625</v>
      </c>
      <c r="B291" s="12">
        <v>2016</v>
      </c>
      <c r="C291" s="12" t="s">
        <v>117</v>
      </c>
      <c r="D291" s="12">
        <v>608.55999999999995</v>
      </c>
      <c r="E291" s="12">
        <v>292.11</v>
      </c>
    </row>
    <row r="292" spans="1:5" x14ac:dyDescent="0.3">
      <c r="A292" s="14">
        <v>43220</v>
      </c>
      <c r="B292" s="12">
        <v>2018</v>
      </c>
      <c r="C292" s="12" t="s">
        <v>116</v>
      </c>
      <c r="D292" s="12">
        <v>1183.79</v>
      </c>
      <c r="E292" s="12">
        <v>710.27</v>
      </c>
    </row>
    <row r="293" spans="1:5" x14ac:dyDescent="0.3">
      <c r="A293" s="14">
        <v>42843</v>
      </c>
      <c r="B293" s="12">
        <v>2017</v>
      </c>
      <c r="C293" s="12" t="s">
        <v>119</v>
      </c>
      <c r="D293" s="12">
        <v>147.9</v>
      </c>
      <c r="E293" s="12">
        <v>73.95</v>
      </c>
    </row>
    <row r="294" spans="1:5" x14ac:dyDescent="0.3">
      <c r="A294" s="14">
        <v>42955</v>
      </c>
      <c r="B294" s="12">
        <v>2017</v>
      </c>
      <c r="C294" s="12" t="s">
        <v>117</v>
      </c>
      <c r="D294" s="12">
        <v>95.34</v>
      </c>
      <c r="E294" s="12">
        <v>52.44</v>
      </c>
    </row>
    <row r="295" spans="1:5" x14ac:dyDescent="0.3">
      <c r="A295" s="14">
        <v>42584</v>
      </c>
      <c r="B295" s="12">
        <v>2016</v>
      </c>
      <c r="C295" s="12" t="s">
        <v>121</v>
      </c>
      <c r="D295" s="12">
        <v>435.6</v>
      </c>
      <c r="E295" s="12">
        <v>257</v>
      </c>
    </row>
    <row r="296" spans="1:5" x14ac:dyDescent="0.3">
      <c r="A296" s="14">
        <v>42628</v>
      </c>
      <c r="B296" s="12">
        <v>2016</v>
      </c>
      <c r="C296" s="12" t="s">
        <v>121</v>
      </c>
      <c r="D296" s="12">
        <v>1021.67</v>
      </c>
      <c r="E296" s="12">
        <v>429.1</v>
      </c>
    </row>
    <row r="297" spans="1:5" x14ac:dyDescent="0.3">
      <c r="A297" s="14">
        <v>42670</v>
      </c>
      <c r="B297" s="12">
        <v>2016</v>
      </c>
      <c r="C297" s="12" t="s">
        <v>116</v>
      </c>
      <c r="D297" s="12">
        <v>1195.02</v>
      </c>
      <c r="E297" s="12">
        <v>657.26</v>
      </c>
    </row>
    <row r="298" spans="1:5" x14ac:dyDescent="0.3">
      <c r="A298" s="14">
        <v>43116</v>
      </c>
      <c r="B298" s="12">
        <v>2018</v>
      </c>
      <c r="C298" s="12" t="s">
        <v>116</v>
      </c>
      <c r="D298" s="12">
        <v>2167.89</v>
      </c>
      <c r="E298" s="12">
        <v>975.55</v>
      </c>
    </row>
    <row r="299" spans="1:5" x14ac:dyDescent="0.3">
      <c r="A299" s="14">
        <v>43387</v>
      </c>
      <c r="B299" s="12">
        <v>2018</v>
      </c>
      <c r="C299" s="12" t="s">
        <v>119</v>
      </c>
      <c r="D299" s="12">
        <v>2498.69</v>
      </c>
      <c r="E299" s="12">
        <v>1224.3599999999999</v>
      </c>
    </row>
    <row r="300" spans="1:5" x14ac:dyDescent="0.3">
      <c r="A300" s="14">
        <v>42972</v>
      </c>
      <c r="B300" s="12">
        <v>2017</v>
      </c>
      <c r="C300" s="12" t="s">
        <v>116</v>
      </c>
      <c r="D300" s="12">
        <v>849.45</v>
      </c>
      <c r="E300" s="12">
        <v>526.66</v>
      </c>
    </row>
    <row r="301" spans="1:5" x14ac:dyDescent="0.3">
      <c r="A301" s="14">
        <v>42439</v>
      </c>
      <c r="B301" s="12">
        <v>2016</v>
      </c>
      <c r="C301" s="12" t="s">
        <v>117</v>
      </c>
      <c r="D301" s="12">
        <v>1138.8499999999999</v>
      </c>
      <c r="E301" s="12">
        <v>671.92</v>
      </c>
    </row>
    <row r="302" spans="1:5" x14ac:dyDescent="0.3">
      <c r="A302" s="14">
        <v>42572</v>
      </c>
      <c r="B302" s="12">
        <v>2016</v>
      </c>
      <c r="C302" s="12" t="s">
        <v>117</v>
      </c>
      <c r="D302" s="12">
        <v>1363.56</v>
      </c>
      <c r="E302" s="12">
        <v>749.96</v>
      </c>
    </row>
    <row r="303" spans="1:5" x14ac:dyDescent="0.3">
      <c r="A303" s="14">
        <v>42370</v>
      </c>
      <c r="B303" s="12">
        <v>2016</v>
      </c>
      <c r="C303" s="12" t="s">
        <v>116</v>
      </c>
      <c r="D303" s="12">
        <v>548.85</v>
      </c>
      <c r="E303" s="12">
        <v>236.01</v>
      </c>
    </row>
    <row r="304" spans="1:5" x14ac:dyDescent="0.3">
      <c r="A304" s="14">
        <v>43334</v>
      </c>
      <c r="B304" s="12">
        <v>2018</v>
      </c>
      <c r="C304" s="12" t="s">
        <v>121</v>
      </c>
      <c r="D304" s="12">
        <v>1581.57</v>
      </c>
      <c r="E304" s="12">
        <v>711.71</v>
      </c>
    </row>
    <row r="305" spans="1:5" x14ac:dyDescent="0.3">
      <c r="A305" s="14">
        <v>42478</v>
      </c>
      <c r="B305" s="12">
        <v>2016</v>
      </c>
      <c r="C305" s="12" t="s">
        <v>116</v>
      </c>
      <c r="D305" s="12">
        <v>1287.98</v>
      </c>
      <c r="E305" s="12">
        <v>643.99</v>
      </c>
    </row>
    <row r="306" spans="1:5" x14ac:dyDescent="0.3">
      <c r="A306" s="14">
        <v>42943</v>
      </c>
      <c r="B306" s="12">
        <v>2017</v>
      </c>
      <c r="C306" s="12" t="s">
        <v>117</v>
      </c>
      <c r="D306" s="12">
        <v>388.07</v>
      </c>
      <c r="E306" s="12">
        <v>194.04</v>
      </c>
    </row>
    <row r="307" spans="1:5" x14ac:dyDescent="0.3">
      <c r="A307" s="14">
        <v>42861</v>
      </c>
      <c r="B307" s="12">
        <v>2017</v>
      </c>
      <c r="C307" s="12" t="s">
        <v>119</v>
      </c>
      <c r="D307" s="12">
        <v>198.57</v>
      </c>
      <c r="E307" s="12">
        <v>133.04</v>
      </c>
    </row>
    <row r="308" spans="1:5" x14ac:dyDescent="0.3">
      <c r="A308" s="14">
        <v>43038</v>
      </c>
      <c r="B308" s="12">
        <v>2017</v>
      </c>
      <c r="C308" s="12" t="s">
        <v>121</v>
      </c>
      <c r="D308" s="12">
        <v>2054.5300000000002</v>
      </c>
      <c r="E308" s="12">
        <v>1129.99</v>
      </c>
    </row>
    <row r="309" spans="1:5" x14ac:dyDescent="0.3">
      <c r="A309" s="14">
        <v>43273</v>
      </c>
      <c r="B309" s="12">
        <v>2018</v>
      </c>
      <c r="C309" s="12" t="s">
        <v>121</v>
      </c>
      <c r="D309" s="12">
        <v>1996.95</v>
      </c>
      <c r="E309" s="12">
        <v>1158.23</v>
      </c>
    </row>
    <row r="310" spans="1:5" x14ac:dyDescent="0.3">
      <c r="A310" s="14">
        <v>42403</v>
      </c>
      <c r="B310" s="12">
        <v>2016</v>
      </c>
      <c r="C310" s="12" t="s">
        <v>117</v>
      </c>
      <c r="D310" s="12">
        <v>1581.49</v>
      </c>
      <c r="E310" s="12">
        <v>948.89</v>
      </c>
    </row>
    <row r="311" spans="1:5" x14ac:dyDescent="0.3">
      <c r="A311" s="14">
        <v>42415</v>
      </c>
      <c r="B311" s="12">
        <v>2016</v>
      </c>
      <c r="C311" s="12" t="s">
        <v>119</v>
      </c>
      <c r="D311" s="12">
        <v>1406.37</v>
      </c>
      <c r="E311" s="12">
        <v>548.48</v>
      </c>
    </row>
    <row r="312" spans="1:5" x14ac:dyDescent="0.3">
      <c r="A312" s="14">
        <v>43440</v>
      </c>
      <c r="B312" s="12">
        <v>2018</v>
      </c>
      <c r="C312" s="12" t="s">
        <v>119</v>
      </c>
      <c r="D312" s="12">
        <v>973.62</v>
      </c>
      <c r="E312" s="12">
        <v>652.33000000000004</v>
      </c>
    </row>
    <row r="313" spans="1:5" x14ac:dyDescent="0.3">
      <c r="A313" s="14">
        <v>42385</v>
      </c>
      <c r="B313" s="12">
        <v>2016</v>
      </c>
      <c r="C313" s="12" t="s">
        <v>119</v>
      </c>
      <c r="D313" s="12">
        <v>1435.97</v>
      </c>
      <c r="E313" s="12">
        <v>761.06</v>
      </c>
    </row>
    <row r="314" spans="1:5" x14ac:dyDescent="0.3">
      <c r="A314" s="14">
        <v>42557</v>
      </c>
      <c r="B314" s="12">
        <v>2016</v>
      </c>
      <c r="C314" s="12" t="s">
        <v>116</v>
      </c>
      <c r="D314" s="12">
        <v>1135.44</v>
      </c>
      <c r="E314" s="12">
        <v>567.72</v>
      </c>
    </row>
    <row r="315" spans="1:5" x14ac:dyDescent="0.3">
      <c r="A315" s="14">
        <v>42848</v>
      </c>
      <c r="B315" s="12">
        <v>2017</v>
      </c>
      <c r="C315" s="12" t="s">
        <v>116</v>
      </c>
      <c r="D315" s="12">
        <v>1649.82</v>
      </c>
      <c r="E315" s="12">
        <v>824.91</v>
      </c>
    </row>
    <row r="316" spans="1:5" x14ac:dyDescent="0.3">
      <c r="A316" s="14">
        <v>42495</v>
      </c>
      <c r="B316" s="12">
        <v>2016</v>
      </c>
      <c r="C316" s="12" t="s">
        <v>121</v>
      </c>
      <c r="D316" s="12">
        <v>871.99</v>
      </c>
      <c r="E316" s="12">
        <v>566.79</v>
      </c>
    </row>
    <row r="317" spans="1:5" x14ac:dyDescent="0.3">
      <c r="A317" s="14">
        <v>42894</v>
      </c>
      <c r="B317" s="12">
        <v>2017</v>
      </c>
      <c r="C317" s="12" t="s">
        <v>121</v>
      </c>
      <c r="D317" s="12">
        <v>2466.89</v>
      </c>
      <c r="E317" s="12">
        <v>1455.47</v>
      </c>
    </row>
    <row r="318" spans="1:5" x14ac:dyDescent="0.3">
      <c r="A318" s="14">
        <v>42931</v>
      </c>
      <c r="B318" s="12">
        <v>2017</v>
      </c>
      <c r="C318" s="12" t="s">
        <v>119</v>
      </c>
      <c r="D318" s="12">
        <v>948.56</v>
      </c>
      <c r="E318" s="12">
        <v>502.74</v>
      </c>
    </row>
    <row r="319" spans="1:5" x14ac:dyDescent="0.3">
      <c r="A319" s="14">
        <v>42994</v>
      </c>
      <c r="B319" s="12">
        <v>2017</v>
      </c>
      <c r="C319" s="12" t="s">
        <v>116</v>
      </c>
      <c r="D319" s="12">
        <v>2050.66</v>
      </c>
      <c r="E319" s="12">
        <v>1209.8900000000001</v>
      </c>
    </row>
    <row r="320" spans="1:5" x14ac:dyDescent="0.3">
      <c r="A320" s="14">
        <v>43196</v>
      </c>
      <c r="B320" s="12">
        <v>2018</v>
      </c>
      <c r="C320" s="12" t="s">
        <v>119</v>
      </c>
      <c r="D320" s="12">
        <v>1074.01</v>
      </c>
      <c r="E320" s="12">
        <v>590.71</v>
      </c>
    </row>
    <row r="321" spans="1:5" x14ac:dyDescent="0.3">
      <c r="A321" s="14">
        <v>43129</v>
      </c>
      <c r="B321" s="12">
        <v>2018</v>
      </c>
      <c r="C321" s="12" t="s">
        <v>121</v>
      </c>
      <c r="D321" s="12">
        <v>1533.56</v>
      </c>
      <c r="E321" s="12">
        <v>828.12</v>
      </c>
    </row>
    <row r="322" spans="1:5" x14ac:dyDescent="0.3">
      <c r="A322" s="14">
        <v>42450</v>
      </c>
      <c r="B322" s="12">
        <v>2016</v>
      </c>
      <c r="C322" s="12" t="s">
        <v>117</v>
      </c>
      <c r="D322" s="12">
        <v>1569.66</v>
      </c>
      <c r="E322" s="12">
        <v>706.35</v>
      </c>
    </row>
    <row r="323" spans="1:5" x14ac:dyDescent="0.3">
      <c r="A323" s="14">
        <v>43234</v>
      </c>
      <c r="B323" s="12">
        <v>2018</v>
      </c>
      <c r="C323" s="12" t="s">
        <v>117</v>
      </c>
      <c r="D323" s="12">
        <v>1511.8</v>
      </c>
      <c r="E323" s="12">
        <v>604.72</v>
      </c>
    </row>
    <row r="324" spans="1:5" x14ac:dyDescent="0.3">
      <c r="A324" s="14">
        <v>43368</v>
      </c>
      <c r="B324" s="12">
        <v>2018</v>
      </c>
      <c r="C324" s="12" t="s">
        <v>116</v>
      </c>
      <c r="D324" s="12">
        <v>1291.5</v>
      </c>
      <c r="E324" s="12">
        <v>710.33</v>
      </c>
    </row>
    <row r="325" spans="1:5" x14ac:dyDescent="0.3">
      <c r="A325" s="14">
        <v>43081</v>
      </c>
      <c r="B325" s="12">
        <v>2017</v>
      </c>
      <c r="C325" s="12" t="s">
        <v>119</v>
      </c>
      <c r="D325" s="12">
        <v>186.26</v>
      </c>
      <c r="E325" s="12">
        <v>104.31</v>
      </c>
    </row>
    <row r="326" spans="1:5" x14ac:dyDescent="0.3">
      <c r="A326" s="14">
        <v>43295</v>
      </c>
      <c r="B326" s="12">
        <v>2018</v>
      </c>
      <c r="C326" s="12" t="s">
        <v>121</v>
      </c>
      <c r="D326" s="12">
        <v>1511.95</v>
      </c>
      <c r="E326" s="12">
        <v>861.81</v>
      </c>
    </row>
    <row r="327" spans="1:5" x14ac:dyDescent="0.3">
      <c r="A327" s="14">
        <v>43353</v>
      </c>
      <c r="B327" s="12">
        <v>2018</v>
      </c>
      <c r="C327" s="12" t="s">
        <v>116</v>
      </c>
      <c r="D327" s="12">
        <v>1746.94</v>
      </c>
      <c r="E327" s="12">
        <v>943.35</v>
      </c>
    </row>
    <row r="328" spans="1:5" x14ac:dyDescent="0.3">
      <c r="A328" s="14">
        <v>42447</v>
      </c>
      <c r="B328" s="12">
        <v>2016</v>
      </c>
      <c r="C328" s="12" t="s">
        <v>116</v>
      </c>
      <c r="D328" s="12">
        <v>293.45</v>
      </c>
      <c r="E328" s="12">
        <v>140.86000000000001</v>
      </c>
    </row>
    <row r="329" spans="1:5" x14ac:dyDescent="0.3">
      <c r="A329" s="14">
        <v>43314</v>
      </c>
      <c r="B329" s="12">
        <v>2018</v>
      </c>
      <c r="C329" s="12" t="s">
        <v>116</v>
      </c>
      <c r="D329" s="12">
        <v>1963.48</v>
      </c>
      <c r="E329" s="12">
        <v>883.57</v>
      </c>
    </row>
    <row r="330" spans="1:5" x14ac:dyDescent="0.3">
      <c r="A330" s="14">
        <v>43248</v>
      </c>
      <c r="B330" s="12">
        <v>2018</v>
      </c>
      <c r="C330" s="12" t="s">
        <v>121</v>
      </c>
      <c r="D330" s="12">
        <v>488.7</v>
      </c>
      <c r="E330" s="12">
        <v>219.92</v>
      </c>
    </row>
    <row r="331" spans="1:5" x14ac:dyDescent="0.3">
      <c r="A331" s="14">
        <v>43193</v>
      </c>
      <c r="B331" s="12">
        <v>2018</v>
      </c>
      <c r="C331" s="12" t="s">
        <v>117</v>
      </c>
      <c r="D331" s="12">
        <v>503.68</v>
      </c>
      <c r="E331" s="12">
        <v>231.69</v>
      </c>
    </row>
    <row r="332" spans="1:5" x14ac:dyDescent="0.3">
      <c r="A332" s="14">
        <v>42629</v>
      </c>
      <c r="B332" s="12">
        <v>2016</v>
      </c>
      <c r="C332" s="12" t="s">
        <v>116</v>
      </c>
      <c r="D332" s="12">
        <v>2181.39</v>
      </c>
      <c r="E332" s="12">
        <v>1330.65</v>
      </c>
    </row>
    <row r="333" spans="1:5" x14ac:dyDescent="0.3">
      <c r="A333" s="14">
        <v>42941</v>
      </c>
      <c r="B333" s="12">
        <v>2017</v>
      </c>
      <c r="C333" s="12" t="s">
        <v>121</v>
      </c>
      <c r="D333" s="12">
        <v>1578.57</v>
      </c>
      <c r="E333" s="12">
        <v>805.07</v>
      </c>
    </row>
    <row r="334" spans="1:5" x14ac:dyDescent="0.3">
      <c r="A334" s="14">
        <v>43160</v>
      </c>
      <c r="B334" s="12">
        <v>2018</v>
      </c>
      <c r="C334" s="12" t="s">
        <v>119</v>
      </c>
      <c r="D334" s="12">
        <v>996.86</v>
      </c>
      <c r="E334" s="12">
        <v>598.12</v>
      </c>
    </row>
    <row r="335" spans="1:5" x14ac:dyDescent="0.3">
      <c r="A335" s="14">
        <v>43318</v>
      </c>
      <c r="B335" s="12">
        <v>2018</v>
      </c>
      <c r="C335" s="12" t="s">
        <v>117</v>
      </c>
      <c r="D335" s="12">
        <v>1707.1</v>
      </c>
      <c r="E335" s="12">
        <v>665.77</v>
      </c>
    </row>
    <row r="336" spans="1:5" x14ac:dyDescent="0.3">
      <c r="A336" s="14">
        <v>43066</v>
      </c>
      <c r="B336" s="12">
        <v>2017</v>
      </c>
      <c r="C336" s="12" t="s">
        <v>119</v>
      </c>
      <c r="D336" s="12">
        <v>1613.91</v>
      </c>
      <c r="E336" s="12">
        <v>984.49</v>
      </c>
    </row>
    <row r="337" spans="1:5" x14ac:dyDescent="0.3">
      <c r="A337" s="14">
        <v>42956</v>
      </c>
      <c r="B337" s="12">
        <v>2017</v>
      </c>
      <c r="C337" s="12" t="s">
        <v>119</v>
      </c>
      <c r="D337" s="12">
        <v>864.91</v>
      </c>
      <c r="E337" s="12">
        <v>397.86</v>
      </c>
    </row>
    <row r="338" spans="1:5" x14ac:dyDescent="0.3">
      <c r="A338" s="14">
        <v>43026</v>
      </c>
      <c r="B338" s="12">
        <v>2017</v>
      </c>
      <c r="C338" s="12" t="s">
        <v>117</v>
      </c>
      <c r="D338" s="12">
        <v>1389.02</v>
      </c>
      <c r="E338" s="12">
        <v>541.72</v>
      </c>
    </row>
    <row r="339" spans="1:5" x14ac:dyDescent="0.3">
      <c r="A339" s="14">
        <v>42619</v>
      </c>
      <c r="B339" s="12">
        <v>2016</v>
      </c>
      <c r="C339" s="12" t="s">
        <v>119</v>
      </c>
      <c r="D339" s="12">
        <v>1307.08</v>
      </c>
      <c r="E339" s="12">
        <v>509.76</v>
      </c>
    </row>
    <row r="340" spans="1:5" x14ac:dyDescent="0.3">
      <c r="A340" s="14">
        <v>43465</v>
      </c>
      <c r="B340" s="12">
        <v>2018</v>
      </c>
      <c r="C340" s="12" t="s">
        <v>117</v>
      </c>
      <c r="D340" s="12">
        <v>18.68</v>
      </c>
      <c r="E340" s="12">
        <v>10.46</v>
      </c>
    </row>
    <row r="341" spans="1:5" x14ac:dyDescent="0.3">
      <c r="A341" s="14">
        <v>42854</v>
      </c>
      <c r="B341" s="12">
        <v>2017</v>
      </c>
      <c r="C341" s="12" t="s">
        <v>121</v>
      </c>
      <c r="D341" s="12">
        <v>1794.84</v>
      </c>
      <c r="E341" s="12">
        <v>915.37</v>
      </c>
    </row>
    <row r="342" spans="1:5" x14ac:dyDescent="0.3">
      <c r="A342" s="14">
        <v>43458</v>
      </c>
      <c r="B342" s="12">
        <v>2018</v>
      </c>
      <c r="C342" s="12" t="s">
        <v>119</v>
      </c>
      <c r="D342" s="12">
        <v>106.76</v>
      </c>
      <c r="E342" s="12">
        <v>62.99</v>
      </c>
    </row>
    <row r="343" spans="1:5" x14ac:dyDescent="0.3">
      <c r="A343" s="14">
        <v>43384</v>
      </c>
      <c r="B343" s="12">
        <v>2018</v>
      </c>
      <c r="C343" s="12" t="s">
        <v>121</v>
      </c>
      <c r="D343" s="12">
        <v>2361.89</v>
      </c>
      <c r="E343" s="12">
        <v>921.14</v>
      </c>
    </row>
    <row r="344" spans="1:5" x14ac:dyDescent="0.3">
      <c r="A344" s="14">
        <v>43298</v>
      </c>
      <c r="B344" s="12">
        <v>2018</v>
      </c>
      <c r="C344" s="12" t="s">
        <v>116</v>
      </c>
      <c r="D344" s="12">
        <v>2270.87</v>
      </c>
      <c r="E344" s="12">
        <v>1226.27</v>
      </c>
    </row>
    <row r="345" spans="1:5" x14ac:dyDescent="0.3">
      <c r="A345" s="14">
        <v>43047</v>
      </c>
      <c r="B345" s="12">
        <v>2017</v>
      </c>
      <c r="C345" s="12" t="s">
        <v>121</v>
      </c>
      <c r="D345" s="12">
        <v>777.74</v>
      </c>
      <c r="E345" s="12">
        <v>505.53</v>
      </c>
    </row>
    <row r="346" spans="1:5" x14ac:dyDescent="0.3">
      <c r="A346" s="14">
        <v>43131</v>
      </c>
      <c r="B346" s="12">
        <v>2018</v>
      </c>
      <c r="C346" s="12" t="s">
        <v>116</v>
      </c>
      <c r="D346" s="12">
        <v>178.39</v>
      </c>
      <c r="E346" s="12">
        <v>87.41</v>
      </c>
    </row>
    <row r="347" spans="1:5" x14ac:dyDescent="0.3">
      <c r="A347" s="14">
        <v>42972</v>
      </c>
      <c r="B347" s="12">
        <v>2017</v>
      </c>
      <c r="C347" s="12" t="s">
        <v>117</v>
      </c>
      <c r="D347" s="12">
        <v>860.12</v>
      </c>
      <c r="E347" s="12">
        <v>559.08000000000004</v>
      </c>
    </row>
    <row r="348" spans="1:5" x14ac:dyDescent="0.3">
      <c r="A348" s="14">
        <v>42747</v>
      </c>
      <c r="B348" s="12">
        <v>2017</v>
      </c>
      <c r="C348" s="12" t="s">
        <v>121</v>
      </c>
      <c r="D348" s="12">
        <v>2194.62</v>
      </c>
      <c r="E348" s="12">
        <v>921.74</v>
      </c>
    </row>
    <row r="349" spans="1:5" x14ac:dyDescent="0.3">
      <c r="A349" s="14">
        <v>42832</v>
      </c>
      <c r="B349" s="12">
        <v>2017</v>
      </c>
      <c r="C349" s="12" t="s">
        <v>121</v>
      </c>
      <c r="D349" s="12">
        <v>2184.34</v>
      </c>
      <c r="E349" s="12">
        <v>851.89</v>
      </c>
    </row>
    <row r="350" spans="1:5" x14ac:dyDescent="0.3">
      <c r="A350" s="14">
        <v>42392</v>
      </c>
      <c r="B350" s="12">
        <v>2016</v>
      </c>
      <c r="C350" s="12" t="s">
        <v>121</v>
      </c>
      <c r="D350" s="12">
        <v>1605.37</v>
      </c>
      <c r="E350" s="12">
        <v>802.69</v>
      </c>
    </row>
    <row r="351" spans="1:5" x14ac:dyDescent="0.3">
      <c r="A351" s="14">
        <v>42622</v>
      </c>
      <c r="B351" s="12">
        <v>2016</v>
      </c>
      <c r="C351" s="12" t="s">
        <v>116</v>
      </c>
      <c r="D351" s="12">
        <v>504.41</v>
      </c>
      <c r="E351" s="12">
        <v>272.38</v>
      </c>
    </row>
    <row r="352" spans="1:5" x14ac:dyDescent="0.3">
      <c r="A352" s="14">
        <v>42773</v>
      </c>
      <c r="B352" s="12">
        <v>2017</v>
      </c>
      <c r="C352" s="12" t="s">
        <v>116</v>
      </c>
      <c r="D352" s="12">
        <v>2176.23</v>
      </c>
      <c r="E352" s="12">
        <v>1218.69</v>
      </c>
    </row>
    <row r="353" spans="1:5" x14ac:dyDescent="0.3">
      <c r="A353" s="14">
        <v>43449</v>
      </c>
      <c r="B353" s="12">
        <v>2018</v>
      </c>
      <c r="C353" s="12" t="s">
        <v>116</v>
      </c>
      <c r="D353" s="12">
        <v>508.23</v>
      </c>
      <c r="E353" s="12">
        <v>289.69</v>
      </c>
    </row>
    <row r="354" spans="1:5" x14ac:dyDescent="0.3">
      <c r="A354" s="14">
        <v>43270</v>
      </c>
      <c r="B354" s="12">
        <v>2018</v>
      </c>
      <c r="C354" s="12" t="s">
        <v>119</v>
      </c>
      <c r="D354" s="12">
        <v>1132.54</v>
      </c>
      <c r="E354" s="12">
        <v>577.6</v>
      </c>
    </row>
    <row r="355" spans="1:5" x14ac:dyDescent="0.3">
      <c r="A355" s="14">
        <v>43194</v>
      </c>
      <c r="B355" s="12">
        <v>2018</v>
      </c>
      <c r="C355" s="12" t="s">
        <v>116</v>
      </c>
      <c r="D355" s="12">
        <v>1163.97</v>
      </c>
      <c r="E355" s="12">
        <v>535.42999999999995</v>
      </c>
    </row>
    <row r="356" spans="1:5" x14ac:dyDescent="0.3">
      <c r="A356" s="14">
        <v>42608</v>
      </c>
      <c r="B356" s="12">
        <v>2016</v>
      </c>
      <c r="C356" s="12" t="s">
        <v>116</v>
      </c>
      <c r="D356" s="12">
        <v>2366.56</v>
      </c>
      <c r="E356" s="12">
        <v>1277.94</v>
      </c>
    </row>
    <row r="357" spans="1:5" x14ac:dyDescent="0.3">
      <c r="A357" s="14">
        <v>42798</v>
      </c>
      <c r="B357" s="12">
        <v>2017</v>
      </c>
      <c r="C357" s="12" t="s">
        <v>119</v>
      </c>
      <c r="D357" s="12">
        <v>1543.95</v>
      </c>
      <c r="E357" s="12">
        <v>880.05</v>
      </c>
    </row>
    <row r="358" spans="1:5" x14ac:dyDescent="0.3">
      <c r="A358" s="14">
        <v>43464</v>
      </c>
      <c r="B358" s="12">
        <v>2018</v>
      </c>
      <c r="C358" s="12" t="s">
        <v>117</v>
      </c>
      <c r="D358" s="12">
        <v>2245.69</v>
      </c>
      <c r="E358" s="12">
        <v>988.1</v>
      </c>
    </row>
    <row r="359" spans="1:5" x14ac:dyDescent="0.3">
      <c r="A359" s="14">
        <v>42718</v>
      </c>
      <c r="B359" s="12">
        <v>2016</v>
      </c>
      <c r="C359" s="12" t="s">
        <v>119</v>
      </c>
      <c r="D359" s="12">
        <v>850.25</v>
      </c>
      <c r="E359" s="12">
        <v>408.12</v>
      </c>
    </row>
    <row r="360" spans="1:5" x14ac:dyDescent="0.3">
      <c r="A360" s="14">
        <v>42395</v>
      </c>
      <c r="B360" s="12">
        <v>2016</v>
      </c>
      <c r="C360" s="12" t="s">
        <v>117</v>
      </c>
      <c r="D360" s="12">
        <v>1215.71</v>
      </c>
      <c r="E360" s="12">
        <v>522.76</v>
      </c>
    </row>
    <row r="361" spans="1:5" x14ac:dyDescent="0.3">
      <c r="A361" s="14">
        <v>43126</v>
      </c>
      <c r="B361" s="12">
        <v>2018</v>
      </c>
      <c r="C361" s="12" t="s">
        <v>117</v>
      </c>
      <c r="D361" s="12">
        <v>1998.48</v>
      </c>
      <c r="E361" s="12">
        <v>959.27</v>
      </c>
    </row>
    <row r="362" spans="1:5" x14ac:dyDescent="0.3">
      <c r="A362" s="14">
        <v>42800</v>
      </c>
      <c r="B362" s="12">
        <v>2017</v>
      </c>
      <c r="C362" s="12" t="s">
        <v>121</v>
      </c>
      <c r="D362" s="12">
        <v>2020.3</v>
      </c>
      <c r="E362" s="12">
        <v>787.92</v>
      </c>
    </row>
    <row r="363" spans="1:5" x14ac:dyDescent="0.3">
      <c r="A363" s="14">
        <v>43308</v>
      </c>
      <c r="B363" s="12">
        <v>2018</v>
      </c>
      <c r="C363" s="12" t="s">
        <v>116</v>
      </c>
      <c r="D363" s="12">
        <v>777.61</v>
      </c>
      <c r="E363" s="12">
        <v>357.7</v>
      </c>
    </row>
    <row r="364" spans="1:5" x14ac:dyDescent="0.3">
      <c r="A364" s="14">
        <v>42818</v>
      </c>
      <c r="B364" s="12">
        <v>2017</v>
      </c>
      <c r="C364" s="12" t="s">
        <v>119</v>
      </c>
      <c r="D364" s="12">
        <v>2260.0700000000002</v>
      </c>
      <c r="E364" s="12">
        <v>904.03</v>
      </c>
    </row>
    <row r="365" spans="1:5" x14ac:dyDescent="0.3">
      <c r="A365" s="14">
        <v>43099</v>
      </c>
      <c r="B365" s="12">
        <v>2017</v>
      </c>
      <c r="C365" s="12" t="s">
        <v>121</v>
      </c>
      <c r="D365" s="12">
        <v>285.04000000000002</v>
      </c>
      <c r="E365" s="12">
        <v>125.42</v>
      </c>
    </row>
    <row r="366" spans="1:5" x14ac:dyDescent="0.3">
      <c r="A366" s="14">
        <v>43039</v>
      </c>
      <c r="B366" s="12">
        <v>2017</v>
      </c>
      <c r="C366" s="12" t="s">
        <v>121</v>
      </c>
      <c r="D366" s="12">
        <v>2277.1</v>
      </c>
      <c r="E366" s="12">
        <v>1229.6300000000001</v>
      </c>
    </row>
    <row r="367" spans="1:5" x14ac:dyDescent="0.3">
      <c r="A367" s="14">
        <v>42419</v>
      </c>
      <c r="B367" s="12">
        <v>2016</v>
      </c>
      <c r="C367" s="12" t="s">
        <v>117</v>
      </c>
      <c r="D367" s="12">
        <v>722.03</v>
      </c>
      <c r="E367" s="12">
        <v>440.44</v>
      </c>
    </row>
    <row r="368" spans="1:5" x14ac:dyDescent="0.3">
      <c r="A368" s="14">
        <v>43290</v>
      </c>
      <c r="B368" s="12">
        <v>2018</v>
      </c>
      <c r="C368" s="12" t="s">
        <v>119</v>
      </c>
      <c r="D368" s="12">
        <v>570.37</v>
      </c>
      <c r="E368" s="12">
        <v>256.67</v>
      </c>
    </row>
    <row r="369" spans="1:5" x14ac:dyDescent="0.3">
      <c r="A369" s="14">
        <v>42783</v>
      </c>
      <c r="B369" s="12">
        <v>2017</v>
      </c>
      <c r="C369" s="12" t="s">
        <v>116</v>
      </c>
      <c r="D369" s="12">
        <v>1358.3</v>
      </c>
      <c r="E369" s="12">
        <v>529.74</v>
      </c>
    </row>
    <row r="370" spans="1:5" x14ac:dyDescent="0.3">
      <c r="A370" s="14">
        <v>42420</v>
      </c>
      <c r="B370" s="12">
        <v>2016</v>
      </c>
      <c r="C370" s="12" t="s">
        <v>119</v>
      </c>
      <c r="D370" s="12">
        <v>1889.12</v>
      </c>
      <c r="E370" s="12">
        <v>1171.25</v>
      </c>
    </row>
    <row r="371" spans="1:5" x14ac:dyDescent="0.3">
      <c r="A371" s="14">
        <v>43418</v>
      </c>
      <c r="B371" s="12">
        <v>2018</v>
      </c>
      <c r="C371" s="12" t="s">
        <v>119</v>
      </c>
      <c r="D371" s="12">
        <v>763.65</v>
      </c>
      <c r="E371" s="12">
        <v>313.10000000000002</v>
      </c>
    </row>
    <row r="372" spans="1:5" x14ac:dyDescent="0.3">
      <c r="A372" s="14">
        <v>42708</v>
      </c>
      <c r="B372" s="12">
        <v>2016</v>
      </c>
      <c r="C372" s="12" t="s">
        <v>121</v>
      </c>
      <c r="D372" s="12">
        <v>1200.6099999999999</v>
      </c>
      <c r="E372" s="12">
        <v>612.30999999999995</v>
      </c>
    </row>
    <row r="373" spans="1:5" x14ac:dyDescent="0.3">
      <c r="A373" s="14">
        <v>42705</v>
      </c>
      <c r="B373" s="12">
        <v>2016</v>
      </c>
      <c r="C373" s="12" t="s">
        <v>119</v>
      </c>
      <c r="D373" s="12">
        <v>1869.12</v>
      </c>
      <c r="E373" s="12">
        <v>1009.32</v>
      </c>
    </row>
    <row r="374" spans="1:5" x14ac:dyDescent="0.3">
      <c r="A374" s="14">
        <v>42724</v>
      </c>
      <c r="B374" s="12">
        <v>2016</v>
      </c>
      <c r="C374" s="12" t="s">
        <v>121</v>
      </c>
      <c r="D374" s="12">
        <v>597.57000000000005</v>
      </c>
      <c r="E374" s="12">
        <v>233.05</v>
      </c>
    </row>
    <row r="375" spans="1:5" x14ac:dyDescent="0.3">
      <c r="A375" s="14">
        <v>43218</v>
      </c>
      <c r="B375" s="12">
        <v>2018</v>
      </c>
      <c r="C375" s="12" t="s">
        <v>119</v>
      </c>
      <c r="D375" s="12">
        <v>837.42</v>
      </c>
      <c r="E375" s="12">
        <v>360.09</v>
      </c>
    </row>
    <row r="376" spans="1:5" x14ac:dyDescent="0.3">
      <c r="A376" s="14">
        <v>43285</v>
      </c>
      <c r="B376" s="12">
        <v>2018</v>
      </c>
      <c r="C376" s="12" t="s">
        <v>116</v>
      </c>
      <c r="D376" s="12">
        <v>226.99</v>
      </c>
      <c r="E376" s="12">
        <v>104.42</v>
      </c>
    </row>
    <row r="377" spans="1:5" x14ac:dyDescent="0.3">
      <c r="A377" s="14">
        <v>43074</v>
      </c>
      <c r="B377" s="12">
        <v>2017</v>
      </c>
      <c r="C377" s="12" t="s">
        <v>121</v>
      </c>
      <c r="D377" s="12">
        <v>1538.27</v>
      </c>
      <c r="E377" s="12">
        <v>815.28</v>
      </c>
    </row>
    <row r="378" spans="1:5" x14ac:dyDescent="0.3">
      <c r="A378" s="14">
        <v>43262</v>
      </c>
      <c r="B378" s="12">
        <v>2018</v>
      </c>
      <c r="C378" s="12" t="s">
        <v>119</v>
      </c>
      <c r="D378" s="12">
        <v>1131.7</v>
      </c>
      <c r="E378" s="12">
        <v>464</v>
      </c>
    </row>
    <row r="379" spans="1:5" x14ac:dyDescent="0.3">
      <c r="A379" s="14">
        <v>43262</v>
      </c>
      <c r="B379" s="12">
        <v>2018</v>
      </c>
      <c r="C379" s="12" t="s">
        <v>121</v>
      </c>
      <c r="D379" s="12">
        <v>530.89</v>
      </c>
      <c r="E379" s="12">
        <v>339.77</v>
      </c>
    </row>
    <row r="380" spans="1:5" x14ac:dyDescent="0.3">
      <c r="A380" s="14">
        <v>43463</v>
      </c>
      <c r="B380" s="12">
        <v>2018</v>
      </c>
      <c r="C380" s="12" t="s">
        <v>116</v>
      </c>
      <c r="D380" s="12">
        <v>1189.8399999999999</v>
      </c>
      <c r="E380" s="12">
        <v>487.83</v>
      </c>
    </row>
    <row r="381" spans="1:5" x14ac:dyDescent="0.3">
      <c r="A381" s="14">
        <v>43005</v>
      </c>
      <c r="B381" s="12">
        <v>2017</v>
      </c>
      <c r="C381" s="12" t="s">
        <v>116</v>
      </c>
      <c r="D381" s="12">
        <v>2145.9899999999998</v>
      </c>
      <c r="E381" s="12">
        <v>1309.05</v>
      </c>
    </row>
    <row r="382" spans="1:5" x14ac:dyDescent="0.3">
      <c r="A382" s="14">
        <v>42871</v>
      </c>
      <c r="B382" s="12">
        <v>2017</v>
      </c>
      <c r="C382" s="12" t="s">
        <v>117</v>
      </c>
      <c r="D382" s="12">
        <v>1189.3800000000001</v>
      </c>
      <c r="E382" s="12">
        <v>642.27</v>
      </c>
    </row>
    <row r="383" spans="1:5" x14ac:dyDescent="0.3">
      <c r="A383" s="14">
        <v>43381</v>
      </c>
      <c r="B383" s="12">
        <v>2018</v>
      </c>
      <c r="C383" s="12" t="s">
        <v>121</v>
      </c>
      <c r="D383" s="12">
        <v>1186.21</v>
      </c>
      <c r="E383" s="12">
        <v>474.48</v>
      </c>
    </row>
    <row r="384" spans="1:5" x14ac:dyDescent="0.3">
      <c r="A384" s="14">
        <v>42711</v>
      </c>
      <c r="B384" s="12">
        <v>2016</v>
      </c>
      <c r="C384" s="12" t="s">
        <v>121</v>
      </c>
      <c r="D384" s="12">
        <v>1675.29</v>
      </c>
      <c r="E384" s="12">
        <v>1105.69</v>
      </c>
    </row>
    <row r="385" spans="1:5" x14ac:dyDescent="0.3">
      <c r="A385" s="14">
        <v>43281</v>
      </c>
      <c r="B385" s="12">
        <v>2018</v>
      </c>
      <c r="C385" s="12" t="s">
        <v>116</v>
      </c>
      <c r="D385" s="12">
        <v>2184.0700000000002</v>
      </c>
      <c r="E385" s="12">
        <v>1266.76</v>
      </c>
    </row>
    <row r="386" spans="1:5" x14ac:dyDescent="0.3">
      <c r="A386" s="14">
        <v>43024</v>
      </c>
      <c r="B386" s="12">
        <v>2017</v>
      </c>
      <c r="C386" s="12" t="s">
        <v>119</v>
      </c>
      <c r="D386" s="12">
        <v>1392.48</v>
      </c>
      <c r="E386" s="12">
        <v>905.11</v>
      </c>
    </row>
    <row r="387" spans="1:5" x14ac:dyDescent="0.3">
      <c r="A387" s="14">
        <v>43202</v>
      </c>
      <c r="B387" s="12">
        <v>2018</v>
      </c>
      <c r="C387" s="12" t="s">
        <v>116</v>
      </c>
      <c r="D387" s="12">
        <v>2158.02</v>
      </c>
      <c r="E387" s="12">
        <v>1445.87</v>
      </c>
    </row>
    <row r="388" spans="1:5" x14ac:dyDescent="0.3">
      <c r="A388" s="14">
        <v>42636</v>
      </c>
      <c r="B388" s="12">
        <v>2016</v>
      </c>
      <c r="C388" s="12" t="s">
        <v>121</v>
      </c>
      <c r="D388" s="12">
        <v>2465</v>
      </c>
      <c r="E388" s="12">
        <v>1552.95</v>
      </c>
    </row>
    <row r="389" spans="1:5" x14ac:dyDescent="0.3">
      <c r="A389" s="14">
        <v>43169</v>
      </c>
      <c r="B389" s="12">
        <v>2018</v>
      </c>
      <c r="C389" s="12" t="s">
        <v>116</v>
      </c>
      <c r="D389" s="12">
        <v>2419.64</v>
      </c>
      <c r="E389" s="12">
        <v>1234.02</v>
      </c>
    </row>
    <row r="390" spans="1:5" x14ac:dyDescent="0.3">
      <c r="A390" s="14">
        <v>43440</v>
      </c>
      <c r="B390" s="12">
        <v>2018</v>
      </c>
      <c r="C390" s="12" t="s">
        <v>119</v>
      </c>
      <c r="D390" s="12">
        <v>638.61</v>
      </c>
      <c r="E390" s="12">
        <v>402.32</v>
      </c>
    </row>
    <row r="391" spans="1:5" x14ac:dyDescent="0.3">
      <c r="A391" s="14">
        <v>42400</v>
      </c>
      <c r="B391" s="12">
        <v>2016</v>
      </c>
      <c r="C391" s="12" t="s">
        <v>119</v>
      </c>
      <c r="D391" s="12">
        <v>1968.43</v>
      </c>
      <c r="E391" s="12">
        <v>1240.1099999999999</v>
      </c>
    </row>
    <row r="392" spans="1:5" x14ac:dyDescent="0.3">
      <c r="A392" s="14">
        <v>42673</v>
      </c>
      <c r="B392" s="12">
        <v>2016</v>
      </c>
      <c r="C392" s="12" t="s">
        <v>117</v>
      </c>
      <c r="D392" s="12">
        <v>2280.9699999999998</v>
      </c>
      <c r="E392" s="12">
        <v>912.39</v>
      </c>
    </row>
    <row r="393" spans="1:5" x14ac:dyDescent="0.3">
      <c r="A393" s="14">
        <v>43089</v>
      </c>
      <c r="B393" s="12">
        <v>2017</v>
      </c>
      <c r="C393" s="12" t="s">
        <v>121</v>
      </c>
      <c r="D393" s="12">
        <v>1657.87</v>
      </c>
      <c r="E393" s="12">
        <v>862.09</v>
      </c>
    </row>
    <row r="394" spans="1:5" x14ac:dyDescent="0.3">
      <c r="A394" s="14">
        <v>42903</v>
      </c>
      <c r="B394" s="12">
        <v>2017</v>
      </c>
      <c r="C394" s="12" t="s">
        <v>119</v>
      </c>
      <c r="D394" s="12">
        <v>1793.59</v>
      </c>
      <c r="E394" s="12">
        <v>753.31</v>
      </c>
    </row>
    <row r="395" spans="1:5" x14ac:dyDescent="0.3">
      <c r="A395" s="14">
        <v>42443</v>
      </c>
      <c r="B395" s="12">
        <v>2016</v>
      </c>
      <c r="C395" s="12" t="s">
        <v>117</v>
      </c>
      <c r="D395" s="12">
        <v>37.409999999999997</v>
      </c>
      <c r="E395" s="12">
        <v>18.71</v>
      </c>
    </row>
    <row r="396" spans="1:5" x14ac:dyDescent="0.3">
      <c r="A396" s="14">
        <v>42806</v>
      </c>
      <c r="B396" s="12">
        <v>2017</v>
      </c>
      <c r="C396" s="12" t="s">
        <v>116</v>
      </c>
      <c r="D396" s="12">
        <v>561.21</v>
      </c>
      <c r="E396" s="12">
        <v>297.44</v>
      </c>
    </row>
    <row r="397" spans="1:5" x14ac:dyDescent="0.3">
      <c r="A397" s="14">
        <v>43092</v>
      </c>
      <c r="B397" s="12">
        <v>2017</v>
      </c>
      <c r="C397" s="12" t="s">
        <v>119</v>
      </c>
      <c r="D397" s="12">
        <v>1826.73</v>
      </c>
      <c r="E397" s="12">
        <v>1096.04</v>
      </c>
    </row>
    <row r="398" spans="1:5" x14ac:dyDescent="0.3">
      <c r="A398" s="14">
        <v>43252</v>
      </c>
      <c r="B398" s="12">
        <v>2018</v>
      </c>
      <c r="C398" s="12" t="s">
        <v>121</v>
      </c>
      <c r="D398" s="12">
        <v>110.19</v>
      </c>
      <c r="E398" s="12">
        <v>55.1</v>
      </c>
    </row>
    <row r="399" spans="1:5" x14ac:dyDescent="0.3">
      <c r="A399" s="14">
        <v>43371</v>
      </c>
      <c r="B399" s="12">
        <v>2018</v>
      </c>
      <c r="C399" s="12" t="s">
        <v>119</v>
      </c>
      <c r="D399" s="12">
        <v>1971.48</v>
      </c>
      <c r="E399" s="12">
        <v>906.88</v>
      </c>
    </row>
    <row r="400" spans="1:5" x14ac:dyDescent="0.3">
      <c r="A400" s="14">
        <v>43064</v>
      </c>
      <c r="B400" s="12">
        <v>2017</v>
      </c>
      <c r="C400" s="12" t="s">
        <v>119</v>
      </c>
      <c r="D400" s="12">
        <v>543.38</v>
      </c>
      <c r="E400" s="12">
        <v>266.26</v>
      </c>
    </row>
    <row r="401" spans="1:5" x14ac:dyDescent="0.3">
      <c r="A401" s="14">
        <v>43005</v>
      </c>
      <c r="B401" s="12">
        <v>2017</v>
      </c>
      <c r="C401" s="12" t="s">
        <v>116</v>
      </c>
      <c r="D401" s="12">
        <v>961.3</v>
      </c>
      <c r="E401" s="12">
        <v>384.52</v>
      </c>
    </row>
    <row r="402" spans="1:5" x14ac:dyDescent="0.3">
      <c r="A402" s="14">
        <v>42798</v>
      </c>
      <c r="B402" s="12">
        <v>2017</v>
      </c>
      <c r="C402" s="12" t="s">
        <v>119</v>
      </c>
      <c r="D402" s="12">
        <v>712.75</v>
      </c>
      <c r="E402" s="12">
        <v>349.25</v>
      </c>
    </row>
    <row r="403" spans="1:5" x14ac:dyDescent="0.3">
      <c r="A403" s="14">
        <v>42754</v>
      </c>
      <c r="B403" s="12">
        <v>2017</v>
      </c>
      <c r="C403" s="12" t="s">
        <v>116</v>
      </c>
      <c r="D403" s="12">
        <v>1086.1199999999999</v>
      </c>
      <c r="E403" s="12">
        <v>727.7</v>
      </c>
    </row>
    <row r="404" spans="1:5" x14ac:dyDescent="0.3">
      <c r="A404" s="14">
        <v>42957</v>
      </c>
      <c r="B404" s="12">
        <v>2017</v>
      </c>
      <c r="C404" s="12" t="s">
        <v>121</v>
      </c>
      <c r="D404" s="12">
        <v>2496.4299999999998</v>
      </c>
      <c r="E404" s="12">
        <v>1373.04</v>
      </c>
    </row>
    <row r="405" spans="1:5" x14ac:dyDescent="0.3">
      <c r="A405" s="14">
        <v>43004</v>
      </c>
      <c r="B405" s="12">
        <v>2017</v>
      </c>
      <c r="C405" s="12" t="s">
        <v>117</v>
      </c>
      <c r="D405" s="12">
        <v>249.02</v>
      </c>
      <c r="E405" s="12">
        <v>109.57</v>
      </c>
    </row>
    <row r="406" spans="1:5" x14ac:dyDescent="0.3">
      <c r="A406" s="14">
        <v>42466</v>
      </c>
      <c r="B406" s="12">
        <v>2016</v>
      </c>
      <c r="C406" s="12" t="s">
        <v>116</v>
      </c>
      <c r="D406" s="12">
        <v>2133.2199999999998</v>
      </c>
      <c r="E406" s="12">
        <v>1130.6099999999999</v>
      </c>
    </row>
    <row r="407" spans="1:5" x14ac:dyDescent="0.3">
      <c r="A407" s="14">
        <v>42383</v>
      </c>
      <c r="B407" s="12">
        <v>2016</v>
      </c>
      <c r="C407" s="12" t="s">
        <v>121</v>
      </c>
      <c r="D407" s="12">
        <v>903.17</v>
      </c>
      <c r="E407" s="12">
        <v>478.68</v>
      </c>
    </row>
    <row r="408" spans="1:5" x14ac:dyDescent="0.3">
      <c r="A408" s="14">
        <v>43087</v>
      </c>
      <c r="B408" s="12">
        <v>2017</v>
      </c>
      <c r="C408" s="12" t="s">
        <v>121</v>
      </c>
      <c r="D408" s="12">
        <v>1472.87</v>
      </c>
      <c r="E408" s="12">
        <v>898.45</v>
      </c>
    </row>
    <row r="409" spans="1:5" x14ac:dyDescent="0.3">
      <c r="A409" s="14">
        <v>42456</v>
      </c>
      <c r="B409" s="12">
        <v>2016</v>
      </c>
      <c r="C409" s="12" t="s">
        <v>117</v>
      </c>
      <c r="D409" s="12">
        <v>2226.17</v>
      </c>
      <c r="E409" s="12">
        <v>1424.75</v>
      </c>
    </row>
    <row r="410" spans="1:5" x14ac:dyDescent="0.3">
      <c r="A410" s="14">
        <v>42401</v>
      </c>
      <c r="B410" s="12">
        <v>2016</v>
      </c>
      <c r="C410" s="12" t="s">
        <v>119</v>
      </c>
      <c r="D410" s="12">
        <v>1859.52</v>
      </c>
      <c r="E410" s="12">
        <v>948.36</v>
      </c>
    </row>
    <row r="411" spans="1:5" x14ac:dyDescent="0.3">
      <c r="A411" s="14">
        <v>43235</v>
      </c>
      <c r="B411" s="12">
        <v>2018</v>
      </c>
      <c r="C411" s="12" t="s">
        <v>117</v>
      </c>
      <c r="D411" s="12">
        <v>2187.08</v>
      </c>
      <c r="E411" s="12">
        <v>852.96</v>
      </c>
    </row>
    <row r="412" spans="1:5" x14ac:dyDescent="0.3">
      <c r="A412" s="14">
        <v>42723</v>
      </c>
      <c r="B412" s="12">
        <v>2016</v>
      </c>
      <c r="C412" s="12" t="s">
        <v>117</v>
      </c>
      <c r="D412" s="12">
        <v>1283.51</v>
      </c>
      <c r="E412" s="12">
        <v>757.27</v>
      </c>
    </row>
    <row r="413" spans="1:5" x14ac:dyDescent="0.3">
      <c r="A413" s="14">
        <v>42517</v>
      </c>
      <c r="B413" s="12">
        <v>2016</v>
      </c>
      <c r="C413" s="12" t="s">
        <v>121</v>
      </c>
      <c r="D413" s="12">
        <v>790.88</v>
      </c>
      <c r="E413" s="12">
        <v>498.25</v>
      </c>
    </row>
    <row r="414" spans="1:5" x14ac:dyDescent="0.3">
      <c r="A414" s="14">
        <v>42441</v>
      </c>
      <c r="B414" s="12">
        <v>2016</v>
      </c>
      <c r="C414" s="12" t="s">
        <v>121</v>
      </c>
      <c r="D414" s="12">
        <v>2249.06</v>
      </c>
      <c r="E414" s="12">
        <v>1079.55</v>
      </c>
    </row>
    <row r="415" spans="1:5" x14ac:dyDescent="0.3">
      <c r="A415" s="14">
        <v>42826</v>
      </c>
      <c r="B415" s="12">
        <v>2017</v>
      </c>
      <c r="C415" s="12" t="s">
        <v>116</v>
      </c>
      <c r="D415" s="12">
        <v>233.71</v>
      </c>
      <c r="E415" s="12">
        <v>102.83</v>
      </c>
    </row>
    <row r="416" spans="1:5" x14ac:dyDescent="0.3">
      <c r="A416" s="14">
        <v>43451</v>
      </c>
      <c r="B416" s="12">
        <v>2018</v>
      </c>
      <c r="C416" s="12" t="s">
        <v>117</v>
      </c>
      <c r="D416" s="12">
        <v>2216.86</v>
      </c>
      <c r="E416" s="12">
        <v>1019.76</v>
      </c>
    </row>
    <row r="417" spans="1:5" x14ac:dyDescent="0.3">
      <c r="A417" s="14">
        <v>43058</v>
      </c>
      <c r="B417" s="12">
        <v>2017</v>
      </c>
      <c r="C417" s="12" t="s">
        <v>116</v>
      </c>
      <c r="D417" s="12">
        <v>2117.14</v>
      </c>
      <c r="E417" s="12">
        <v>1206.77</v>
      </c>
    </row>
    <row r="418" spans="1:5" x14ac:dyDescent="0.3">
      <c r="A418" s="14">
        <v>42663</v>
      </c>
      <c r="B418" s="12">
        <v>2016</v>
      </c>
      <c r="C418" s="12" t="s">
        <v>116</v>
      </c>
      <c r="D418" s="12">
        <v>98.19</v>
      </c>
      <c r="E418" s="12">
        <v>63.82</v>
      </c>
    </row>
    <row r="419" spans="1:5" x14ac:dyDescent="0.3">
      <c r="A419" s="14">
        <v>42426</v>
      </c>
      <c r="B419" s="12">
        <v>2016</v>
      </c>
      <c r="C419" s="12" t="s">
        <v>116</v>
      </c>
      <c r="D419" s="12">
        <v>539.79</v>
      </c>
      <c r="E419" s="12">
        <v>296.88</v>
      </c>
    </row>
    <row r="420" spans="1:5" x14ac:dyDescent="0.3">
      <c r="A420" s="14">
        <v>42591</v>
      </c>
      <c r="B420" s="12">
        <v>2016</v>
      </c>
      <c r="C420" s="12" t="s">
        <v>117</v>
      </c>
      <c r="D420" s="12">
        <v>1740.05</v>
      </c>
      <c r="E420" s="12">
        <v>1113.6300000000001</v>
      </c>
    </row>
    <row r="421" spans="1:5" x14ac:dyDescent="0.3">
      <c r="A421" s="14">
        <v>42853</v>
      </c>
      <c r="B421" s="12">
        <v>2017</v>
      </c>
      <c r="C421" s="12" t="s">
        <v>116</v>
      </c>
      <c r="D421" s="12">
        <v>255.53</v>
      </c>
      <c r="E421" s="12">
        <v>171.21</v>
      </c>
    </row>
    <row r="422" spans="1:5" x14ac:dyDescent="0.3">
      <c r="A422" s="14">
        <v>43302</v>
      </c>
      <c r="B422" s="12">
        <v>2018</v>
      </c>
      <c r="C422" s="12" t="s">
        <v>116</v>
      </c>
      <c r="D422" s="12">
        <v>351.43</v>
      </c>
      <c r="E422" s="12">
        <v>158.13999999999999</v>
      </c>
    </row>
    <row r="423" spans="1:5" x14ac:dyDescent="0.3">
      <c r="A423" s="14">
        <v>42532</v>
      </c>
      <c r="B423" s="12">
        <v>2016</v>
      </c>
      <c r="C423" s="12" t="s">
        <v>117</v>
      </c>
      <c r="D423" s="12">
        <v>360.48</v>
      </c>
      <c r="E423" s="12">
        <v>198.26</v>
      </c>
    </row>
    <row r="424" spans="1:5" x14ac:dyDescent="0.3">
      <c r="A424" s="14">
        <v>43090</v>
      </c>
      <c r="B424" s="12">
        <v>2017</v>
      </c>
      <c r="C424" s="12" t="s">
        <v>116</v>
      </c>
      <c r="D424" s="12">
        <v>607.66</v>
      </c>
      <c r="E424" s="12">
        <v>376.75</v>
      </c>
    </row>
    <row r="425" spans="1:5" x14ac:dyDescent="0.3">
      <c r="A425" s="14">
        <v>43296</v>
      </c>
      <c r="B425" s="12">
        <v>2018</v>
      </c>
      <c r="C425" s="12" t="s">
        <v>121</v>
      </c>
      <c r="D425" s="12">
        <v>2348.0500000000002</v>
      </c>
      <c r="E425" s="12">
        <v>1009.66</v>
      </c>
    </row>
    <row r="426" spans="1:5" x14ac:dyDescent="0.3">
      <c r="A426" s="14">
        <v>42889</v>
      </c>
      <c r="B426" s="12">
        <v>2017</v>
      </c>
      <c r="C426" s="12" t="s">
        <v>116</v>
      </c>
      <c r="D426" s="12">
        <v>2347.36</v>
      </c>
      <c r="E426" s="12">
        <v>938.94</v>
      </c>
    </row>
    <row r="427" spans="1:5" x14ac:dyDescent="0.3">
      <c r="A427" s="14">
        <v>43153</v>
      </c>
      <c r="B427" s="12">
        <v>2018</v>
      </c>
      <c r="C427" s="12" t="s">
        <v>121</v>
      </c>
      <c r="D427" s="12">
        <v>149.54</v>
      </c>
      <c r="E427" s="12">
        <v>71.78</v>
      </c>
    </row>
    <row r="428" spans="1:5" x14ac:dyDescent="0.3">
      <c r="A428" s="14">
        <v>42656</v>
      </c>
      <c r="B428" s="12">
        <v>2016</v>
      </c>
      <c r="C428" s="12" t="s">
        <v>121</v>
      </c>
      <c r="D428" s="12">
        <v>1146.83</v>
      </c>
      <c r="E428" s="12">
        <v>527.54</v>
      </c>
    </row>
    <row r="429" spans="1:5" x14ac:dyDescent="0.3">
      <c r="A429" s="14">
        <v>43436</v>
      </c>
      <c r="B429" s="12">
        <v>2018</v>
      </c>
      <c r="C429" s="12" t="s">
        <v>121</v>
      </c>
      <c r="D429" s="12">
        <v>1611.46</v>
      </c>
      <c r="E429" s="12">
        <v>837.96</v>
      </c>
    </row>
    <row r="430" spans="1:5" x14ac:dyDescent="0.3">
      <c r="A430" s="14">
        <v>42835</v>
      </c>
      <c r="B430" s="12">
        <v>2017</v>
      </c>
      <c r="C430" s="12" t="s">
        <v>117</v>
      </c>
      <c r="D430" s="12">
        <v>312.83</v>
      </c>
      <c r="E430" s="12">
        <v>178.31</v>
      </c>
    </row>
    <row r="431" spans="1:5" x14ac:dyDescent="0.3">
      <c r="A431" s="14">
        <v>42674</v>
      </c>
      <c r="B431" s="12">
        <v>2016</v>
      </c>
      <c r="C431" s="12" t="s">
        <v>116</v>
      </c>
      <c r="D431" s="12">
        <v>1769.08</v>
      </c>
      <c r="E431" s="12">
        <v>1149.9000000000001</v>
      </c>
    </row>
    <row r="432" spans="1:5" x14ac:dyDescent="0.3">
      <c r="A432" s="14">
        <v>42751</v>
      </c>
      <c r="B432" s="12">
        <v>2017</v>
      </c>
      <c r="C432" s="12" t="s">
        <v>117</v>
      </c>
      <c r="D432" s="12">
        <v>1146.08</v>
      </c>
      <c r="E432" s="12">
        <v>641.79999999999995</v>
      </c>
    </row>
    <row r="433" spans="1:5" x14ac:dyDescent="0.3">
      <c r="A433" s="14">
        <v>43071</v>
      </c>
      <c r="B433" s="12">
        <v>2017</v>
      </c>
      <c r="C433" s="12" t="s">
        <v>121</v>
      </c>
      <c r="D433" s="12">
        <v>2109.7399999999998</v>
      </c>
      <c r="E433" s="12">
        <v>822.8</v>
      </c>
    </row>
    <row r="434" spans="1:5" x14ac:dyDescent="0.3">
      <c r="A434" s="14">
        <v>42628</v>
      </c>
      <c r="B434" s="12">
        <v>2016</v>
      </c>
      <c r="C434" s="12" t="s">
        <v>121</v>
      </c>
      <c r="D434" s="12">
        <v>78.819999999999993</v>
      </c>
      <c r="E434" s="12">
        <v>40.200000000000003</v>
      </c>
    </row>
    <row r="435" spans="1:5" x14ac:dyDescent="0.3">
      <c r="A435" s="14">
        <v>42730</v>
      </c>
      <c r="B435" s="12">
        <v>2016</v>
      </c>
      <c r="C435" s="12" t="s">
        <v>117</v>
      </c>
      <c r="D435" s="12">
        <v>1965.78</v>
      </c>
      <c r="E435" s="12">
        <v>786.31</v>
      </c>
    </row>
    <row r="436" spans="1:5" x14ac:dyDescent="0.3">
      <c r="A436" s="14">
        <v>43044</v>
      </c>
      <c r="B436" s="12">
        <v>2017</v>
      </c>
      <c r="C436" s="12" t="s">
        <v>119</v>
      </c>
      <c r="D436" s="12">
        <v>88.26</v>
      </c>
      <c r="E436" s="12">
        <v>41.48</v>
      </c>
    </row>
    <row r="437" spans="1:5" x14ac:dyDescent="0.3">
      <c r="A437" s="14">
        <v>43261</v>
      </c>
      <c r="B437" s="12">
        <v>2018</v>
      </c>
      <c r="C437" s="12" t="s">
        <v>117</v>
      </c>
      <c r="D437" s="12">
        <v>2468.0100000000002</v>
      </c>
      <c r="E437" s="12">
        <v>962.52</v>
      </c>
    </row>
    <row r="438" spans="1:5" x14ac:dyDescent="0.3">
      <c r="A438" s="14">
        <v>43457</v>
      </c>
      <c r="B438" s="12">
        <v>2018</v>
      </c>
      <c r="C438" s="12" t="s">
        <v>121</v>
      </c>
      <c r="D438" s="12">
        <v>1656.82</v>
      </c>
      <c r="E438" s="12">
        <v>1060.3599999999999</v>
      </c>
    </row>
    <row r="439" spans="1:5" x14ac:dyDescent="0.3">
      <c r="A439" s="14">
        <v>42534</v>
      </c>
      <c r="B439" s="12">
        <v>2016</v>
      </c>
      <c r="C439" s="12" t="s">
        <v>116</v>
      </c>
      <c r="D439" s="12">
        <v>1005.73</v>
      </c>
      <c r="E439" s="12">
        <v>553.15</v>
      </c>
    </row>
    <row r="440" spans="1:5" x14ac:dyDescent="0.3">
      <c r="A440" s="14">
        <v>43158</v>
      </c>
      <c r="B440" s="12">
        <v>2018</v>
      </c>
      <c r="C440" s="12" t="s">
        <v>116</v>
      </c>
      <c r="D440" s="12">
        <v>78</v>
      </c>
      <c r="E440" s="12">
        <v>35.880000000000003</v>
      </c>
    </row>
    <row r="441" spans="1:5" x14ac:dyDescent="0.3">
      <c r="A441" s="14">
        <v>43408</v>
      </c>
      <c r="B441" s="12">
        <v>2018</v>
      </c>
      <c r="C441" s="12" t="s">
        <v>116</v>
      </c>
      <c r="D441" s="12">
        <v>577.51</v>
      </c>
      <c r="E441" s="12">
        <v>259.88</v>
      </c>
    </row>
    <row r="442" spans="1:5" x14ac:dyDescent="0.3">
      <c r="A442" s="14">
        <v>42792</v>
      </c>
      <c r="B442" s="12">
        <v>2017</v>
      </c>
      <c r="C442" s="12" t="s">
        <v>121</v>
      </c>
      <c r="D442" s="12">
        <v>538.86</v>
      </c>
      <c r="E442" s="12">
        <v>323.32</v>
      </c>
    </row>
    <row r="443" spans="1:5" x14ac:dyDescent="0.3">
      <c r="A443" s="14">
        <v>42620</v>
      </c>
      <c r="B443" s="12">
        <v>2016</v>
      </c>
      <c r="C443" s="12" t="s">
        <v>116</v>
      </c>
      <c r="D443" s="12">
        <v>1527.05</v>
      </c>
      <c r="E443" s="12">
        <v>748.25</v>
      </c>
    </row>
    <row r="444" spans="1:5" x14ac:dyDescent="0.3">
      <c r="A444" s="14">
        <v>42415</v>
      </c>
      <c r="B444" s="12">
        <v>2016</v>
      </c>
      <c r="C444" s="12" t="s">
        <v>117</v>
      </c>
      <c r="D444" s="12">
        <v>410.71</v>
      </c>
      <c r="E444" s="12">
        <v>221.78</v>
      </c>
    </row>
    <row r="445" spans="1:5" x14ac:dyDescent="0.3">
      <c r="A445" s="14">
        <v>43107</v>
      </c>
      <c r="B445" s="12">
        <v>2018</v>
      </c>
      <c r="C445" s="12" t="s">
        <v>121</v>
      </c>
      <c r="D445" s="12">
        <v>1709.63</v>
      </c>
      <c r="E445" s="12">
        <v>1094.1600000000001</v>
      </c>
    </row>
    <row r="446" spans="1:5" x14ac:dyDescent="0.3">
      <c r="A446" s="14">
        <v>42739</v>
      </c>
      <c r="B446" s="12">
        <v>2017</v>
      </c>
      <c r="C446" s="12" t="s">
        <v>121</v>
      </c>
      <c r="D446" s="12">
        <v>2494.98</v>
      </c>
      <c r="E446" s="12">
        <v>1172.6400000000001</v>
      </c>
    </row>
    <row r="447" spans="1:5" x14ac:dyDescent="0.3">
      <c r="A447" s="14">
        <v>42815</v>
      </c>
      <c r="B447" s="12">
        <v>2017</v>
      </c>
      <c r="C447" s="12" t="s">
        <v>116</v>
      </c>
      <c r="D447" s="12">
        <v>33.229999999999997</v>
      </c>
      <c r="E447" s="12">
        <v>16.28</v>
      </c>
    </row>
    <row r="448" spans="1:5" x14ac:dyDescent="0.3">
      <c r="A448" s="14">
        <v>43341</v>
      </c>
      <c r="B448" s="12">
        <v>2018</v>
      </c>
      <c r="C448" s="12" t="s">
        <v>117</v>
      </c>
      <c r="D448" s="12">
        <v>1123.3699999999999</v>
      </c>
      <c r="E448" s="12">
        <v>505.52</v>
      </c>
    </row>
    <row r="449" spans="1:5" x14ac:dyDescent="0.3">
      <c r="A449" s="14">
        <v>42535</v>
      </c>
      <c r="B449" s="12">
        <v>2016</v>
      </c>
      <c r="C449" s="12" t="s">
        <v>117</v>
      </c>
      <c r="D449" s="12">
        <v>2278.94</v>
      </c>
      <c r="E449" s="12">
        <v>1526.89</v>
      </c>
    </row>
    <row r="450" spans="1:5" x14ac:dyDescent="0.3">
      <c r="A450" s="14">
        <v>43376</v>
      </c>
      <c r="B450" s="12">
        <v>2018</v>
      </c>
      <c r="C450" s="12" t="s">
        <v>116</v>
      </c>
      <c r="D450" s="12">
        <v>540.51</v>
      </c>
      <c r="E450" s="12">
        <v>254.04</v>
      </c>
    </row>
    <row r="451" spans="1:5" x14ac:dyDescent="0.3">
      <c r="A451" s="14">
        <v>43204</v>
      </c>
      <c r="B451" s="12">
        <v>2018</v>
      </c>
      <c r="C451" s="12" t="s">
        <v>116</v>
      </c>
      <c r="D451" s="12">
        <v>1321.13</v>
      </c>
      <c r="E451" s="12">
        <v>594.51</v>
      </c>
    </row>
    <row r="452" spans="1:5" x14ac:dyDescent="0.3">
      <c r="A452" s="14">
        <v>42656</v>
      </c>
      <c r="B452" s="12">
        <v>2016</v>
      </c>
      <c r="C452" s="12" t="s">
        <v>119</v>
      </c>
      <c r="D452" s="12">
        <v>2376.8000000000002</v>
      </c>
      <c r="E452" s="12">
        <v>1544.92</v>
      </c>
    </row>
    <row r="453" spans="1:5" x14ac:dyDescent="0.3">
      <c r="A453" s="14">
        <v>42670</v>
      </c>
      <c r="B453" s="12">
        <v>2016</v>
      </c>
      <c r="C453" s="12" t="s">
        <v>116</v>
      </c>
      <c r="D453" s="12">
        <v>2434.29</v>
      </c>
      <c r="E453" s="12">
        <v>973.72</v>
      </c>
    </row>
    <row r="454" spans="1:5" x14ac:dyDescent="0.3">
      <c r="A454" s="14">
        <v>43263</v>
      </c>
      <c r="B454" s="12">
        <v>2018</v>
      </c>
      <c r="C454" s="12" t="s">
        <v>116</v>
      </c>
      <c r="D454" s="12">
        <v>1397.51</v>
      </c>
      <c r="E454" s="12">
        <v>559</v>
      </c>
    </row>
    <row r="455" spans="1:5" x14ac:dyDescent="0.3">
      <c r="A455" s="14">
        <v>43116</v>
      </c>
      <c r="B455" s="12">
        <v>2018</v>
      </c>
      <c r="C455" s="12" t="s">
        <v>116</v>
      </c>
      <c r="D455" s="12">
        <v>751.96</v>
      </c>
      <c r="E455" s="12">
        <v>360.94</v>
      </c>
    </row>
    <row r="456" spans="1:5" x14ac:dyDescent="0.3">
      <c r="A456" s="14">
        <v>42403</v>
      </c>
      <c r="B456" s="12">
        <v>2016</v>
      </c>
      <c r="C456" s="12" t="s">
        <v>121</v>
      </c>
      <c r="D456" s="12">
        <v>1586.27</v>
      </c>
      <c r="E456" s="12">
        <v>650.37</v>
      </c>
    </row>
    <row r="457" spans="1:5" x14ac:dyDescent="0.3">
      <c r="A457" s="14">
        <v>42650</v>
      </c>
      <c r="B457" s="12">
        <v>2016</v>
      </c>
      <c r="C457" s="12" t="s">
        <v>116</v>
      </c>
      <c r="D457" s="12">
        <v>622.54999999999995</v>
      </c>
      <c r="E457" s="12">
        <v>242.79</v>
      </c>
    </row>
    <row r="458" spans="1:5" x14ac:dyDescent="0.3">
      <c r="A458" s="14">
        <v>42685</v>
      </c>
      <c r="B458" s="12">
        <v>2016</v>
      </c>
      <c r="C458" s="12" t="s">
        <v>116</v>
      </c>
      <c r="D458" s="12">
        <v>1641.29</v>
      </c>
      <c r="E458" s="12">
        <v>804.23</v>
      </c>
    </row>
    <row r="459" spans="1:5" x14ac:dyDescent="0.3">
      <c r="A459" s="14">
        <v>42733</v>
      </c>
      <c r="B459" s="12">
        <v>2016</v>
      </c>
      <c r="C459" s="12" t="s">
        <v>119</v>
      </c>
      <c r="D459" s="12">
        <v>2372.5100000000002</v>
      </c>
      <c r="E459" s="12">
        <v>1162.53</v>
      </c>
    </row>
    <row r="460" spans="1:5" x14ac:dyDescent="0.3">
      <c r="A460" s="14">
        <v>42463</v>
      </c>
      <c r="B460" s="12">
        <v>2016</v>
      </c>
      <c r="C460" s="12" t="s">
        <v>119</v>
      </c>
      <c r="D460" s="12">
        <v>1402.83</v>
      </c>
      <c r="E460" s="12">
        <v>757.53</v>
      </c>
    </row>
    <row r="461" spans="1:5" x14ac:dyDescent="0.3">
      <c r="A461" s="14">
        <v>42730</v>
      </c>
      <c r="B461" s="12">
        <v>2016</v>
      </c>
      <c r="C461" s="12" t="s">
        <v>119</v>
      </c>
      <c r="D461" s="12">
        <v>1457.64</v>
      </c>
      <c r="E461" s="12">
        <v>641.36</v>
      </c>
    </row>
    <row r="462" spans="1:5" x14ac:dyDescent="0.3">
      <c r="A462" s="14">
        <v>42985</v>
      </c>
      <c r="B462" s="12">
        <v>2017</v>
      </c>
      <c r="C462" s="12" t="s">
        <v>117</v>
      </c>
      <c r="D462" s="12">
        <v>364.61</v>
      </c>
      <c r="E462" s="12">
        <v>222.41</v>
      </c>
    </row>
    <row r="463" spans="1:5" x14ac:dyDescent="0.3">
      <c r="A463" s="14">
        <v>42686</v>
      </c>
      <c r="B463" s="12">
        <v>2016</v>
      </c>
      <c r="C463" s="12" t="s">
        <v>117</v>
      </c>
      <c r="D463" s="12">
        <v>736.24</v>
      </c>
      <c r="E463" s="12">
        <v>427.02</v>
      </c>
    </row>
    <row r="464" spans="1:5" x14ac:dyDescent="0.3">
      <c r="A464" s="14">
        <v>43460</v>
      </c>
      <c r="B464" s="12">
        <v>2018</v>
      </c>
      <c r="C464" s="12" t="s">
        <v>121</v>
      </c>
      <c r="D464" s="12">
        <v>923.94</v>
      </c>
      <c r="E464" s="12">
        <v>471.21</v>
      </c>
    </row>
    <row r="465" spans="1:5" x14ac:dyDescent="0.3">
      <c r="A465" s="14">
        <v>42465</v>
      </c>
      <c r="B465" s="12">
        <v>2016</v>
      </c>
      <c r="C465" s="12" t="s">
        <v>119</v>
      </c>
      <c r="D465" s="12">
        <v>295.16000000000003</v>
      </c>
      <c r="E465" s="12">
        <v>168.24</v>
      </c>
    </row>
    <row r="466" spans="1:5" x14ac:dyDescent="0.3">
      <c r="A466" s="14">
        <v>43066</v>
      </c>
      <c r="B466" s="12">
        <v>2017</v>
      </c>
      <c r="C466" s="12" t="s">
        <v>121</v>
      </c>
      <c r="D466" s="12">
        <v>278.19</v>
      </c>
      <c r="E466" s="12">
        <v>136.31</v>
      </c>
    </row>
    <row r="467" spans="1:5" x14ac:dyDescent="0.3">
      <c r="A467" s="14">
        <v>43364</v>
      </c>
      <c r="B467" s="12">
        <v>2018</v>
      </c>
      <c r="C467" s="12" t="s">
        <v>121</v>
      </c>
      <c r="D467" s="12">
        <v>377.95</v>
      </c>
      <c r="E467" s="12">
        <v>226.77</v>
      </c>
    </row>
    <row r="468" spans="1:5" x14ac:dyDescent="0.3">
      <c r="A468" s="14">
        <v>43031</v>
      </c>
      <c r="B468" s="12">
        <v>2017</v>
      </c>
      <c r="C468" s="12" t="s">
        <v>119</v>
      </c>
      <c r="D468" s="12">
        <v>299.07</v>
      </c>
      <c r="E468" s="12">
        <v>134.58000000000001</v>
      </c>
    </row>
    <row r="469" spans="1:5" x14ac:dyDescent="0.3">
      <c r="A469" s="14">
        <v>42385</v>
      </c>
      <c r="B469" s="12">
        <v>2016</v>
      </c>
      <c r="C469" s="12" t="s">
        <v>119</v>
      </c>
      <c r="D469" s="12">
        <v>2462.06</v>
      </c>
      <c r="E469" s="12">
        <v>1058.69</v>
      </c>
    </row>
    <row r="470" spans="1:5" x14ac:dyDescent="0.3">
      <c r="A470" s="14">
        <v>43251</v>
      </c>
      <c r="B470" s="12">
        <v>2018</v>
      </c>
      <c r="C470" s="12" t="s">
        <v>121</v>
      </c>
      <c r="D470" s="12">
        <v>1621.96</v>
      </c>
      <c r="E470" s="12">
        <v>843.42</v>
      </c>
    </row>
    <row r="471" spans="1:5" x14ac:dyDescent="0.3">
      <c r="A471" s="14">
        <v>43313</v>
      </c>
      <c r="B471" s="12">
        <v>2018</v>
      </c>
      <c r="C471" s="12" t="s">
        <v>117</v>
      </c>
      <c r="D471" s="12">
        <v>1708.73</v>
      </c>
      <c r="E471" s="12">
        <v>905.63</v>
      </c>
    </row>
    <row r="472" spans="1:5" x14ac:dyDescent="0.3">
      <c r="A472" s="14">
        <v>43263</v>
      </c>
      <c r="B472" s="12">
        <v>2018</v>
      </c>
      <c r="C472" s="12" t="s">
        <v>116</v>
      </c>
      <c r="D472" s="12">
        <v>254.01</v>
      </c>
      <c r="E472" s="12">
        <v>149.87</v>
      </c>
    </row>
    <row r="473" spans="1:5" x14ac:dyDescent="0.3">
      <c r="A473" s="14">
        <v>42801</v>
      </c>
      <c r="B473" s="12">
        <v>2017</v>
      </c>
      <c r="C473" s="12" t="s">
        <v>119</v>
      </c>
      <c r="D473" s="12">
        <v>2435.94</v>
      </c>
      <c r="E473" s="12">
        <v>1096.17</v>
      </c>
    </row>
    <row r="474" spans="1:5" x14ac:dyDescent="0.3">
      <c r="A474" s="14">
        <v>43386</v>
      </c>
      <c r="B474" s="12">
        <v>2018</v>
      </c>
      <c r="C474" s="12" t="s">
        <v>116</v>
      </c>
      <c r="D474" s="12">
        <v>2342.37</v>
      </c>
      <c r="E474" s="12">
        <v>1218.03</v>
      </c>
    </row>
    <row r="475" spans="1:5" x14ac:dyDescent="0.3">
      <c r="A475" s="14">
        <v>43404</v>
      </c>
      <c r="B475" s="12">
        <v>2018</v>
      </c>
      <c r="C475" s="12" t="s">
        <v>119</v>
      </c>
      <c r="D475" s="12">
        <v>1626.41</v>
      </c>
      <c r="E475" s="12">
        <v>829.47</v>
      </c>
    </row>
    <row r="476" spans="1:5" x14ac:dyDescent="0.3">
      <c r="A476" s="14">
        <v>43336</v>
      </c>
      <c r="B476" s="12">
        <v>2018</v>
      </c>
      <c r="C476" s="12" t="s">
        <v>121</v>
      </c>
      <c r="D476" s="12">
        <v>2228.5500000000002</v>
      </c>
      <c r="E476" s="12">
        <v>891.42</v>
      </c>
    </row>
    <row r="477" spans="1:5" x14ac:dyDescent="0.3">
      <c r="A477" s="14">
        <v>42875</v>
      </c>
      <c r="B477" s="12">
        <v>2017</v>
      </c>
      <c r="C477" s="12" t="s">
        <v>117</v>
      </c>
      <c r="D477" s="12">
        <v>508.97</v>
      </c>
      <c r="E477" s="12">
        <v>213.77</v>
      </c>
    </row>
    <row r="478" spans="1:5" x14ac:dyDescent="0.3">
      <c r="A478" s="14">
        <v>42693</v>
      </c>
      <c r="B478" s="12">
        <v>2016</v>
      </c>
      <c r="C478" s="12" t="s">
        <v>121</v>
      </c>
      <c r="D478" s="12">
        <v>2205.67</v>
      </c>
      <c r="E478" s="12">
        <v>1235.18</v>
      </c>
    </row>
    <row r="479" spans="1:5" x14ac:dyDescent="0.3">
      <c r="A479" s="14">
        <v>42872</v>
      </c>
      <c r="B479" s="12">
        <v>2017</v>
      </c>
      <c r="C479" s="12" t="s">
        <v>117</v>
      </c>
      <c r="D479" s="12">
        <v>1057.56</v>
      </c>
      <c r="E479" s="12">
        <v>412.45</v>
      </c>
    </row>
    <row r="480" spans="1:5" x14ac:dyDescent="0.3">
      <c r="A480" s="14">
        <v>42420</v>
      </c>
      <c r="B480" s="12">
        <v>2016</v>
      </c>
      <c r="C480" s="12" t="s">
        <v>116</v>
      </c>
      <c r="D480" s="12">
        <v>1458.31</v>
      </c>
      <c r="E480" s="12">
        <v>699.99</v>
      </c>
    </row>
    <row r="481" spans="1:5" x14ac:dyDescent="0.3">
      <c r="A481" s="14">
        <v>43179</v>
      </c>
      <c r="B481" s="12">
        <v>2018</v>
      </c>
      <c r="C481" s="12" t="s">
        <v>117</v>
      </c>
      <c r="D481" s="12">
        <v>458.76</v>
      </c>
      <c r="E481" s="12">
        <v>243.14</v>
      </c>
    </row>
    <row r="482" spans="1:5" x14ac:dyDescent="0.3">
      <c r="A482" s="14">
        <v>42964</v>
      </c>
      <c r="B482" s="12">
        <v>2017</v>
      </c>
      <c r="C482" s="12" t="s">
        <v>116</v>
      </c>
      <c r="D482" s="12">
        <v>172.58</v>
      </c>
      <c r="E482" s="12">
        <v>82.84</v>
      </c>
    </row>
    <row r="483" spans="1:5" x14ac:dyDescent="0.3">
      <c r="A483" s="14">
        <v>42959</v>
      </c>
      <c r="B483" s="12">
        <v>2017</v>
      </c>
      <c r="C483" s="12" t="s">
        <v>121</v>
      </c>
      <c r="D483" s="12">
        <v>2375.3200000000002</v>
      </c>
      <c r="E483" s="12">
        <v>1567.71</v>
      </c>
    </row>
    <row r="484" spans="1:5" x14ac:dyDescent="0.3">
      <c r="A484" s="14">
        <v>43176</v>
      </c>
      <c r="B484" s="12">
        <v>2018</v>
      </c>
      <c r="C484" s="12" t="s">
        <v>116</v>
      </c>
      <c r="D484" s="12">
        <v>1542.83</v>
      </c>
      <c r="E484" s="12">
        <v>802.27</v>
      </c>
    </row>
    <row r="485" spans="1:5" x14ac:dyDescent="0.3">
      <c r="A485" s="14">
        <v>42532</v>
      </c>
      <c r="B485" s="12">
        <v>2016</v>
      </c>
      <c r="C485" s="12" t="s">
        <v>117</v>
      </c>
      <c r="D485" s="12">
        <v>660.93</v>
      </c>
      <c r="E485" s="12">
        <v>304.02999999999997</v>
      </c>
    </row>
    <row r="486" spans="1:5" x14ac:dyDescent="0.3">
      <c r="A486" s="14">
        <v>42674</v>
      </c>
      <c r="B486" s="12">
        <v>2016</v>
      </c>
      <c r="C486" s="12" t="s">
        <v>119</v>
      </c>
      <c r="D486" s="12">
        <v>544.23</v>
      </c>
      <c r="E486" s="12">
        <v>212.25</v>
      </c>
    </row>
    <row r="487" spans="1:5" x14ac:dyDescent="0.3">
      <c r="A487" s="14">
        <v>42855</v>
      </c>
      <c r="B487" s="12">
        <v>2017</v>
      </c>
      <c r="C487" s="12" t="s">
        <v>121</v>
      </c>
      <c r="D487" s="12">
        <v>150.19</v>
      </c>
      <c r="E487" s="12">
        <v>82.6</v>
      </c>
    </row>
    <row r="488" spans="1:5" x14ac:dyDescent="0.3">
      <c r="A488" s="14">
        <v>43058</v>
      </c>
      <c r="B488" s="12">
        <v>2017</v>
      </c>
      <c r="C488" s="12" t="s">
        <v>119</v>
      </c>
      <c r="D488" s="12">
        <v>451.19</v>
      </c>
      <c r="E488" s="12">
        <v>284.25</v>
      </c>
    </row>
    <row r="489" spans="1:5" x14ac:dyDescent="0.3">
      <c r="A489" s="14">
        <v>43116</v>
      </c>
      <c r="B489" s="12">
        <v>2018</v>
      </c>
      <c r="C489" s="12" t="s">
        <v>117</v>
      </c>
      <c r="D489" s="12">
        <v>1711.73</v>
      </c>
      <c r="E489" s="12">
        <v>958.57</v>
      </c>
    </row>
    <row r="490" spans="1:5" x14ac:dyDescent="0.3">
      <c r="A490" s="14">
        <v>43250</v>
      </c>
      <c r="B490" s="12">
        <v>2018</v>
      </c>
      <c r="C490" s="12" t="s">
        <v>116</v>
      </c>
      <c r="D490" s="12">
        <v>689.05</v>
      </c>
      <c r="E490" s="12">
        <v>461.66</v>
      </c>
    </row>
    <row r="491" spans="1:5" x14ac:dyDescent="0.3">
      <c r="A491" s="14">
        <v>42493</v>
      </c>
      <c r="B491" s="12">
        <v>2016</v>
      </c>
      <c r="C491" s="12" t="s">
        <v>117</v>
      </c>
      <c r="D491" s="12">
        <v>1463.2</v>
      </c>
      <c r="E491" s="12">
        <v>643.80999999999995</v>
      </c>
    </row>
    <row r="492" spans="1:5" x14ac:dyDescent="0.3">
      <c r="A492" s="14">
        <v>42700</v>
      </c>
      <c r="B492" s="12">
        <v>2016</v>
      </c>
      <c r="C492" s="12" t="s">
        <v>116</v>
      </c>
      <c r="D492" s="12">
        <v>398.06</v>
      </c>
      <c r="E492" s="12">
        <v>250.78</v>
      </c>
    </row>
    <row r="493" spans="1:5" x14ac:dyDescent="0.3">
      <c r="A493" s="14">
        <v>42612</v>
      </c>
      <c r="B493" s="12">
        <v>2016</v>
      </c>
      <c r="C493" s="12" t="s">
        <v>119</v>
      </c>
      <c r="D493" s="12">
        <v>2139.4699999999998</v>
      </c>
      <c r="E493" s="12">
        <v>855.79</v>
      </c>
    </row>
    <row r="494" spans="1:5" x14ac:dyDescent="0.3">
      <c r="A494" s="14">
        <v>42735</v>
      </c>
      <c r="B494" s="12">
        <v>2016</v>
      </c>
      <c r="C494" s="12" t="s">
        <v>119</v>
      </c>
      <c r="D494" s="12">
        <v>990.07</v>
      </c>
      <c r="E494" s="12">
        <v>386.13</v>
      </c>
    </row>
    <row r="495" spans="1:5" x14ac:dyDescent="0.3">
      <c r="A495" s="14">
        <v>43304</v>
      </c>
      <c r="B495" s="12">
        <v>2018</v>
      </c>
      <c r="C495" s="12" t="s">
        <v>116</v>
      </c>
      <c r="D495" s="12">
        <v>983.91</v>
      </c>
      <c r="E495" s="12">
        <v>600.19000000000005</v>
      </c>
    </row>
    <row r="496" spans="1:5" x14ac:dyDescent="0.3">
      <c r="A496" s="14">
        <v>42576</v>
      </c>
      <c r="B496" s="12">
        <v>2016</v>
      </c>
      <c r="C496" s="12" t="s">
        <v>117</v>
      </c>
      <c r="D496" s="12">
        <v>1697.79</v>
      </c>
      <c r="E496" s="12">
        <v>1052.6300000000001</v>
      </c>
    </row>
    <row r="497" spans="1:5" x14ac:dyDescent="0.3">
      <c r="A497" s="14">
        <v>43328</v>
      </c>
      <c r="B497" s="12">
        <v>2018</v>
      </c>
      <c r="C497" s="12" t="s">
        <v>117</v>
      </c>
      <c r="D497" s="12">
        <v>2311.1999999999998</v>
      </c>
      <c r="E497" s="12">
        <v>970.7</v>
      </c>
    </row>
    <row r="498" spans="1:5" x14ac:dyDescent="0.3">
      <c r="A498" s="14">
        <v>43343</v>
      </c>
      <c r="B498" s="12">
        <v>2018</v>
      </c>
      <c r="C498" s="12" t="s">
        <v>121</v>
      </c>
      <c r="D498" s="12">
        <v>2410.44</v>
      </c>
      <c r="E498" s="12">
        <v>1084.7</v>
      </c>
    </row>
    <row r="499" spans="1:5" x14ac:dyDescent="0.3">
      <c r="A499" s="14">
        <v>42863</v>
      </c>
      <c r="B499" s="12">
        <v>2017</v>
      </c>
      <c r="C499" s="12" t="s">
        <v>116</v>
      </c>
      <c r="D499" s="12">
        <v>779.09</v>
      </c>
      <c r="E499" s="12">
        <v>483.04</v>
      </c>
    </row>
    <row r="500" spans="1:5" x14ac:dyDescent="0.3">
      <c r="A500" s="14">
        <v>42992</v>
      </c>
      <c r="B500" s="12">
        <v>2017</v>
      </c>
      <c r="C500" s="12" t="s">
        <v>117</v>
      </c>
      <c r="D500" s="12">
        <v>1383.95</v>
      </c>
      <c r="E500" s="12">
        <v>775.01</v>
      </c>
    </row>
    <row r="501" spans="1:5" x14ac:dyDescent="0.3">
      <c r="A501" s="14">
        <v>42778</v>
      </c>
      <c r="B501" s="12">
        <v>2017</v>
      </c>
      <c r="C501" s="12" t="s">
        <v>119</v>
      </c>
      <c r="D501" s="12">
        <v>2318.2399999999998</v>
      </c>
      <c r="E501" s="12">
        <v>1506.86</v>
      </c>
    </row>
    <row r="502" spans="1:5" x14ac:dyDescent="0.3">
      <c r="A502" s="14">
        <v>42755</v>
      </c>
      <c r="B502" s="12">
        <v>2017</v>
      </c>
      <c r="C502" s="12" t="s">
        <v>116</v>
      </c>
      <c r="D502" s="12">
        <v>169.05</v>
      </c>
      <c r="E502" s="12">
        <v>106.5</v>
      </c>
    </row>
    <row r="503" spans="1:5" x14ac:dyDescent="0.3">
      <c r="A503" s="14">
        <v>43226</v>
      </c>
      <c r="B503" s="12">
        <v>2018</v>
      </c>
      <c r="C503" s="12" t="s">
        <v>116</v>
      </c>
      <c r="D503" s="12">
        <v>2383.7600000000002</v>
      </c>
      <c r="E503" s="12">
        <v>1406.42</v>
      </c>
    </row>
    <row r="504" spans="1:5" x14ac:dyDescent="0.3">
      <c r="A504" s="14">
        <v>42905</v>
      </c>
      <c r="B504" s="12">
        <v>2017</v>
      </c>
      <c r="C504" s="12" t="s">
        <v>119</v>
      </c>
      <c r="D504" s="12">
        <v>1536.25</v>
      </c>
      <c r="E504" s="12">
        <v>814.21</v>
      </c>
    </row>
    <row r="505" spans="1:5" x14ac:dyDescent="0.3">
      <c r="A505" s="14">
        <v>42926</v>
      </c>
      <c r="B505" s="12">
        <v>2017</v>
      </c>
      <c r="C505" s="12" t="s">
        <v>121</v>
      </c>
      <c r="D505" s="12">
        <v>548.89</v>
      </c>
      <c r="E505" s="12">
        <v>351.29</v>
      </c>
    </row>
    <row r="506" spans="1:5" x14ac:dyDescent="0.3">
      <c r="A506" s="14">
        <v>43374</v>
      </c>
      <c r="B506" s="12">
        <v>2018</v>
      </c>
      <c r="C506" s="12" t="s">
        <v>119</v>
      </c>
      <c r="D506" s="12">
        <v>1650.76</v>
      </c>
      <c r="E506" s="12">
        <v>775.86</v>
      </c>
    </row>
    <row r="507" spans="1:5" x14ac:dyDescent="0.3">
      <c r="A507" s="14">
        <v>43405</v>
      </c>
      <c r="B507" s="12">
        <v>2018</v>
      </c>
      <c r="C507" s="12" t="s">
        <v>116</v>
      </c>
      <c r="D507" s="12">
        <v>288.33999999999997</v>
      </c>
      <c r="E507" s="12">
        <v>170.12</v>
      </c>
    </row>
    <row r="508" spans="1:5" x14ac:dyDescent="0.3">
      <c r="A508" s="14">
        <v>43096</v>
      </c>
      <c r="B508" s="12">
        <v>2017</v>
      </c>
      <c r="C508" s="12" t="s">
        <v>116</v>
      </c>
      <c r="D508" s="12">
        <v>1625.12</v>
      </c>
      <c r="E508" s="12">
        <v>731.3</v>
      </c>
    </row>
    <row r="509" spans="1:5" x14ac:dyDescent="0.3">
      <c r="A509" s="14">
        <v>42889</v>
      </c>
      <c r="B509" s="12">
        <v>2017</v>
      </c>
      <c r="C509" s="12" t="s">
        <v>119</v>
      </c>
      <c r="D509" s="12">
        <v>1318.75</v>
      </c>
      <c r="E509" s="12">
        <v>685.75</v>
      </c>
    </row>
    <row r="510" spans="1:5" x14ac:dyDescent="0.3">
      <c r="A510" s="14">
        <v>42504</v>
      </c>
      <c r="B510" s="12">
        <v>2016</v>
      </c>
      <c r="C510" s="12" t="s">
        <v>116</v>
      </c>
      <c r="D510" s="12">
        <v>2247.4499999999998</v>
      </c>
      <c r="E510" s="12">
        <v>898.98</v>
      </c>
    </row>
    <row r="511" spans="1:5" x14ac:dyDescent="0.3">
      <c r="A511" s="14">
        <v>43236</v>
      </c>
      <c r="B511" s="12">
        <v>2018</v>
      </c>
      <c r="C511" s="12" t="s">
        <v>116</v>
      </c>
      <c r="D511" s="12">
        <v>1394.64</v>
      </c>
      <c r="E511" s="12">
        <v>669.43</v>
      </c>
    </row>
    <row r="512" spans="1:5" x14ac:dyDescent="0.3">
      <c r="A512" s="14">
        <v>43103</v>
      </c>
      <c r="B512" s="12">
        <v>2018</v>
      </c>
      <c r="C512" s="12" t="s">
        <v>117</v>
      </c>
      <c r="D512" s="12">
        <v>1567.29</v>
      </c>
      <c r="E512" s="12">
        <v>673.93</v>
      </c>
    </row>
    <row r="513" spans="1:5" x14ac:dyDescent="0.3">
      <c r="A513" s="14">
        <v>42840</v>
      </c>
      <c r="B513" s="12">
        <v>2017</v>
      </c>
      <c r="C513" s="12" t="s">
        <v>119</v>
      </c>
      <c r="D513" s="12">
        <v>993.69</v>
      </c>
      <c r="E513" s="12">
        <v>556.47</v>
      </c>
    </row>
    <row r="514" spans="1:5" x14ac:dyDescent="0.3">
      <c r="A514" s="14">
        <v>42633</v>
      </c>
      <c r="B514" s="12">
        <v>2016</v>
      </c>
      <c r="C514" s="12" t="s">
        <v>121</v>
      </c>
      <c r="D514" s="12">
        <v>1698.45</v>
      </c>
      <c r="E514" s="12">
        <v>1053.04</v>
      </c>
    </row>
    <row r="515" spans="1:5" x14ac:dyDescent="0.3">
      <c r="A515" s="14">
        <v>43248</v>
      </c>
      <c r="B515" s="12">
        <v>2018</v>
      </c>
      <c r="C515" s="12" t="s">
        <v>119</v>
      </c>
      <c r="D515" s="12">
        <v>529.82000000000005</v>
      </c>
      <c r="E515" s="12">
        <v>233.12</v>
      </c>
    </row>
    <row r="516" spans="1:5" x14ac:dyDescent="0.3">
      <c r="A516" s="14">
        <v>43032</v>
      </c>
      <c r="B516" s="12">
        <v>2017</v>
      </c>
      <c r="C516" s="12" t="s">
        <v>117</v>
      </c>
      <c r="D516" s="12">
        <v>898.34</v>
      </c>
      <c r="E516" s="12">
        <v>467.14</v>
      </c>
    </row>
    <row r="517" spans="1:5" x14ac:dyDescent="0.3">
      <c r="A517" s="14">
        <v>43340</v>
      </c>
      <c r="B517" s="12">
        <v>2018</v>
      </c>
      <c r="C517" s="12" t="s">
        <v>119</v>
      </c>
      <c r="D517" s="12">
        <v>2470.64</v>
      </c>
      <c r="E517" s="12">
        <v>1309.44</v>
      </c>
    </row>
    <row r="518" spans="1:5" x14ac:dyDescent="0.3">
      <c r="A518" s="14">
        <v>42704</v>
      </c>
      <c r="B518" s="12">
        <v>2016</v>
      </c>
      <c r="C518" s="12" t="s">
        <v>119</v>
      </c>
      <c r="D518" s="12">
        <v>421.06</v>
      </c>
      <c r="E518" s="12">
        <v>189.48</v>
      </c>
    </row>
    <row r="519" spans="1:5" x14ac:dyDescent="0.3">
      <c r="A519" s="14">
        <v>42406</v>
      </c>
      <c r="B519" s="12">
        <v>2016</v>
      </c>
      <c r="C519" s="12" t="s">
        <v>121</v>
      </c>
      <c r="D519" s="12">
        <v>1437.88</v>
      </c>
      <c r="E519" s="12">
        <v>704.56</v>
      </c>
    </row>
    <row r="520" spans="1:5" x14ac:dyDescent="0.3">
      <c r="A520" s="14">
        <v>42640</v>
      </c>
      <c r="B520" s="12">
        <v>2016</v>
      </c>
      <c r="C520" s="12" t="s">
        <v>117</v>
      </c>
      <c r="D520" s="12">
        <v>2495.48</v>
      </c>
      <c r="E520" s="12">
        <v>1297.6500000000001</v>
      </c>
    </row>
    <row r="521" spans="1:5" x14ac:dyDescent="0.3">
      <c r="A521" s="14">
        <v>42915</v>
      </c>
      <c r="B521" s="12">
        <v>2017</v>
      </c>
      <c r="C521" s="12" t="s">
        <v>121</v>
      </c>
      <c r="D521" s="12">
        <v>2123.1799999999998</v>
      </c>
      <c r="E521" s="12">
        <v>997.89</v>
      </c>
    </row>
    <row r="522" spans="1:5" x14ac:dyDescent="0.3">
      <c r="A522" s="14">
        <v>42704</v>
      </c>
      <c r="B522" s="12">
        <v>2016</v>
      </c>
      <c r="C522" s="12" t="s">
        <v>119</v>
      </c>
      <c r="D522" s="12">
        <v>1955.88</v>
      </c>
      <c r="E522" s="12">
        <v>1114.8499999999999</v>
      </c>
    </row>
    <row r="523" spans="1:5" x14ac:dyDescent="0.3">
      <c r="A523" s="14">
        <v>42780</v>
      </c>
      <c r="B523" s="12">
        <v>2017</v>
      </c>
      <c r="C523" s="12" t="s">
        <v>117</v>
      </c>
      <c r="D523" s="12">
        <v>2138.09</v>
      </c>
      <c r="E523" s="12">
        <v>1197.33</v>
      </c>
    </row>
    <row r="524" spans="1:5" x14ac:dyDescent="0.3">
      <c r="A524" s="14">
        <v>43212</v>
      </c>
      <c r="B524" s="12">
        <v>2018</v>
      </c>
      <c r="C524" s="12" t="s">
        <v>117</v>
      </c>
      <c r="D524" s="12">
        <v>2424.29</v>
      </c>
      <c r="E524" s="12">
        <v>1260.6300000000001</v>
      </c>
    </row>
    <row r="525" spans="1:5" x14ac:dyDescent="0.3">
      <c r="A525" s="14">
        <v>43028</v>
      </c>
      <c r="B525" s="12">
        <v>2017</v>
      </c>
      <c r="C525" s="12" t="s">
        <v>116</v>
      </c>
      <c r="D525" s="12">
        <v>426.29</v>
      </c>
      <c r="E525" s="12">
        <v>170.52</v>
      </c>
    </row>
    <row r="526" spans="1:5" x14ac:dyDescent="0.3">
      <c r="A526" s="14">
        <v>42895</v>
      </c>
      <c r="B526" s="12">
        <v>2017</v>
      </c>
      <c r="C526" s="12" t="s">
        <v>119</v>
      </c>
      <c r="D526" s="12">
        <v>1208.04</v>
      </c>
      <c r="E526" s="12">
        <v>761.07</v>
      </c>
    </row>
    <row r="527" spans="1:5" x14ac:dyDescent="0.3">
      <c r="A527" s="14">
        <v>43149</v>
      </c>
      <c r="B527" s="12">
        <v>2018</v>
      </c>
      <c r="C527" s="12" t="s">
        <v>119</v>
      </c>
      <c r="D527" s="12">
        <v>1623.8</v>
      </c>
      <c r="E527" s="12">
        <v>714.47</v>
      </c>
    </row>
    <row r="528" spans="1:5" x14ac:dyDescent="0.3">
      <c r="A528" s="14">
        <v>42826</v>
      </c>
      <c r="B528" s="12">
        <v>2017</v>
      </c>
      <c r="C528" s="12" t="s">
        <v>119</v>
      </c>
      <c r="D528" s="12">
        <v>1631.95</v>
      </c>
      <c r="E528" s="12">
        <v>1093.4100000000001</v>
      </c>
    </row>
    <row r="529" spans="1:5" x14ac:dyDescent="0.3">
      <c r="A529" s="14">
        <v>42422</v>
      </c>
      <c r="B529" s="12">
        <v>2016</v>
      </c>
      <c r="C529" s="12" t="s">
        <v>119</v>
      </c>
      <c r="D529" s="12">
        <v>120.99</v>
      </c>
      <c r="E529" s="12">
        <v>52.03</v>
      </c>
    </row>
    <row r="530" spans="1:5" x14ac:dyDescent="0.3">
      <c r="A530" s="14">
        <v>42460</v>
      </c>
      <c r="B530" s="12">
        <v>2016</v>
      </c>
      <c r="C530" s="12" t="s">
        <v>121</v>
      </c>
      <c r="D530" s="12">
        <v>1764.88</v>
      </c>
      <c r="E530" s="12">
        <v>882.44</v>
      </c>
    </row>
    <row r="531" spans="1:5" x14ac:dyDescent="0.3">
      <c r="A531" s="14">
        <v>42920</v>
      </c>
      <c r="B531" s="12">
        <v>2017</v>
      </c>
      <c r="C531" s="12" t="s">
        <v>116</v>
      </c>
      <c r="D531" s="12">
        <v>2084.75</v>
      </c>
      <c r="E531" s="12">
        <v>1355.09</v>
      </c>
    </row>
    <row r="532" spans="1:5" x14ac:dyDescent="0.3">
      <c r="A532" s="14">
        <v>43339</v>
      </c>
      <c r="B532" s="12">
        <v>2018</v>
      </c>
      <c r="C532" s="12" t="s">
        <v>121</v>
      </c>
      <c r="D532" s="12">
        <v>713.57</v>
      </c>
      <c r="E532" s="12">
        <v>278.29000000000002</v>
      </c>
    </row>
    <row r="533" spans="1:5" x14ac:dyDescent="0.3">
      <c r="A533" s="14">
        <v>43231</v>
      </c>
      <c r="B533" s="12">
        <v>2018</v>
      </c>
      <c r="C533" s="12" t="s">
        <v>117</v>
      </c>
      <c r="D533" s="12">
        <v>460.82</v>
      </c>
      <c r="E533" s="12">
        <v>276.49</v>
      </c>
    </row>
    <row r="534" spans="1:5" x14ac:dyDescent="0.3">
      <c r="A534" s="14">
        <v>43098</v>
      </c>
      <c r="B534" s="12">
        <v>2017</v>
      </c>
      <c r="C534" s="12" t="s">
        <v>116</v>
      </c>
      <c r="D534" s="12">
        <v>1333.21</v>
      </c>
      <c r="E534" s="12">
        <v>813.26</v>
      </c>
    </row>
    <row r="535" spans="1:5" x14ac:dyDescent="0.3">
      <c r="A535" s="14">
        <v>42393</v>
      </c>
      <c r="B535" s="12">
        <v>2016</v>
      </c>
      <c r="C535" s="12" t="s">
        <v>117</v>
      </c>
      <c r="D535" s="12">
        <v>2282.04</v>
      </c>
      <c r="E535" s="12">
        <v>958.46</v>
      </c>
    </row>
    <row r="536" spans="1:5" x14ac:dyDescent="0.3">
      <c r="A536" s="14">
        <v>43128</v>
      </c>
      <c r="B536" s="12">
        <v>2018</v>
      </c>
      <c r="C536" s="12" t="s">
        <v>119</v>
      </c>
      <c r="D536" s="12">
        <v>1910.03</v>
      </c>
      <c r="E536" s="12">
        <v>974.12</v>
      </c>
    </row>
    <row r="537" spans="1:5" x14ac:dyDescent="0.3">
      <c r="A537" s="14">
        <v>43254</v>
      </c>
      <c r="B537" s="12">
        <v>2018</v>
      </c>
      <c r="C537" s="12" t="s">
        <v>121</v>
      </c>
      <c r="D537" s="12">
        <v>1744.01</v>
      </c>
      <c r="E537" s="12">
        <v>1081.29</v>
      </c>
    </row>
    <row r="538" spans="1:5" x14ac:dyDescent="0.3">
      <c r="A538" s="14">
        <v>43195</v>
      </c>
      <c r="B538" s="12">
        <v>2018</v>
      </c>
      <c r="C538" s="12" t="s">
        <v>121</v>
      </c>
      <c r="D538" s="12">
        <v>1567.95</v>
      </c>
      <c r="E538" s="12">
        <v>627.17999999999995</v>
      </c>
    </row>
    <row r="539" spans="1:5" x14ac:dyDescent="0.3">
      <c r="A539" s="14">
        <v>42609</v>
      </c>
      <c r="B539" s="12">
        <v>2016</v>
      </c>
      <c r="C539" s="12" t="s">
        <v>119</v>
      </c>
      <c r="D539" s="12">
        <v>1490.73</v>
      </c>
      <c r="E539" s="12">
        <v>715.55</v>
      </c>
    </row>
    <row r="540" spans="1:5" x14ac:dyDescent="0.3">
      <c r="A540" s="14">
        <v>42391</v>
      </c>
      <c r="B540" s="12">
        <v>2016</v>
      </c>
      <c r="C540" s="12" t="s">
        <v>116</v>
      </c>
      <c r="D540" s="12">
        <v>549.73</v>
      </c>
      <c r="E540" s="12">
        <v>351.83</v>
      </c>
    </row>
    <row r="541" spans="1:5" x14ac:dyDescent="0.3">
      <c r="A541" s="14">
        <v>43251</v>
      </c>
      <c r="B541" s="12">
        <v>2018</v>
      </c>
      <c r="C541" s="12" t="s">
        <v>119</v>
      </c>
      <c r="D541" s="12">
        <v>2297.85</v>
      </c>
      <c r="E541" s="12">
        <v>1125.95</v>
      </c>
    </row>
    <row r="542" spans="1:5" x14ac:dyDescent="0.3">
      <c r="A542" s="14">
        <v>42775</v>
      </c>
      <c r="B542" s="12">
        <v>2017</v>
      </c>
      <c r="C542" s="12" t="s">
        <v>121</v>
      </c>
      <c r="D542" s="12">
        <v>1573.07</v>
      </c>
      <c r="E542" s="12">
        <v>1022.5</v>
      </c>
    </row>
    <row r="543" spans="1:5" x14ac:dyDescent="0.3">
      <c r="A543" s="14">
        <v>43074</v>
      </c>
      <c r="B543" s="12">
        <v>2017</v>
      </c>
      <c r="C543" s="12" t="s">
        <v>117</v>
      </c>
      <c r="D543" s="12">
        <v>1405.91</v>
      </c>
      <c r="E543" s="12">
        <v>801.37</v>
      </c>
    </row>
    <row r="544" spans="1:5" x14ac:dyDescent="0.3">
      <c r="A544" s="14">
        <v>42805</v>
      </c>
      <c r="B544" s="12">
        <v>2017</v>
      </c>
      <c r="C544" s="12" t="s">
        <v>119</v>
      </c>
      <c r="D544" s="12">
        <v>510.87</v>
      </c>
      <c r="E544" s="12">
        <v>332.07</v>
      </c>
    </row>
    <row r="545" spans="1:5" x14ac:dyDescent="0.3">
      <c r="A545" s="14">
        <v>43244</v>
      </c>
      <c r="B545" s="12">
        <v>2018</v>
      </c>
      <c r="C545" s="12" t="s">
        <v>119</v>
      </c>
      <c r="D545" s="12">
        <v>2431.9</v>
      </c>
      <c r="E545" s="12">
        <v>1386.18</v>
      </c>
    </row>
    <row r="546" spans="1:5" x14ac:dyDescent="0.3">
      <c r="A546" s="14">
        <v>43232</v>
      </c>
      <c r="B546" s="12">
        <v>2018</v>
      </c>
      <c r="C546" s="12" t="s">
        <v>121</v>
      </c>
      <c r="D546" s="12">
        <v>468.49</v>
      </c>
      <c r="E546" s="12">
        <v>267.04000000000002</v>
      </c>
    </row>
    <row r="547" spans="1:5" x14ac:dyDescent="0.3">
      <c r="A547" s="14">
        <v>43160</v>
      </c>
      <c r="B547" s="12">
        <v>2018</v>
      </c>
      <c r="C547" s="12" t="s">
        <v>116</v>
      </c>
      <c r="D547" s="12">
        <v>305.97000000000003</v>
      </c>
      <c r="E547" s="12">
        <v>174.4</v>
      </c>
    </row>
    <row r="548" spans="1:5" x14ac:dyDescent="0.3">
      <c r="A548" s="14">
        <v>43246</v>
      </c>
      <c r="B548" s="12">
        <v>2018</v>
      </c>
      <c r="C548" s="12" t="s">
        <v>117</v>
      </c>
      <c r="D548" s="12">
        <v>1248.3599999999999</v>
      </c>
      <c r="E548" s="12">
        <v>486.86</v>
      </c>
    </row>
    <row r="549" spans="1:5" x14ac:dyDescent="0.3">
      <c r="A549" s="14">
        <v>43068</v>
      </c>
      <c r="B549" s="12">
        <v>2017</v>
      </c>
      <c r="C549" s="12" t="s">
        <v>119</v>
      </c>
      <c r="D549" s="12">
        <v>2419.5100000000002</v>
      </c>
      <c r="E549" s="12">
        <v>1621.07</v>
      </c>
    </row>
    <row r="550" spans="1:5" x14ac:dyDescent="0.3">
      <c r="A550" s="14">
        <v>43250</v>
      </c>
      <c r="B550" s="12">
        <v>2018</v>
      </c>
      <c r="C550" s="12" t="s">
        <v>121</v>
      </c>
      <c r="D550" s="12">
        <v>650.66</v>
      </c>
      <c r="E550" s="12">
        <v>422.93</v>
      </c>
    </row>
    <row r="551" spans="1:5" x14ac:dyDescent="0.3">
      <c r="A551" s="14">
        <v>42570</v>
      </c>
      <c r="B551" s="12">
        <v>2016</v>
      </c>
      <c r="C551" s="12" t="s">
        <v>121</v>
      </c>
      <c r="D551" s="12">
        <v>2143.37</v>
      </c>
      <c r="E551" s="12">
        <v>835.91</v>
      </c>
    </row>
    <row r="552" spans="1:5" x14ac:dyDescent="0.3">
      <c r="A552" s="14">
        <v>42507</v>
      </c>
      <c r="B552" s="12">
        <v>2016</v>
      </c>
      <c r="C552" s="12" t="s">
        <v>119</v>
      </c>
      <c r="D552" s="12">
        <v>1933.21</v>
      </c>
      <c r="E552" s="12">
        <v>1179.26</v>
      </c>
    </row>
    <row r="553" spans="1:5" x14ac:dyDescent="0.3">
      <c r="A553" s="14">
        <v>43205</v>
      </c>
      <c r="B553" s="12">
        <v>2018</v>
      </c>
      <c r="C553" s="12" t="s">
        <v>121</v>
      </c>
      <c r="D553" s="12">
        <v>640.23</v>
      </c>
      <c r="E553" s="12">
        <v>300.91000000000003</v>
      </c>
    </row>
    <row r="554" spans="1:5" x14ac:dyDescent="0.3">
      <c r="A554" s="14">
        <v>42668</v>
      </c>
      <c r="B554" s="12">
        <v>2016</v>
      </c>
      <c r="C554" s="12" t="s">
        <v>116</v>
      </c>
      <c r="D554" s="12">
        <v>212.44</v>
      </c>
      <c r="E554" s="12">
        <v>142.33000000000001</v>
      </c>
    </row>
    <row r="555" spans="1:5" x14ac:dyDescent="0.3">
      <c r="A555" s="14">
        <v>42701</v>
      </c>
      <c r="B555" s="12">
        <v>2016</v>
      </c>
      <c r="C555" s="12" t="s">
        <v>121</v>
      </c>
      <c r="D555" s="12">
        <v>775.76</v>
      </c>
      <c r="E555" s="12">
        <v>403.4</v>
      </c>
    </row>
    <row r="556" spans="1:5" x14ac:dyDescent="0.3">
      <c r="A556" s="14">
        <v>42479</v>
      </c>
      <c r="B556" s="12">
        <v>2016</v>
      </c>
      <c r="C556" s="12" t="s">
        <v>121</v>
      </c>
      <c r="D556" s="12">
        <v>2402.7600000000002</v>
      </c>
      <c r="E556" s="12">
        <v>1489.71</v>
      </c>
    </row>
    <row r="557" spans="1:5" x14ac:dyDescent="0.3">
      <c r="A557" s="14">
        <v>42494</v>
      </c>
      <c r="B557" s="12">
        <v>2016</v>
      </c>
      <c r="C557" s="12" t="s">
        <v>121</v>
      </c>
      <c r="D557" s="12">
        <v>1207.67</v>
      </c>
      <c r="E557" s="12">
        <v>712.53</v>
      </c>
    </row>
    <row r="558" spans="1:5" x14ac:dyDescent="0.3">
      <c r="A558" s="14">
        <v>42558</v>
      </c>
      <c r="B558" s="12">
        <v>2016</v>
      </c>
      <c r="C558" s="12" t="s">
        <v>117</v>
      </c>
      <c r="D558" s="12">
        <v>2420.86</v>
      </c>
      <c r="E558" s="12">
        <v>1525.14</v>
      </c>
    </row>
    <row r="559" spans="1:5" x14ac:dyDescent="0.3">
      <c r="A559" s="14">
        <v>42510</v>
      </c>
      <c r="B559" s="12">
        <v>2016</v>
      </c>
      <c r="C559" s="12" t="s">
        <v>116</v>
      </c>
      <c r="D559" s="12">
        <v>600.99</v>
      </c>
      <c r="E559" s="12">
        <v>354.58</v>
      </c>
    </row>
    <row r="560" spans="1:5" x14ac:dyDescent="0.3">
      <c r="A560" s="14">
        <v>43177</v>
      </c>
      <c r="B560" s="12">
        <v>2018</v>
      </c>
      <c r="C560" s="12" t="s">
        <v>116</v>
      </c>
      <c r="D560" s="12">
        <v>1382.05</v>
      </c>
      <c r="E560" s="12">
        <v>539</v>
      </c>
    </row>
    <row r="561" spans="1:5" x14ac:dyDescent="0.3">
      <c r="A561" s="14">
        <v>43010</v>
      </c>
      <c r="B561" s="12">
        <v>2017</v>
      </c>
      <c r="C561" s="12" t="s">
        <v>116</v>
      </c>
      <c r="D561" s="12">
        <v>1733.11</v>
      </c>
      <c r="E561" s="12">
        <v>1126.52</v>
      </c>
    </row>
    <row r="562" spans="1:5" x14ac:dyDescent="0.3">
      <c r="A562" s="14">
        <v>42539</v>
      </c>
      <c r="B562" s="12">
        <v>2016</v>
      </c>
      <c r="C562" s="12" t="s">
        <v>116</v>
      </c>
      <c r="D562" s="12">
        <v>158.13999999999999</v>
      </c>
      <c r="E562" s="12">
        <v>85.4</v>
      </c>
    </row>
    <row r="563" spans="1:5" x14ac:dyDescent="0.3">
      <c r="A563" s="14">
        <v>42668</v>
      </c>
      <c r="B563" s="12">
        <v>2016</v>
      </c>
      <c r="C563" s="12" t="s">
        <v>116</v>
      </c>
      <c r="D563" s="12">
        <v>902.42</v>
      </c>
      <c r="E563" s="12">
        <v>424.14</v>
      </c>
    </row>
    <row r="564" spans="1:5" x14ac:dyDescent="0.3">
      <c r="A564" s="14">
        <v>42495</v>
      </c>
      <c r="B564" s="12">
        <v>2016</v>
      </c>
      <c r="C564" s="12" t="s">
        <v>117</v>
      </c>
      <c r="D564" s="12">
        <v>1200.49</v>
      </c>
      <c r="E564" s="12">
        <v>684.28</v>
      </c>
    </row>
    <row r="565" spans="1:5" x14ac:dyDescent="0.3">
      <c r="A565" s="14">
        <v>43132</v>
      </c>
      <c r="B565" s="12">
        <v>2018</v>
      </c>
      <c r="C565" s="12" t="s">
        <v>116</v>
      </c>
      <c r="D565" s="12">
        <v>1899.36</v>
      </c>
      <c r="E565" s="12">
        <v>835.72</v>
      </c>
    </row>
    <row r="566" spans="1:5" x14ac:dyDescent="0.3">
      <c r="A566" s="14">
        <v>42737</v>
      </c>
      <c r="B566" s="12">
        <v>2017</v>
      </c>
      <c r="C566" s="12" t="s">
        <v>121</v>
      </c>
      <c r="D566" s="12">
        <v>790.56</v>
      </c>
      <c r="E566" s="12">
        <v>482.24</v>
      </c>
    </row>
    <row r="567" spans="1:5" x14ac:dyDescent="0.3">
      <c r="A567" s="14">
        <v>42943</v>
      </c>
      <c r="B567" s="12">
        <v>2017</v>
      </c>
      <c r="C567" s="12" t="s">
        <v>119</v>
      </c>
      <c r="D567" s="12">
        <v>599.09</v>
      </c>
      <c r="E567" s="12">
        <v>233.65</v>
      </c>
    </row>
    <row r="568" spans="1:5" x14ac:dyDescent="0.3">
      <c r="A568" s="14">
        <v>42979</v>
      </c>
      <c r="B568" s="12">
        <v>2017</v>
      </c>
      <c r="C568" s="12" t="s">
        <v>116</v>
      </c>
      <c r="D568" s="12">
        <v>1698.72</v>
      </c>
      <c r="E568" s="12">
        <v>1002.24</v>
      </c>
    </row>
    <row r="569" spans="1:5" x14ac:dyDescent="0.3">
      <c r="A569" s="14">
        <v>42630</v>
      </c>
      <c r="B569" s="12">
        <v>2016</v>
      </c>
      <c r="C569" s="12" t="s">
        <v>116</v>
      </c>
      <c r="D569" s="12">
        <v>2220.2399999999998</v>
      </c>
      <c r="E569" s="12">
        <v>888.1</v>
      </c>
    </row>
    <row r="570" spans="1:5" x14ac:dyDescent="0.3">
      <c r="A570" s="14">
        <v>43152</v>
      </c>
      <c r="B570" s="12">
        <v>2018</v>
      </c>
      <c r="C570" s="12" t="s">
        <v>121</v>
      </c>
      <c r="D570" s="12">
        <v>574.17999999999995</v>
      </c>
      <c r="E570" s="12">
        <v>292.83</v>
      </c>
    </row>
    <row r="571" spans="1:5" x14ac:dyDescent="0.3">
      <c r="A571" s="14">
        <v>42845</v>
      </c>
      <c r="B571" s="12">
        <v>2017</v>
      </c>
      <c r="C571" s="12" t="s">
        <v>121</v>
      </c>
      <c r="D571" s="12">
        <v>803.78</v>
      </c>
      <c r="E571" s="12">
        <v>377.78</v>
      </c>
    </row>
    <row r="572" spans="1:5" x14ac:dyDescent="0.3">
      <c r="A572" s="14">
        <v>42473</v>
      </c>
      <c r="B572" s="12">
        <v>2016</v>
      </c>
      <c r="C572" s="12" t="s">
        <v>121</v>
      </c>
      <c r="D572" s="12">
        <v>1006.45</v>
      </c>
      <c r="E572" s="12">
        <v>432.77</v>
      </c>
    </row>
    <row r="573" spans="1:5" x14ac:dyDescent="0.3">
      <c r="A573" s="14">
        <v>43008</v>
      </c>
      <c r="B573" s="12">
        <v>2017</v>
      </c>
      <c r="C573" s="12" t="s">
        <v>117</v>
      </c>
      <c r="D573" s="12">
        <v>1624.14</v>
      </c>
      <c r="E573" s="12">
        <v>779.59</v>
      </c>
    </row>
    <row r="574" spans="1:5" x14ac:dyDescent="0.3">
      <c r="A574" s="14">
        <v>42758</v>
      </c>
      <c r="B574" s="12">
        <v>2017</v>
      </c>
      <c r="C574" s="12" t="s">
        <v>116</v>
      </c>
      <c r="D574" s="12">
        <v>566.62</v>
      </c>
      <c r="E574" s="12">
        <v>317.31</v>
      </c>
    </row>
    <row r="575" spans="1:5" x14ac:dyDescent="0.3">
      <c r="A575" s="14">
        <v>42599</v>
      </c>
      <c r="B575" s="12">
        <v>2016</v>
      </c>
      <c r="C575" s="12" t="s">
        <v>119</v>
      </c>
      <c r="D575" s="12">
        <v>249.4</v>
      </c>
      <c r="E575" s="12">
        <v>154.63</v>
      </c>
    </row>
    <row r="576" spans="1:5" x14ac:dyDescent="0.3">
      <c r="A576" s="14">
        <v>43065</v>
      </c>
      <c r="B576" s="12">
        <v>2017</v>
      </c>
      <c r="C576" s="12" t="s">
        <v>117</v>
      </c>
      <c r="D576" s="12">
        <v>45.11</v>
      </c>
      <c r="E576" s="12">
        <v>18.95</v>
      </c>
    </row>
    <row r="577" spans="1:5" x14ac:dyDescent="0.3">
      <c r="A577" s="14">
        <v>43352</v>
      </c>
      <c r="B577" s="12">
        <v>2018</v>
      </c>
      <c r="C577" s="12" t="s">
        <v>116</v>
      </c>
      <c r="D577" s="12">
        <v>787.64</v>
      </c>
      <c r="E577" s="12">
        <v>393.82</v>
      </c>
    </row>
    <row r="578" spans="1:5" x14ac:dyDescent="0.3">
      <c r="A578" s="14">
        <v>42945</v>
      </c>
      <c r="B578" s="12">
        <v>2017</v>
      </c>
      <c r="C578" s="12" t="s">
        <v>116</v>
      </c>
      <c r="D578" s="12">
        <v>1248.92</v>
      </c>
      <c r="E578" s="12">
        <v>487.08</v>
      </c>
    </row>
    <row r="579" spans="1:5" x14ac:dyDescent="0.3">
      <c r="A579" s="14">
        <v>43397</v>
      </c>
      <c r="B579" s="12">
        <v>2018</v>
      </c>
      <c r="C579" s="12" t="s">
        <v>116</v>
      </c>
      <c r="D579" s="12">
        <v>719.72</v>
      </c>
      <c r="E579" s="12">
        <v>388.65</v>
      </c>
    </row>
    <row r="580" spans="1:5" x14ac:dyDescent="0.3">
      <c r="A580" s="14">
        <v>42624</v>
      </c>
      <c r="B580" s="12">
        <v>2016</v>
      </c>
      <c r="C580" s="12" t="s">
        <v>116</v>
      </c>
      <c r="D580" s="12">
        <v>1631.44</v>
      </c>
      <c r="E580" s="12">
        <v>1027.81</v>
      </c>
    </row>
    <row r="581" spans="1:5" x14ac:dyDescent="0.3">
      <c r="A581" s="14">
        <v>43100</v>
      </c>
      <c r="B581" s="12">
        <v>2017</v>
      </c>
      <c r="C581" s="12" t="s">
        <v>117</v>
      </c>
      <c r="D581" s="12">
        <v>1959.78</v>
      </c>
      <c r="E581" s="12">
        <v>1195.47</v>
      </c>
    </row>
    <row r="582" spans="1:5" x14ac:dyDescent="0.3">
      <c r="A582" s="14">
        <v>42646</v>
      </c>
      <c r="B582" s="12">
        <v>2016</v>
      </c>
      <c r="C582" s="12" t="s">
        <v>116</v>
      </c>
      <c r="D582" s="12">
        <v>513.19000000000005</v>
      </c>
      <c r="E582" s="12">
        <v>318.18</v>
      </c>
    </row>
    <row r="583" spans="1:5" x14ac:dyDescent="0.3">
      <c r="A583" s="14">
        <v>43421</v>
      </c>
      <c r="B583" s="12">
        <v>2018</v>
      </c>
      <c r="C583" s="12" t="s">
        <v>117</v>
      </c>
      <c r="D583" s="12">
        <v>2164.25</v>
      </c>
      <c r="E583" s="12">
        <v>1406.76</v>
      </c>
    </row>
    <row r="584" spans="1:5" x14ac:dyDescent="0.3">
      <c r="A584" s="14">
        <v>42372</v>
      </c>
      <c r="B584" s="12">
        <v>2016</v>
      </c>
      <c r="C584" s="12" t="s">
        <v>116</v>
      </c>
      <c r="D584" s="12">
        <v>440.32</v>
      </c>
      <c r="E584" s="12">
        <v>171.72</v>
      </c>
    </row>
    <row r="585" spans="1:5" x14ac:dyDescent="0.3">
      <c r="A585" s="14">
        <v>43417</v>
      </c>
      <c r="B585" s="12">
        <v>2018</v>
      </c>
      <c r="C585" s="12" t="s">
        <v>116</v>
      </c>
      <c r="D585" s="12">
        <v>292.45</v>
      </c>
      <c r="E585" s="12">
        <v>116.98</v>
      </c>
    </row>
    <row r="586" spans="1:5" x14ac:dyDescent="0.3">
      <c r="A586" s="14">
        <v>43458</v>
      </c>
      <c r="B586" s="12">
        <v>2018</v>
      </c>
      <c r="C586" s="12" t="s">
        <v>121</v>
      </c>
      <c r="D586" s="12">
        <v>2295.48</v>
      </c>
      <c r="E586" s="12">
        <v>1377.29</v>
      </c>
    </row>
    <row r="587" spans="1:5" x14ac:dyDescent="0.3">
      <c r="A587" s="14">
        <v>43370</v>
      </c>
      <c r="B587" s="12">
        <v>2018</v>
      </c>
      <c r="C587" s="12" t="s">
        <v>119</v>
      </c>
      <c r="D587" s="12">
        <v>1429.82</v>
      </c>
      <c r="E587" s="12">
        <v>743.51</v>
      </c>
    </row>
    <row r="588" spans="1:5" x14ac:dyDescent="0.3">
      <c r="A588" s="14">
        <v>42788</v>
      </c>
      <c r="B588" s="12">
        <v>2017</v>
      </c>
      <c r="C588" s="12" t="s">
        <v>119</v>
      </c>
      <c r="D588" s="12">
        <v>1468.2</v>
      </c>
      <c r="E588" s="12">
        <v>572.6</v>
      </c>
    </row>
    <row r="589" spans="1:5" x14ac:dyDescent="0.3">
      <c r="A589" s="14">
        <v>43362</v>
      </c>
      <c r="B589" s="12">
        <v>2018</v>
      </c>
      <c r="C589" s="12" t="s">
        <v>121</v>
      </c>
      <c r="D589" s="12">
        <v>2373.85</v>
      </c>
      <c r="E589" s="12">
        <v>1091.97</v>
      </c>
    </row>
    <row r="590" spans="1:5" x14ac:dyDescent="0.3">
      <c r="A590" s="14">
        <v>42384</v>
      </c>
      <c r="B590" s="12">
        <v>2016</v>
      </c>
      <c r="C590" s="12" t="s">
        <v>121</v>
      </c>
      <c r="D590" s="12">
        <v>2263.96</v>
      </c>
      <c r="E590" s="12">
        <v>1041.42</v>
      </c>
    </row>
    <row r="591" spans="1:5" x14ac:dyDescent="0.3">
      <c r="A591" s="14">
        <v>42835</v>
      </c>
      <c r="B591" s="12">
        <v>2017</v>
      </c>
      <c r="C591" s="12" t="s">
        <v>119</v>
      </c>
      <c r="D591" s="12">
        <v>96.28</v>
      </c>
      <c r="E591" s="12">
        <v>44.29</v>
      </c>
    </row>
    <row r="592" spans="1:5" x14ac:dyDescent="0.3">
      <c r="A592" s="14">
        <v>43150</v>
      </c>
      <c r="B592" s="12">
        <v>2018</v>
      </c>
      <c r="C592" s="12" t="s">
        <v>119</v>
      </c>
      <c r="D592" s="12">
        <v>2059.19</v>
      </c>
      <c r="E592" s="12">
        <v>1009</v>
      </c>
    </row>
    <row r="593" spans="1:5" x14ac:dyDescent="0.3">
      <c r="A593" s="14">
        <v>43078</v>
      </c>
      <c r="B593" s="12">
        <v>2017</v>
      </c>
      <c r="C593" s="12" t="s">
        <v>121</v>
      </c>
      <c r="D593" s="12">
        <v>1750.49</v>
      </c>
      <c r="E593" s="12">
        <v>717.7</v>
      </c>
    </row>
    <row r="594" spans="1:5" x14ac:dyDescent="0.3">
      <c r="A594" s="14">
        <v>42811</v>
      </c>
      <c r="B594" s="12">
        <v>2017</v>
      </c>
      <c r="C594" s="12" t="s">
        <v>117</v>
      </c>
      <c r="D594" s="12">
        <v>2485.4899999999998</v>
      </c>
      <c r="E594" s="12">
        <v>1019.05</v>
      </c>
    </row>
    <row r="595" spans="1:5" x14ac:dyDescent="0.3">
      <c r="A595" s="14">
        <v>42845</v>
      </c>
      <c r="B595" s="12">
        <v>2017</v>
      </c>
      <c r="C595" s="12" t="s">
        <v>117</v>
      </c>
      <c r="D595" s="12">
        <v>1274</v>
      </c>
      <c r="E595" s="12">
        <v>560.55999999999995</v>
      </c>
    </row>
    <row r="596" spans="1:5" x14ac:dyDescent="0.3">
      <c r="A596" s="14">
        <v>42639</v>
      </c>
      <c r="B596" s="12">
        <v>2016</v>
      </c>
      <c r="C596" s="12" t="s">
        <v>116</v>
      </c>
      <c r="D596" s="12">
        <v>820.24</v>
      </c>
      <c r="E596" s="12">
        <v>541.36</v>
      </c>
    </row>
    <row r="597" spans="1:5" x14ac:dyDescent="0.3">
      <c r="A597" s="14">
        <v>42661</v>
      </c>
      <c r="B597" s="12">
        <v>2016</v>
      </c>
      <c r="C597" s="12" t="s">
        <v>119</v>
      </c>
      <c r="D597" s="12">
        <v>1430.73</v>
      </c>
      <c r="E597" s="12">
        <v>844.13</v>
      </c>
    </row>
    <row r="598" spans="1:5" x14ac:dyDescent="0.3">
      <c r="A598" s="14">
        <v>42794</v>
      </c>
      <c r="B598" s="12">
        <v>2017</v>
      </c>
      <c r="C598" s="12" t="s">
        <v>116</v>
      </c>
      <c r="D598" s="12">
        <v>349.09</v>
      </c>
      <c r="E598" s="12">
        <v>212.94</v>
      </c>
    </row>
    <row r="599" spans="1:5" x14ac:dyDescent="0.3">
      <c r="A599" s="14">
        <v>42374</v>
      </c>
      <c r="B599" s="12">
        <v>2016</v>
      </c>
      <c r="C599" s="12" t="s">
        <v>119</v>
      </c>
      <c r="D599" s="12">
        <v>1771.18</v>
      </c>
      <c r="E599" s="12">
        <v>885.59</v>
      </c>
    </row>
    <row r="600" spans="1:5" x14ac:dyDescent="0.3">
      <c r="A600" s="14">
        <v>42707</v>
      </c>
      <c r="B600" s="12">
        <v>2016</v>
      </c>
      <c r="C600" s="12" t="s">
        <v>121</v>
      </c>
      <c r="D600" s="12">
        <v>2478.27</v>
      </c>
      <c r="E600" s="12">
        <v>1164.79</v>
      </c>
    </row>
    <row r="601" spans="1:5" x14ac:dyDescent="0.3">
      <c r="A601" s="14">
        <v>43274</v>
      </c>
      <c r="B601" s="12">
        <v>2018</v>
      </c>
      <c r="C601" s="12" t="s">
        <v>117</v>
      </c>
      <c r="D601" s="12">
        <v>1236.55</v>
      </c>
      <c r="E601" s="12">
        <v>581.17999999999995</v>
      </c>
    </row>
    <row r="602" spans="1:5" x14ac:dyDescent="0.3">
      <c r="A602" s="14">
        <v>43375</v>
      </c>
      <c r="B602" s="12">
        <v>2018</v>
      </c>
      <c r="C602" s="12" t="s">
        <v>119</v>
      </c>
      <c r="D602" s="12">
        <v>1816.07</v>
      </c>
      <c r="E602" s="12">
        <v>1017</v>
      </c>
    </row>
    <row r="603" spans="1:5" x14ac:dyDescent="0.3">
      <c r="A603" s="14">
        <v>42484</v>
      </c>
      <c r="B603" s="12">
        <v>2016</v>
      </c>
      <c r="C603" s="12" t="s">
        <v>117</v>
      </c>
      <c r="D603" s="12">
        <v>180.14</v>
      </c>
      <c r="E603" s="12">
        <v>82.86</v>
      </c>
    </row>
    <row r="604" spans="1:5" x14ac:dyDescent="0.3">
      <c r="A604" s="14">
        <v>42803</v>
      </c>
      <c r="B604" s="12">
        <v>2017</v>
      </c>
      <c r="C604" s="12" t="s">
        <v>119</v>
      </c>
      <c r="D604" s="12">
        <v>2433.5100000000002</v>
      </c>
      <c r="E604" s="12">
        <v>1314.1</v>
      </c>
    </row>
    <row r="605" spans="1:5" x14ac:dyDescent="0.3">
      <c r="A605" s="14">
        <v>42819</v>
      </c>
      <c r="B605" s="12">
        <v>2017</v>
      </c>
      <c r="C605" s="12" t="s">
        <v>119</v>
      </c>
      <c r="D605" s="12">
        <v>2145.1</v>
      </c>
      <c r="E605" s="12">
        <v>1158.3499999999999</v>
      </c>
    </row>
    <row r="606" spans="1:5" x14ac:dyDescent="0.3">
      <c r="A606" s="14">
        <v>42570</v>
      </c>
      <c r="B606" s="12">
        <v>2016</v>
      </c>
      <c r="C606" s="12" t="s">
        <v>116</v>
      </c>
      <c r="D606" s="12">
        <v>1331.71</v>
      </c>
      <c r="E606" s="12">
        <v>639.22</v>
      </c>
    </row>
    <row r="607" spans="1:5" x14ac:dyDescent="0.3">
      <c r="A607" s="14">
        <v>42523</v>
      </c>
      <c r="B607" s="12">
        <v>2016</v>
      </c>
      <c r="C607" s="12" t="s">
        <v>119</v>
      </c>
      <c r="D607" s="12">
        <v>2026.51</v>
      </c>
      <c r="E607" s="12">
        <v>1033.52</v>
      </c>
    </row>
    <row r="608" spans="1:5" x14ac:dyDescent="0.3">
      <c r="A608" s="14">
        <v>42413</v>
      </c>
      <c r="B608" s="12">
        <v>2016</v>
      </c>
      <c r="C608" s="12" t="s">
        <v>119</v>
      </c>
      <c r="D608" s="12">
        <v>2157.7600000000002</v>
      </c>
      <c r="E608" s="12">
        <v>1273.08</v>
      </c>
    </row>
    <row r="609" spans="1:5" x14ac:dyDescent="0.3">
      <c r="A609" s="14">
        <v>42858</v>
      </c>
      <c r="B609" s="12">
        <v>2017</v>
      </c>
      <c r="C609" s="12" t="s">
        <v>117</v>
      </c>
      <c r="D609" s="12">
        <v>2231.34</v>
      </c>
      <c r="E609" s="12">
        <v>1271.8599999999999</v>
      </c>
    </row>
    <row r="610" spans="1:5" x14ac:dyDescent="0.3">
      <c r="A610" s="14">
        <v>42449</v>
      </c>
      <c r="B610" s="12">
        <v>2016</v>
      </c>
      <c r="C610" s="12" t="s">
        <v>117</v>
      </c>
      <c r="D610" s="12">
        <v>734.63</v>
      </c>
      <c r="E610" s="12">
        <v>359.97</v>
      </c>
    </row>
    <row r="611" spans="1:5" x14ac:dyDescent="0.3">
      <c r="A611" s="14">
        <v>42649</v>
      </c>
      <c r="B611" s="12">
        <v>2016</v>
      </c>
      <c r="C611" s="12" t="s">
        <v>116</v>
      </c>
      <c r="D611" s="12">
        <v>1839.47</v>
      </c>
      <c r="E611" s="12">
        <v>956.52</v>
      </c>
    </row>
    <row r="612" spans="1:5" x14ac:dyDescent="0.3">
      <c r="A612" s="14">
        <v>43065</v>
      </c>
      <c r="B612" s="12">
        <v>2017</v>
      </c>
      <c r="C612" s="12" t="s">
        <v>121</v>
      </c>
      <c r="D612" s="12">
        <v>422.71</v>
      </c>
      <c r="E612" s="12">
        <v>169.08</v>
      </c>
    </row>
    <row r="613" spans="1:5" x14ac:dyDescent="0.3">
      <c r="A613" s="14">
        <v>42901</v>
      </c>
      <c r="B613" s="12">
        <v>2017</v>
      </c>
      <c r="C613" s="12" t="s">
        <v>119</v>
      </c>
      <c r="D613" s="12">
        <v>2438.39</v>
      </c>
      <c r="E613" s="12">
        <v>1341.11</v>
      </c>
    </row>
    <row r="614" spans="1:5" x14ac:dyDescent="0.3">
      <c r="A614" s="14">
        <v>43426</v>
      </c>
      <c r="B614" s="12">
        <v>2018</v>
      </c>
      <c r="C614" s="12" t="s">
        <v>119</v>
      </c>
      <c r="D614" s="12">
        <v>120.54</v>
      </c>
      <c r="E614" s="12">
        <v>55.45</v>
      </c>
    </row>
    <row r="615" spans="1:5" x14ac:dyDescent="0.3">
      <c r="A615" s="14">
        <v>43084</v>
      </c>
      <c r="B615" s="12">
        <v>2017</v>
      </c>
      <c r="C615" s="12" t="s">
        <v>119</v>
      </c>
      <c r="D615" s="12">
        <v>410.47</v>
      </c>
      <c r="E615" s="12">
        <v>238.07</v>
      </c>
    </row>
    <row r="616" spans="1:5" x14ac:dyDescent="0.3">
      <c r="A616" s="14">
        <v>43242</v>
      </c>
      <c r="B616" s="12">
        <v>2018</v>
      </c>
      <c r="C616" s="12" t="s">
        <v>121</v>
      </c>
      <c r="D616" s="12">
        <v>1300.3599999999999</v>
      </c>
      <c r="E616" s="12">
        <v>728.2</v>
      </c>
    </row>
    <row r="617" spans="1:5" x14ac:dyDescent="0.3">
      <c r="A617" s="14">
        <v>42930</v>
      </c>
      <c r="B617" s="12">
        <v>2017</v>
      </c>
      <c r="C617" s="12" t="s">
        <v>117</v>
      </c>
      <c r="D617" s="12">
        <v>2256.06</v>
      </c>
      <c r="E617" s="12">
        <v>1308.51</v>
      </c>
    </row>
    <row r="618" spans="1:5" x14ac:dyDescent="0.3">
      <c r="A618" s="14">
        <v>43448</v>
      </c>
      <c r="B618" s="12">
        <v>2018</v>
      </c>
      <c r="C618" s="12" t="s">
        <v>117</v>
      </c>
      <c r="D618" s="12">
        <v>553.39</v>
      </c>
      <c r="E618" s="12">
        <v>309.89999999999998</v>
      </c>
    </row>
    <row r="619" spans="1:5" x14ac:dyDescent="0.3">
      <c r="A619" s="14">
        <v>42697</v>
      </c>
      <c r="B619" s="12">
        <v>2016</v>
      </c>
      <c r="C619" s="12" t="s">
        <v>119</v>
      </c>
      <c r="D619" s="12">
        <v>2390.21</v>
      </c>
      <c r="E619" s="12">
        <v>1505.83</v>
      </c>
    </row>
    <row r="620" spans="1:5" x14ac:dyDescent="0.3">
      <c r="A620" s="14">
        <v>43402</v>
      </c>
      <c r="B620" s="12">
        <v>2018</v>
      </c>
      <c r="C620" s="12" t="s">
        <v>121</v>
      </c>
      <c r="D620" s="12">
        <v>1127.4100000000001</v>
      </c>
      <c r="E620" s="12">
        <v>642.62</v>
      </c>
    </row>
    <row r="621" spans="1:5" x14ac:dyDescent="0.3">
      <c r="A621" s="14">
        <v>43366</v>
      </c>
      <c r="B621" s="12">
        <v>2018</v>
      </c>
      <c r="C621" s="12" t="s">
        <v>119</v>
      </c>
      <c r="D621" s="12">
        <v>1275.43</v>
      </c>
      <c r="E621" s="12">
        <v>624.96</v>
      </c>
    </row>
    <row r="622" spans="1:5" x14ac:dyDescent="0.3">
      <c r="A622" s="14">
        <v>42580</v>
      </c>
      <c r="B622" s="12">
        <v>2016</v>
      </c>
      <c r="C622" s="12" t="s">
        <v>117</v>
      </c>
      <c r="D622" s="12">
        <v>1355.51</v>
      </c>
      <c r="E622" s="12">
        <v>691.31</v>
      </c>
    </row>
    <row r="623" spans="1:5" x14ac:dyDescent="0.3">
      <c r="A623" s="14">
        <v>42653</v>
      </c>
      <c r="B623" s="12">
        <v>2016</v>
      </c>
      <c r="C623" s="12" t="s">
        <v>119</v>
      </c>
      <c r="D623" s="12">
        <v>510.72</v>
      </c>
      <c r="E623" s="12">
        <v>209.4</v>
      </c>
    </row>
    <row r="624" spans="1:5" x14ac:dyDescent="0.3">
      <c r="A624" s="14">
        <v>43065</v>
      </c>
      <c r="B624" s="12">
        <v>2017</v>
      </c>
      <c r="C624" s="12" t="s">
        <v>121</v>
      </c>
      <c r="D624" s="12">
        <v>166</v>
      </c>
      <c r="E624" s="12">
        <v>94.62</v>
      </c>
    </row>
    <row r="625" spans="1:5" x14ac:dyDescent="0.3">
      <c r="A625" s="14">
        <v>43448</v>
      </c>
      <c r="B625" s="12">
        <v>2018</v>
      </c>
      <c r="C625" s="12" t="s">
        <v>117</v>
      </c>
      <c r="D625" s="12">
        <v>915.38</v>
      </c>
      <c r="E625" s="12">
        <v>485.15</v>
      </c>
    </row>
    <row r="626" spans="1:5" x14ac:dyDescent="0.3">
      <c r="A626" s="14">
        <v>42676</v>
      </c>
      <c r="B626" s="12">
        <v>2016</v>
      </c>
      <c r="C626" s="12" t="s">
        <v>117</v>
      </c>
      <c r="D626" s="12">
        <v>617.54</v>
      </c>
      <c r="E626" s="12">
        <v>240.84</v>
      </c>
    </row>
    <row r="627" spans="1:5" x14ac:dyDescent="0.3">
      <c r="A627" s="14">
        <v>42982</v>
      </c>
      <c r="B627" s="12">
        <v>2017</v>
      </c>
      <c r="C627" s="12" t="s">
        <v>119</v>
      </c>
      <c r="D627" s="12">
        <v>2497.58</v>
      </c>
      <c r="E627" s="12">
        <v>1523.52</v>
      </c>
    </row>
    <row r="628" spans="1:5" x14ac:dyDescent="0.3">
      <c r="A628" s="14">
        <v>43060</v>
      </c>
      <c r="B628" s="12">
        <v>2017</v>
      </c>
      <c r="C628" s="12" t="s">
        <v>117</v>
      </c>
      <c r="D628" s="12">
        <v>2154.19</v>
      </c>
      <c r="E628" s="12">
        <v>1034.01</v>
      </c>
    </row>
    <row r="629" spans="1:5" x14ac:dyDescent="0.3">
      <c r="A629" s="14">
        <v>42985</v>
      </c>
      <c r="B629" s="12">
        <v>2017</v>
      </c>
      <c r="C629" s="12" t="s">
        <v>116</v>
      </c>
      <c r="D629" s="12">
        <v>1062.3699999999999</v>
      </c>
      <c r="E629" s="12">
        <v>446.2</v>
      </c>
    </row>
    <row r="630" spans="1:5" x14ac:dyDescent="0.3">
      <c r="A630" s="14">
        <v>43315</v>
      </c>
      <c r="B630" s="12">
        <v>2018</v>
      </c>
      <c r="C630" s="12" t="s">
        <v>116</v>
      </c>
      <c r="D630" s="12">
        <v>726.73</v>
      </c>
      <c r="E630" s="12">
        <v>334.3</v>
      </c>
    </row>
    <row r="631" spans="1:5" x14ac:dyDescent="0.3">
      <c r="A631" s="14">
        <v>42552</v>
      </c>
      <c r="B631" s="12">
        <v>2016</v>
      </c>
      <c r="C631" s="12" t="s">
        <v>119</v>
      </c>
      <c r="D631" s="12">
        <v>1883.29</v>
      </c>
      <c r="E631" s="12">
        <v>1148.81</v>
      </c>
    </row>
    <row r="632" spans="1:5" x14ac:dyDescent="0.3">
      <c r="A632" s="14">
        <v>43072</v>
      </c>
      <c r="B632" s="12">
        <v>2017</v>
      </c>
      <c r="C632" s="12" t="s">
        <v>117</v>
      </c>
      <c r="D632" s="12">
        <v>850.93</v>
      </c>
      <c r="E632" s="12">
        <v>442.48</v>
      </c>
    </row>
    <row r="633" spans="1:5" x14ac:dyDescent="0.3">
      <c r="A633" s="14">
        <v>42709</v>
      </c>
      <c r="B633" s="12">
        <v>2016</v>
      </c>
      <c r="C633" s="12" t="s">
        <v>117</v>
      </c>
      <c r="D633" s="12">
        <v>2376.0100000000002</v>
      </c>
      <c r="E633" s="12">
        <v>1188.01</v>
      </c>
    </row>
    <row r="634" spans="1:5" x14ac:dyDescent="0.3">
      <c r="A634" s="14">
        <v>42860</v>
      </c>
      <c r="B634" s="12">
        <v>2017</v>
      </c>
      <c r="C634" s="12" t="s">
        <v>117</v>
      </c>
      <c r="D634" s="12">
        <v>183.9</v>
      </c>
      <c r="E634" s="12">
        <v>75.400000000000006</v>
      </c>
    </row>
    <row r="635" spans="1:5" x14ac:dyDescent="0.3">
      <c r="A635" s="14">
        <v>43135</v>
      </c>
      <c r="B635" s="12">
        <v>2018</v>
      </c>
      <c r="C635" s="12" t="s">
        <v>116</v>
      </c>
      <c r="D635" s="12">
        <v>2031.22</v>
      </c>
      <c r="E635" s="12">
        <v>1259.3599999999999</v>
      </c>
    </row>
    <row r="636" spans="1:5" x14ac:dyDescent="0.3">
      <c r="A636" s="14">
        <v>43317</v>
      </c>
      <c r="B636" s="12">
        <v>2018</v>
      </c>
      <c r="C636" s="12" t="s">
        <v>121</v>
      </c>
      <c r="D636" s="12">
        <v>1876.79</v>
      </c>
      <c r="E636" s="12">
        <v>1032.23</v>
      </c>
    </row>
    <row r="637" spans="1:5" x14ac:dyDescent="0.3">
      <c r="A637" s="14">
        <v>42879</v>
      </c>
      <c r="B637" s="12">
        <v>2017</v>
      </c>
      <c r="C637" s="12" t="s">
        <v>119</v>
      </c>
      <c r="D637" s="12">
        <v>89.32</v>
      </c>
      <c r="E637" s="12">
        <v>47.34</v>
      </c>
    </row>
    <row r="638" spans="1:5" x14ac:dyDescent="0.3">
      <c r="A638" s="14">
        <v>42870</v>
      </c>
      <c r="B638" s="12">
        <v>2017</v>
      </c>
      <c r="C638" s="12" t="s">
        <v>121</v>
      </c>
      <c r="D638" s="12">
        <v>56.93</v>
      </c>
      <c r="E638" s="12">
        <v>35.299999999999997</v>
      </c>
    </row>
    <row r="639" spans="1:5" x14ac:dyDescent="0.3">
      <c r="A639" s="14">
        <v>43186</v>
      </c>
      <c r="B639" s="12">
        <v>2018</v>
      </c>
      <c r="C639" s="12" t="s">
        <v>116</v>
      </c>
      <c r="D639" s="12">
        <v>312.88</v>
      </c>
      <c r="E639" s="12">
        <v>206.5</v>
      </c>
    </row>
    <row r="640" spans="1:5" x14ac:dyDescent="0.3">
      <c r="A640" s="14">
        <v>42876</v>
      </c>
      <c r="B640" s="12">
        <v>2017</v>
      </c>
      <c r="C640" s="12" t="s">
        <v>121</v>
      </c>
      <c r="D640" s="12">
        <v>215.25</v>
      </c>
      <c r="E640" s="12">
        <v>116.24</v>
      </c>
    </row>
    <row r="641" spans="1:5" x14ac:dyDescent="0.3">
      <c r="A641" s="14">
        <v>42725</v>
      </c>
      <c r="B641" s="12">
        <v>2016</v>
      </c>
      <c r="C641" s="12" t="s">
        <v>119</v>
      </c>
      <c r="D641" s="12">
        <v>1828.73</v>
      </c>
      <c r="E641" s="12">
        <v>987.51</v>
      </c>
    </row>
    <row r="642" spans="1:5" x14ac:dyDescent="0.3">
      <c r="A642" s="14">
        <v>42539</v>
      </c>
      <c r="B642" s="12">
        <v>2016</v>
      </c>
      <c r="C642" s="12" t="s">
        <v>117</v>
      </c>
      <c r="D642" s="12">
        <v>2246.1999999999998</v>
      </c>
      <c r="E642" s="12">
        <v>920.94</v>
      </c>
    </row>
    <row r="643" spans="1:5" x14ac:dyDescent="0.3">
      <c r="A643" s="14">
        <v>43425</v>
      </c>
      <c r="B643" s="12">
        <v>2018</v>
      </c>
      <c r="C643" s="12" t="s">
        <v>121</v>
      </c>
      <c r="D643" s="12">
        <v>1920.01</v>
      </c>
      <c r="E643" s="12">
        <v>864</v>
      </c>
    </row>
    <row r="644" spans="1:5" x14ac:dyDescent="0.3">
      <c r="A644" s="14">
        <v>42494</v>
      </c>
      <c r="B644" s="12">
        <v>2016</v>
      </c>
      <c r="C644" s="12" t="s">
        <v>116</v>
      </c>
      <c r="D644" s="12">
        <v>45.31</v>
      </c>
      <c r="E644" s="12">
        <v>29</v>
      </c>
    </row>
    <row r="645" spans="1:5" x14ac:dyDescent="0.3">
      <c r="A645" s="14">
        <v>42683</v>
      </c>
      <c r="B645" s="12">
        <v>2016</v>
      </c>
      <c r="C645" s="12" t="s">
        <v>117</v>
      </c>
      <c r="D645" s="12">
        <v>1753.84</v>
      </c>
      <c r="E645" s="12">
        <v>1175.07</v>
      </c>
    </row>
    <row r="646" spans="1:5" x14ac:dyDescent="0.3">
      <c r="A646" s="14">
        <v>43160</v>
      </c>
      <c r="B646" s="12">
        <v>2018</v>
      </c>
      <c r="C646" s="12" t="s">
        <v>119</v>
      </c>
      <c r="D646" s="12">
        <v>958.21</v>
      </c>
      <c r="E646" s="12">
        <v>622.84</v>
      </c>
    </row>
    <row r="647" spans="1:5" x14ac:dyDescent="0.3">
      <c r="A647" s="14">
        <v>43281</v>
      </c>
      <c r="B647" s="12">
        <v>2018</v>
      </c>
      <c r="C647" s="12" t="s">
        <v>119</v>
      </c>
      <c r="D647" s="12">
        <v>1866.89</v>
      </c>
      <c r="E647" s="12">
        <v>1232.1500000000001</v>
      </c>
    </row>
    <row r="648" spans="1:5" x14ac:dyDescent="0.3">
      <c r="A648" s="14">
        <v>42396</v>
      </c>
      <c r="B648" s="12">
        <v>2016</v>
      </c>
      <c r="C648" s="12" t="s">
        <v>121</v>
      </c>
      <c r="D648" s="12">
        <v>102.45</v>
      </c>
      <c r="E648" s="12">
        <v>52.25</v>
      </c>
    </row>
    <row r="649" spans="1:5" x14ac:dyDescent="0.3">
      <c r="A649" s="14">
        <v>42490</v>
      </c>
      <c r="B649" s="12">
        <v>2016</v>
      </c>
      <c r="C649" s="12" t="s">
        <v>117</v>
      </c>
      <c r="D649" s="12">
        <v>269.88</v>
      </c>
      <c r="E649" s="12">
        <v>107.95</v>
      </c>
    </row>
    <row r="650" spans="1:5" x14ac:dyDescent="0.3">
      <c r="A650" s="14">
        <v>43331</v>
      </c>
      <c r="B650" s="12">
        <v>2018</v>
      </c>
      <c r="C650" s="12" t="s">
        <v>119</v>
      </c>
      <c r="D650" s="12">
        <v>1622.11</v>
      </c>
      <c r="E650" s="12">
        <v>778.61</v>
      </c>
    </row>
    <row r="651" spans="1:5" x14ac:dyDescent="0.3">
      <c r="A651" s="14">
        <v>42937</v>
      </c>
      <c r="B651" s="12">
        <v>2017</v>
      </c>
      <c r="C651" s="12" t="s">
        <v>117</v>
      </c>
      <c r="D651" s="12">
        <v>98.09</v>
      </c>
      <c r="E651" s="12">
        <v>38.26</v>
      </c>
    </row>
    <row r="652" spans="1:5" x14ac:dyDescent="0.3">
      <c r="A652" s="14">
        <v>42989</v>
      </c>
      <c r="B652" s="12">
        <v>2017</v>
      </c>
      <c r="C652" s="12" t="s">
        <v>116</v>
      </c>
      <c r="D652" s="12">
        <v>2121.16</v>
      </c>
      <c r="E652" s="12">
        <v>1103</v>
      </c>
    </row>
    <row r="653" spans="1:5" x14ac:dyDescent="0.3">
      <c r="A653" s="14">
        <v>42809</v>
      </c>
      <c r="B653" s="12">
        <v>2017</v>
      </c>
      <c r="C653" s="12" t="s">
        <v>119</v>
      </c>
      <c r="D653" s="12">
        <v>1324.71</v>
      </c>
      <c r="E653" s="12">
        <v>794.83</v>
      </c>
    </row>
    <row r="654" spans="1:5" x14ac:dyDescent="0.3">
      <c r="A654" s="14">
        <v>43283</v>
      </c>
      <c r="B654" s="12">
        <v>2018</v>
      </c>
      <c r="C654" s="12" t="s">
        <v>117</v>
      </c>
      <c r="D654" s="12">
        <v>2115.63</v>
      </c>
      <c r="E654" s="12">
        <v>1015.5</v>
      </c>
    </row>
    <row r="655" spans="1:5" x14ac:dyDescent="0.3">
      <c r="A655" s="14">
        <v>42567</v>
      </c>
      <c r="B655" s="12">
        <v>2016</v>
      </c>
      <c r="C655" s="12" t="s">
        <v>121</v>
      </c>
      <c r="D655" s="12">
        <v>2350.71</v>
      </c>
      <c r="E655" s="12">
        <v>1551.47</v>
      </c>
    </row>
    <row r="656" spans="1:5" x14ac:dyDescent="0.3">
      <c r="A656" s="14">
        <v>42435</v>
      </c>
      <c r="B656" s="12">
        <v>2016</v>
      </c>
      <c r="C656" s="12" t="s">
        <v>117</v>
      </c>
      <c r="D656" s="12">
        <v>357.19</v>
      </c>
      <c r="E656" s="12">
        <v>157.16</v>
      </c>
    </row>
    <row r="657" spans="1:5" x14ac:dyDescent="0.3">
      <c r="A657" s="14">
        <v>43068</v>
      </c>
      <c r="B657" s="12">
        <v>2017</v>
      </c>
      <c r="C657" s="12" t="s">
        <v>117</v>
      </c>
      <c r="D657" s="12">
        <v>2313.92</v>
      </c>
      <c r="E657" s="12">
        <v>1226.3800000000001</v>
      </c>
    </row>
    <row r="658" spans="1:5" x14ac:dyDescent="0.3">
      <c r="A658" s="14">
        <v>43307</v>
      </c>
      <c r="B658" s="12">
        <v>2018</v>
      </c>
      <c r="C658" s="12" t="s">
        <v>119</v>
      </c>
      <c r="D658" s="12">
        <v>1059.7</v>
      </c>
      <c r="E658" s="12">
        <v>710</v>
      </c>
    </row>
    <row r="659" spans="1:5" x14ac:dyDescent="0.3">
      <c r="A659" s="14">
        <v>43043</v>
      </c>
      <c r="B659" s="12">
        <v>2017</v>
      </c>
      <c r="C659" s="12" t="s">
        <v>121</v>
      </c>
      <c r="D659" s="12">
        <v>353.06</v>
      </c>
      <c r="E659" s="12">
        <v>222.43</v>
      </c>
    </row>
    <row r="660" spans="1:5" x14ac:dyDescent="0.3">
      <c r="A660" s="14">
        <v>42749</v>
      </c>
      <c r="B660" s="12">
        <v>2017</v>
      </c>
      <c r="C660" s="12" t="s">
        <v>116</v>
      </c>
      <c r="D660" s="12">
        <v>1504.56</v>
      </c>
      <c r="E660" s="12">
        <v>857.6</v>
      </c>
    </row>
    <row r="661" spans="1:5" x14ac:dyDescent="0.3">
      <c r="A661" s="14">
        <v>42864</v>
      </c>
      <c r="B661" s="12">
        <v>2017</v>
      </c>
      <c r="C661" s="12" t="s">
        <v>116</v>
      </c>
      <c r="D661" s="12">
        <v>593.80999999999995</v>
      </c>
      <c r="E661" s="12">
        <v>385.98</v>
      </c>
    </row>
    <row r="662" spans="1:5" x14ac:dyDescent="0.3">
      <c r="A662" s="14">
        <v>43087</v>
      </c>
      <c r="B662" s="12">
        <v>2017</v>
      </c>
      <c r="C662" s="12" t="s">
        <v>116</v>
      </c>
      <c r="D662" s="12">
        <v>1254.81</v>
      </c>
      <c r="E662" s="12">
        <v>639.95000000000005</v>
      </c>
    </row>
    <row r="663" spans="1:5" x14ac:dyDescent="0.3">
      <c r="A663" s="14">
        <v>42489</v>
      </c>
      <c r="B663" s="12">
        <v>2016</v>
      </c>
      <c r="C663" s="12" t="s">
        <v>116</v>
      </c>
      <c r="D663" s="12">
        <v>1753.17</v>
      </c>
      <c r="E663" s="12">
        <v>876.59</v>
      </c>
    </row>
    <row r="664" spans="1:5" x14ac:dyDescent="0.3">
      <c r="A664" s="14">
        <v>43133</v>
      </c>
      <c r="B664" s="12">
        <v>2018</v>
      </c>
      <c r="C664" s="12" t="s">
        <v>116</v>
      </c>
      <c r="D664" s="12">
        <v>1441.19</v>
      </c>
      <c r="E664" s="12">
        <v>864.71</v>
      </c>
    </row>
    <row r="665" spans="1:5" x14ac:dyDescent="0.3">
      <c r="A665" s="14">
        <v>42380</v>
      </c>
      <c r="B665" s="12">
        <v>2016</v>
      </c>
      <c r="C665" s="12" t="s">
        <v>119</v>
      </c>
      <c r="D665" s="12">
        <v>691.6</v>
      </c>
      <c r="E665" s="12">
        <v>290.47000000000003</v>
      </c>
    </row>
  </sheetData>
  <conditionalFormatting sqref="A2:E665">
    <cfRule type="expression" dxfId="2" priority="2">
      <formula>AND($C2=#REF!,$B2=#REF!)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18A65-FBD9-4A09-87B9-19CD67FB98F5}">
  <sheetPr>
    <tabColor rgb="FFFF0000"/>
  </sheetPr>
  <dimension ref="A1:P665"/>
  <sheetViews>
    <sheetView zoomScale="70" zoomScaleNormal="70" workbookViewId="0"/>
  </sheetViews>
  <sheetFormatPr defaultRowHeight="14.4" x14ac:dyDescent="0.3"/>
  <cols>
    <col min="1" max="1" width="12.33203125" customWidth="1"/>
    <col min="2" max="2" width="7.5546875" customWidth="1"/>
    <col min="3" max="3" width="10.44140625" customWidth="1"/>
    <col min="4" max="5" width="12.44140625" customWidth="1"/>
    <col min="7" max="7" width="12.88671875" customWidth="1"/>
    <col min="8" max="8" width="12.44140625" customWidth="1"/>
    <col min="10" max="10" width="13.109375" customWidth="1"/>
    <col min="15" max="15" width="15.6640625" customWidth="1"/>
  </cols>
  <sheetData>
    <row r="1" spans="1:16" x14ac:dyDescent="0.3">
      <c r="A1" s="43" t="s">
        <v>10</v>
      </c>
      <c r="B1" s="43" t="s">
        <v>112</v>
      </c>
      <c r="C1" s="43" t="s">
        <v>113</v>
      </c>
      <c r="D1" s="43" t="s">
        <v>12</v>
      </c>
      <c r="E1" s="43" t="s">
        <v>114</v>
      </c>
      <c r="G1" t="s">
        <v>115</v>
      </c>
    </row>
    <row r="2" spans="1:16" x14ac:dyDescent="0.3">
      <c r="A2" s="14">
        <v>43296</v>
      </c>
      <c r="B2" s="12">
        <v>2018</v>
      </c>
      <c r="C2" s="12" t="s">
        <v>116</v>
      </c>
      <c r="D2" s="12">
        <v>2453.52</v>
      </c>
      <c r="E2" s="12">
        <v>1128.6199999999999</v>
      </c>
    </row>
    <row r="3" spans="1:16" x14ac:dyDescent="0.3">
      <c r="A3" s="14">
        <v>42415</v>
      </c>
      <c r="B3" s="12">
        <v>2016</v>
      </c>
      <c r="C3" s="12" t="s">
        <v>117</v>
      </c>
      <c r="D3" s="12">
        <v>2391.92</v>
      </c>
      <c r="E3" s="12">
        <v>980.69</v>
      </c>
      <c r="G3" s="73" t="s">
        <v>124</v>
      </c>
      <c r="H3" s="36"/>
      <c r="I3" s="36"/>
      <c r="J3" s="36"/>
      <c r="K3" s="36"/>
      <c r="L3" s="36"/>
      <c r="M3" s="36"/>
      <c r="N3" s="36"/>
      <c r="O3" s="31"/>
    </row>
    <row r="4" spans="1:16" x14ac:dyDescent="0.3">
      <c r="A4" s="14">
        <v>43054</v>
      </c>
      <c r="B4" s="12">
        <v>2017</v>
      </c>
      <c r="C4" s="12" t="s">
        <v>119</v>
      </c>
      <c r="D4" s="12">
        <v>53.23</v>
      </c>
      <c r="E4" s="12">
        <v>22.89</v>
      </c>
      <c r="G4" s="74" t="s">
        <v>199</v>
      </c>
      <c r="H4" s="54"/>
      <c r="I4" s="54"/>
      <c r="J4" s="54"/>
      <c r="K4" s="54"/>
      <c r="L4" s="54"/>
      <c r="M4" s="54"/>
      <c r="N4" s="54"/>
      <c r="O4" s="33"/>
    </row>
    <row r="5" spans="1:16" x14ac:dyDescent="0.3">
      <c r="A5" s="14">
        <v>43343</v>
      </c>
      <c r="B5" s="12">
        <v>2018</v>
      </c>
      <c r="C5" s="12" t="s">
        <v>119</v>
      </c>
      <c r="D5" s="12">
        <v>1558.76</v>
      </c>
      <c r="E5" s="12">
        <v>888.49</v>
      </c>
      <c r="G5" s="75" t="s">
        <v>200</v>
      </c>
      <c r="H5" s="37"/>
      <c r="I5" s="37"/>
      <c r="J5" s="37"/>
      <c r="K5" s="37"/>
      <c r="L5" s="37"/>
      <c r="M5" s="37"/>
      <c r="N5" s="37"/>
      <c r="O5" s="35"/>
    </row>
    <row r="6" spans="1:16" x14ac:dyDescent="0.3">
      <c r="A6" s="14">
        <v>43450</v>
      </c>
      <c r="B6" s="12">
        <v>2018</v>
      </c>
      <c r="C6" s="12" t="s">
        <v>117</v>
      </c>
      <c r="D6" s="12">
        <v>917.72</v>
      </c>
      <c r="E6" s="12">
        <v>568.99</v>
      </c>
    </row>
    <row r="7" spans="1:16" x14ac:dyDescent="0.3">
      <c r="A7" s="14">
        <v>43236</v>
      </c>
      <c r="B7" s="12">
        <v>2018</v>
      </c>
      <c r="C7" s="12" t="s">
        <v>117</v>
      </c>
      <c r="D7" s="12">
        <v>1876.27</v>
      </c>
      <c r="E7" s="12">
        <v>731.75</v>
      </c>
      <c r="G7" s="43" t="s">
        <v>113</v>
      </c>
    </row>
    <row r="8" spans="1:16" x14ac:dyDescent="0.3">
      <c r="A8" s="14">
        <v>42731</v>
      </c>
      <c r="B8" s="12">
        <v>2016</v>
      </c>
      <c r="C8" s="12" t="s">
        <v>121</v>
      </c>
      <c r="D8" s="12">
        <v>1487.82</v>
      </c>
      <c r="E8" s="12">
        <v>684.4</v>
      </c>
      <c r="G8" s="12" t="s">
        <v>116</v>
      </c>
    </row>
    <row r="9" spans="1:16" x14ac:dyDescent="0.3">
      <c r="A9" s="14">
        <v>42996</v>
      </c>
      <c r="B9" s="12">
        <v>2017</v>
      </c>
      <c r="C9" s="12" t="s">
        <v>116</v>
      </c>
      <c r="D9" s="12">
        <v>2017.73</v>
      </c>
      <c r="E9" s="12">
        <v>807.09</v>
      </c>
      <c r="G9" s="12" t="s">
        <v>119</v>
      </c>
    </row>
    <row r="10" spans="1:16" x14ac:dyDescent="0.3">
      <c r="A10" s="14">
        <v>43255</v>
      </c>
      <c r="B10" s="12">
        <v>2018</v>
      </c>
      <c r="C10" s="12" t="s">
        <v>121</v>
      </c>
      <c r="D10" s="12">
        <v>1459.48</v>
      </c>
      <c r="E10" s="12">
        <v>569.20000000000005</v>
      </c>
    </row>
    <row r="11" spans="1:16" x14ac:dyDescent="0.3">
      <c r="A11" s="14">
        <v>43229</v>
      </c>
      <c r="B11" s="12">
        <v>2018</v>
      </c>
      <c r="C11" s="12" t="s">
        <v>119</v>
      </c>
      <c r="D11" s="12">
        <v>1020.18</v>
      </c>
      <c r="E11" s="12">
        <v>591.70000000000005</v>
      </c>
      <c r="G11" s="43" t="s">
        <v>202</v>
      </c>
      <c r="H11" s="17" cm="1">
        <f t="array" ref="H11">SUM(COUNTIFS(C2:C665,G8:G9))</f>
        <v>340</v>
      </c>
    </row>
    <row r="12" spans="1:16" x14ac:dyDescent="0.3">
      <c r="A12" s="14">
        <v>42557</v>
      </c>
      <c r="B12" s="12">
        <v>2016</v>
      </c>
      <c r="C12" s="12" t="s">
        <v>119</v>
      </c>
      <c r="D12" s="12">
        <v>653.87</v>
      </c>
      <c r="E12" s="12">
        <v>274.63</v>
      </c>
      <c r="G12" s="43" t="s">
        <v>81</v>
      </c>
      <c r="H12" s="79" cm="1">
        <f t="array" ref="H12">SUM(SUMIFS(D2:D665,C2:C665,G8:G9))</f>
        <v>426541.83000000019</v>
      </c>
    </row>
    <row r="13" spans="1:16" x14ac:dyDescent="0.3">
      <c r="A13" s="14">
        <v>43048</v>
      </c>
      <c r="B13" s="12">
        <v>2017</v>
      </c>
      <c r="C13" s="12" t="s">
        <v>121</v>
      </c>
      <c r="D13" s="12">
        <v>1044.3699999999999</v>
      </c>
      <c r="E13" s="12">
        <v>616.17999999999995</v>
      </c>
    </row>
    <row r="14" spans="1:16" x14ac:dyDescent="0.3">
      <c r="A14" s="14">
        <v>42985</v>
      </c>
      <c r="B14" s="12">
        <v>2017</v>
      </c>
      <c r="C14" s="12" t="s">
        <v>119</v>
      </c>
      <c r="D14" s="12">
        <v>1900.47</v>
      </c>
      <c r="E14" s="12">
        <v>988.24</v>
      </c>
    </row>
    <row r="15" spans="1:16" x14ac:dyDescent="0.3">
      <c r="A15" s="14">
        <v>42838</v>
      </c>
      <c r="B15" s="12">
        <v>2017</v>
      </c>
      <c r="C15" s="12" t="s">
        <v>119</v>
      </c>
      <c r="D15" s="12">
        <v>1129.45</v>
      </c>
      <c r="E15" s="12">
        <v>463.07</v>
      </c>
      <c r="G15" s="73" t="s">
        <v>211</v>
      </c>
      <c r="H15" s="36"/>
      <c r="I15" s="36"/>
      <c r="J15" s="36"/>
      <c r="K15" s="36"/>
      <c r="L15" s="36"/>
      <c r="M15" s="36"/>
      <c r="N15" s="36"/>
      <c r="O15" s="36"/>
      <c r="P15" s="31"/>
    </row>
    <row r="16" spans="1:16" x14ac:dyDescent="0.3">
      <c r="A16" s="14">
        <v>42906</v>
      </c>
      <c r="B16" s="12">
        <v>2017</v>
      </c>
      <c r="C16" s="12" t="s">
        <v>119</v>
      </c>
      <c r="D16" s="12">
        <v>328.7</v>
      </c>
      <c r="E16" s="12">
        <v>128.19</v>
      </c>
      <c r="G16" s="112" t="s">
        <v>212</v>
      </c>
      <c r="H16" s="54"/>
      <c r="I16" s="54"/>
      <c r="J16" s="54"/>
      <c r="K16" s="54"/>
      <c r="L16" s="54"/>
      <c r="M16" s="54"/>
      <c r="N16" s="54"/>
      <c r="O16" s="54"/>
      <c r="P16" s="33"/>
    </row>
    <row r="17" spans="1:16" x14ac:dyDescent="0.3">
      <c r="A17" s="14">
        <v>42881</v>
      </c>
      <c r="B17" s="12">
        <v>2017</v>
      </c>
      <c r="C17" s="12" t="s">
        <v>117</v>
      </c>
      <c r="D17" s="12">
        <v>58</v>
      </c>
      <c r="E17" s="12">
        <v>36.54</v>
      </c>
      <c r="G17" s="75"/>
      <c r="H17" s="37"/>
      <c r="I17" s="37"/>
      <c r="J17" s="37"/>
      <c r="K17" s="37"/>
      <c r="L17" s="37"/>
      <c r="M17" s="37"/>
      <c r="N17" s="37"/>
      <c r="O17" s="37"/>
      <c r="P17" s="35"/>
    </row>
    <row r="18" spans="1:16" x14ac:dyDescent="0.3">
      <c r="A18" s="14">
        <v>43162</v>
      </c>
      <c r="B18" s="12">
        <v>2018</v>
      </c>
      <c r="C18" s="12" t="s">
        <v>117</v>
      </c>
      <c r="D18" s="12">
        <v>1646.76</v>
      </c>
      <c r="E18" s="12">
        <v>1037.46</v>
      </c>
    </row>
    <row r="19" spans="1:16" x14ac:dyDescent="0.3">
      <c r="A19" s="14">
        <v>43049</v>
      </c>
      <c r="B19" s="12">
        <v>2017</v>
      </c>
      <c r="C19" s="12" t="s">
        <v>119</v>
      </c>
      <c r="D19" s="12">
        <v>1865.2</v>
      </c>
      <c r="E19" s="12">
        <v>895.3</v>
      </c>
      <c r="G19" s="43" t="s">
        <v>112</v>
      </c>
      <c r="H19" s="12">
        <v>2017</v>
      </c>
    </row>
    <row r="20" spans="1:16" x14ac:dyDescent="0.3">
      <c r="A20" s="14">
        <v>42753</v>
      </c>
      <c r="B20" s="12">
        <v>2017</v>
      </c>
      <c r="C20" s="12" t="s">
        <v>116</v>
      </c>
      <c r="D20" s="12">
        <v>884.17</v>
      </c>
      <c r="E20" s="12">
        <v>512.82000000000005</v>
      </c>
      <c r="G20" s="43" t="s">
        <v>113</v>
      </c>
      <c r="H20" s="12" t="s">
        <v>116</v>
      </c>
    </row>
    <row r="21" spans="1:16" x14ac:dyDescent="0.3">
      <c r="A21" s="14">
        <v>42898</v>
      </c>
      <c r="B21" s="12">
        <v>2017</v>
      </c>
      <c r="C21" s="12" t="s">
        <v>116</v>
      </c>
      <c r="D21" s="12">
        <v>1891.74</v>
      </c>
      <c r="E21" s="12">
        <v>908.04</v>
      </c>
      <c r="G21" s="43" t="s">
        <v>81</v>
      </c>
      <c r="H21" s="17" cm="1">
        <f t="array" ref="H21">SUM(IF((B2:B665=H19)+(C2:C665=H20),1))</f>
        <v>353</v>
      </c>
    </row>
    <row r="22" spans="1:16" x14ac:dyDescent="0.3">
      <c r="A22" s="14">
        <v>43016</v>
      </c>
      <c r="B22" s="12">
        <v>2017</v>
      </c>
      <c r="C22" s="12" t="s">
        <v>117</v>
      </c>
      <c r="D22" s="12">
        <v>561.61</v>
      </c>
      <c r="E22" s="12">
        <v>219.03</v>
      </c>
      <c r="G22" s="43" t="s">
        <v>82</v>
      </c>
      <c r="H22" s="79" cm="1">
        <f t="array" ref="H22">SUM(IF((B2:B665=H19)+(C2:C665=H20),E2:E665))</f>
        <v>225592.50999999998</v>
      </c>
    </row>
    <row r="23" spans="1:16" x14ac:dyDescent="0.3">
      <c r="A23" s="14">
        <v>42974</v>
      </c>
      <c r="B23" s="12">
        <v>2017</v>
      </c>
      <c r="C23" s="12" t="s">
        <v>116</v>
      </c>
      <c r="D23" s="12">
        <v>713.19</v>
      </c>
      <c r="E23" s="12">
        <v>392.25</v>
      </c>
    </row>
    <row r="24" spans="1:16" x14ac:dyDescent="0.3">
      <c r="A24" s="14">
        <v>42445</v>
      </c>
      <c r="B24" s="12">
        <v>2016</v>
      </c>
      <c r="C24" s="12" t="s">
        <v>117</v>
      </c>
      <c r="D24" s="12">
        <v>148.6</v>
      </c>
      <c r="E24" s="12">
        <v>69.84</v>
      </c>
    </row>
    <row r="25" spans="1:16" x14ac:dyDescent="0.3">
      <c r="A25" s="14">
        <v>42963</v>
      </c>
      <c r="B25" s="12">
        <v>2017</v>
      </c>
      <c r="C25" s="12" t="s">
        <v>121</v>
      </c>
      <c r="D25" s="12">
        <v>2436.08</v>
      </c>
      <c r="E25" s="12">
        <v>1315.48</v>
      </c>
    </row>
    <row r="26" spans="1:16" x14ac:dyDescent="0.3">
      <c r="A26" s="14">
        <v>43129</v>
      </c>
      <c r="B26" s="12">
        <v>2018</v>
      </c>
      <c r="C26" s="12" t="s">
        <v>117</v>
      </c>
      <c r="D26" s="12">
        <v>353.67</v>
      </c>
      <c r="E26" s="12">
        <v>169.76</v>
      </c>
    </row>
    <row r="27" spans="1:16" x14ac:dyDescent="0.3">
      <c r="A27" s="14">
        <v>43046</v>
      </c>
      <c r="B27" s="12">
        <v>2017</v>
      </c>
      <c r="C27" s="12" t="s">
        <v>117</v>
      </c>
      <c r="D27" s="12">
        <v>1993.91</v>
      </c>
      <c r="E27" s="12">
        <v>996.96</v>
      </c>
    </row>
    <row r="28" spans="1:16" x14ac:dyDescent="0.3">
      <c r="A28" s="14">
        <v>43217</v>
      </c>
      <c r="B28" s="12">
        <v>2018</v>
      </c>
      <c r="C28" s="12" t="s">
        <v>121</v>
      </c>
      <c r="D28" s="12">
        <v>1535.67</v>
      </c>
      <c r="E28" s="12">
        <v>982.83</v>
      </c>
      <c r="G28" s="20" t="s">
        <v>213</v>
      </c>
    </row>
    <row r="29" spans="1:16" x14ac:dyDescent="0.3">
      <c r="A29" s="14">
        <v>42858</v>
      </c>
      <c r="B29" s="12">
        <v>2017</v>
      </c>
      <c r="C29" s="12" t="s">
        <v>121</v>
      </c>
      <c r="D29" s="12">
        <v>1058.98</v>
      </c>
      <c r="E29" s="12">
        <v>645.98</v>
      </c>
      <c r="G29" s="43" t="s">
        <v>81</v>
      </c>
      <c r="H29" s="17">
        <f>COUNTIFS(B2:B665,H19)+COUNTIFS(C2:C665,H20)-COUNTIFS(B2:B665,H19,C2:C665,H20)</f>
        <v>353</v>
      </c>
    </row>
    <row r="30" spans="1:16" x14ac:dyDescent="0.3">
      <c r="A30" s="14">
        <v>43026</v>
      </c>
      <c r="B30" s="12">
        <v>2017</v>
      </c>
      <c r="C30" s="12" t="s">
        <v>119</v>
      </c>
      <c r="D30" s="12">
        <v>725.21</v>
      </c>
      <c r="E30" s="12">
        <v>362.61</v>
      </c>
      <c r="G30" s="43" t="s">
        <v>82</v>
      </c>
      <c r="H30" s="79">
        <f>SUMIFS(E2:E665,B2:B665,H19)+SUMIFS(E2:E665,C2:C665,H20)-SUMIFS(E2:E665,B2:B665,H19,C2:C665,H20)</f>
        <v>225592.5100000001</v>
      </c>
    </row>
    <row r="31" spans="1:16" x14ac:dyDescent="0.3">
      <c r="A31" s="14">
        <v>43043</v>
      </c>
      <c r="B31" s="12">
        <v>2017</v>
      </c>
      <c r="C31" s="12" t="s">
        <v>119</v>
      </c>
      <c r="D31" s="12">
        <v>1332.83</v>
      </c>
      <c r="E31" s="12">
        <v>879.67</v>
      </c>
    </row>
    <row r="32" spans="1:16" x14ac:dyDescent="0.3">
      <c r="A32" s="14">
        <v>42556</v>
      </c>
      <c r="B32" s="12">
        <v>2016</v>
      </c>
      <c r="C32" s="12" t="s">
        <v>116</v>
      </c>
      <c r="D32" s="12">
        <v>1955.26</v>
      </c>
      <c r="E32" s="12">
        <v>860.31</v>
      </c>
    </row>
    <row r="33" spans="1:11" x14ac:dyDescent="0.3">
      <c r="A33" s="14">
        <v>42646</v>
      </c>
      <c r="B33" s="12">
        <v>2016</v>
      </c>
      <c r="C33" s="12" t="s">
        <v>119</v>
      </c>
      <c r="D33" s="12">
        <v>1003.54</v>
      </c>
      <c r="E33" s="12">
        <v>662.34</v>
      </c>
      <c r="G33" s="43" t="s">
        <v>81</v>
      </c>
      <c r="H33" s="17">
        <f>DCOUNT(A1:E665,D1,J33:K35)</f>
        <v>353</v>
      </c>
      <c r="J33" s="43" t="s">
        <v>112</v>
      </c>
      <c r="K33" s="43" t="s">
        <v>113</v>
      </c>
    </row>
    <row r="34" spans="1:11" x14ac:dyDescent="0.3">
      <c r="A34" s="14">
        <v>42806</v>
      </c>
      <c r="B34" s="12">
        <v>2017</v>
      </c>
      <c r="C34" s="12" t="s">
        <v>117</v>
      </c>
      <c r="D34" s="12">
        <v>368.46</v>
      </c>
      <c r="E34" s="12">
        <v>184.23</v>
      </c>
      <c r="G34" s="43" t="s">
        <v>82</v>
      </c>
      <c r="H34" s="79">
        <f>DSUM(A1:E665,E1,J33:K35)</f>
        <v>225592.50999999998</v>
      </c>
      <c r="J34" s="12">
        <v>2017</v>
      </c>
      <c r="K34" s="12"/>
    </row>
    <row r="35" spans="1:11" x14ac:dyDescent="0.3">
      <c r="A35" s="14">
        <v>43019</v>
      </c>
      <c r="B35" s="12">
        <v>2017</v>
      </c>
      <c r="C35" s="12" t="s">
        <v>116</v>
      </c>
      <c r="D35" s="12">
        <v>1473.86</v>
      </c>
      <c r="E35" s="12">
        <v>795.88</v>
      </c>
      <c r="J35" s="12"/>
      <c r="K35" s="12" t="s">
        <v>116</v>
      </c>
    </row>
    <row r="36" spans="1:11" x14ac:dyDescent="0.3">
      <c r="A36" s="14">
        <v>43032</v>
      </c>
      <c r="B36" s="12">
        <v>2017</v>
      </c>
      <c r="C36" s="12" t="s">
        <v>121</v>
      </c>
      <c r="D36" s="12">
        <v>539.23</v>
      </c>
      <c r="E36" s="12">
        <v>285.79000000000002</v>
      </c>
    </row>
    <row r="37" spans="1:11" x14ac:dyDescent="0.3">
      <c r="A37" s="14">
        <v>42377</v>
      </c>
      <c r="B37" s="12">
        <v>2016</v>
      </c>
      <c r="C37" s="12" t="s">
        <v>121</v>
      </c>
      <c r="D37" s="12">
        <v>1974.49</v>
      </c>
      <c r="E37" s="12">
        <v>908.27</v>
      </c>
    </row>
    <row r="38" spans="1:11" x14ac:dyDescent="0.3">
      <c r="A38" s="14">
        <v>42964</v>
      </c>
      <c r="B38" s="12">
        <v>2017</v>
      </c>
      <c r="C38" s="12" t="s">
        <v>121</v>
      </c>
      <c r="D38" s="12">
        <v>1931.47</v>
      </c>
      <c r="E38" s="12">
        <v>1081.6199999999999</v>
      </c>
    </row>
    <row r="39" spans="1:11" x14ac:dyDescent="0.3">
      <c r="A39" s="14">
        <v>42688</v>
      </c>
      <c r="B39" s="12">
        <v>2016</v>
      </c>
      <c r="C39" s="12" t="s">
        <v>121</v>
      </c>
      <c r="D39" s="12">
        <v>1449.29</v>
      </c>
      <c r="E39" s="12">
        <v>884.07</v>
      </c>
    </row>
    <row r="40" spans="1:11" x14ac:dyDescent="0.3">
      <c r="A40" s="14">
        <v>42904</v>
      </c>
      <c r="B40" s="12">
        <v>2017</v>
      </c>
      <c r="C40" s="12" t="s">
        <v>119</v>
      </c>
      <c r="D40" s="12">
        <v>2307.69</v>
      </c>
      <c r="E40" s="12">
        <v>1038.46</v>
      </c>
    </row>
    <row r="41" spans="1:11" x14ac:dyDescent="0.3">
      <c r="A41" s="14">
        <v>43193</v>
      </c>
      <c r="B41" s="12">
        <v>2018</v>
      </c>
      <c r="C41" s="12" t="s">
        <v>116</v>
      </c>
      <c r="D41" s="12">
        <v>1115.1300000000001</v>
      </c>
      <c r="E41" s="12">
        <v>490.66</v>
      </c>
    </row>
    <row r="42" spans="1:11" x14ac:dyDescent="0.3">
      <c r="A42" s="14">
        <v>42384</v>
      </c>
      <c r="B42" s="12">
        <v>2016</v>
      </c>
      <c r="C42" s="12" t="s">
        <v>117</v>
      </c>
      <c r="D42" s="12">
        <v>29.88</v>
      </c>
      <c r="E42" s="12">
        <v>16.14</v>
      </c>
    </row>
    <row r="43" spans="1:11" x14ac:dyDescent="0.3">
      <c r="A43" s="14">
        <v>42794</v>
      </c>
      <c r="B43" s="12">
        <v>2017</v>
      </c>
      <c r="C43" s="12" t="s">
        <v>119</v>
      </c>
      <c r="D43" s="12">
        <v>2154.9499999999998</v>
      </c>
      <c r="E43" s="12">
        <v>1077.48</v>
      </c>
    </row>
    <row r="44" spans="1:11" x14ac:dyDescent="0.3">
      <c r="A44" s="14">
        <v>42433</v>
      </c>
      <c r="B44" s="12">
        <v>2016</v>
      </c>
      <c r="C44" s="12" t="s">
        <v>116</v>
      </c>
      <c r="D44" s="12">
        <v>1234.8599999999999</v>
      </c>
      <c r="E44" s="12">
        <v>815.01</v>
      </c>
    </row>
    <row r="45" spans="1:11" x14ac:dyDescent="0.3">
      <c r="A45" s="14">
        <v>43000</v>
      </c>
      <c r="B45" s="12">
        <v>2017</v>
      </c>
      <c r="C45" s="12" t="s">
        <v>121</v>
      </c>
      <c r="D45" s="12">
        <v>2154.1799999999998</v>
      </c>
      <c r="E45" s="12">
        <v>1206.3399999999999</v>
      </c>
    </row>
    <row r="46" spans="1:11" x14ac:dyDescent="0.3">
      <c r="A46" s="14">
        <v>42939</v>
      </c>
      <c r="B46" s="12">
        <v>2017</v>
      </c>
      <c r="C46" s="12" t="s">
        <v>116</v>
      </c>
      <c r="D46" s="12">
        <v>1744.62</v>
      </c>
      <c r="E46" s="12">
        <v>872.31</v>
      </c>
    </row>
    <row r="47" spans="1:11" x14ac:dyDescent="0.3">
      <c r="A47" s="14">
        <v>43269</v>
      </c>
      <c r="B47" s="12">
        <v>2018</v>
      </c>
      <c r="C47" s="12" t="s">
        <v>121</v>
      </c>
      <c r="D47" s="12">
        <v>2298.4499999999998</v>
      </c>
      <c r="E47" s="12">
        <v>1126.24</v>
      </c>
    </row>
    <row r="48" spans="1:11" x14ac:dyDescent="0.3">
      <c r="A48" s="14">
        <v>42596</v>
      </c>
      <c r="B48" s="12">
        <v>2016</v>
      </c>
      <c r="C48" s="12" t="s">
        <v>116</v>
      </c>
      <c r="D48" s="12">
        <v>494.28</v>
      </c>
      <c r="E48" s="12">
        <v>271.85000000000002</v>
      </c>
    </row>
    <row r="49" spans="1:5" x14ac:dyDescent="0.3">
      <c r="A49" s="14">
        <v>42438</v>
      </c>
      <c r="B49" s="12">
        <v>2016</v>
      </c>
      <c r="C49" s="12" t="s">
        <v>117</v>
      </c>
      <c r="D49" s="12">
        <v>2253.0300000000002</v>
      </c>
      <c r="E49" s="12">
        <v>1149.05</v>
      </c>
    </row>
    <row r="50" spans="1:5" x14ac:dyDescent="0.3">
      <c r="A50" s="14">
        <v>42795</v>
      </c>
      <c r="B50" s="12">
        <v>2017</v>
      </c>
      <c r="C50" s="12" t="s">
        <v>117</v>
      </c>
      <c r="D50" s="12">
        <v>1478.09</v>
      </c>
      <c r="E50" s="12">
        <v>768.61</v>
      </c>
    </row>
    <row r="51" spans="1:5" x14ac:dyDescent="0.3">
      <c r="A51" s="14">
        <v>43406</v>
      </c>
      <c r="B51" s="12">
        <v>2018</v>
      </c>
      <c r="C51" s="12" t="s">
        <v>119</v>
      </c>
      <c r="D51" s="12">
        <v>678.92</v>
      </c>
      <c r="E51" s="12">
        <v>325.88</v>
      </c>
    </row>
    <row r="52" spans="1:5" x14ac:dyDescent="0.3">
      <c r="A52" s="14">
        <v>43201</v>
      </c>
      <c r="B52" s="12">
        <v>2018</v>
      </c>
      <c r="C52" s="12" t="s">
        <v>117</v>
      </c>
      <c r="D52" s="12">
        <v>143.51</v>
      </c>
      <c r="E52" s="12">
        <v>71.760000000000005</v>
      </c>
    </row>
    <row r="53" spans="1:5" x14ac:dyDescent="0.3">
      <c r="A53" s="14">
        <v>42425</v>
      </c>
      <c r="B53" s="12">
        <v>2016</v>
      </c>
      <c r="C53" s="12" t="s">
        <v>119</v>
      </c>
      <c r="D53" s="12">
        <v>1868.96</v>
      </c>
      <c r="E53" s="12">
        <v>747.58</v>
      </c>
    </row>
    <row r="54" spans="1:5" x14ac:dyDescent="0.3">
      <c r="A54" s="14">
        <v>42899</v>
      </c>
      <c r="B54" s="12">
        <v>2017</v>
      </c>
      <c r="C54" s="12" t="s">
        <v>119</v>
      </c>
      <c r="D54" s="12">
        <v>1549.63</v>
      </c>
      <c r="E54" s="12">
        <v>604.36</v>
      </c>
    </row>
    <row r="55" spans="1:5" x14ac:dyDescent="0.3">
      <c r="A55" s="14">
        <v>42682</v>
      </c>
      <c r="B55" s="12">
        <v>2016</v>
      </c>
      <c r="C55" s="12" t="s">
        <v>117</v>
      </c>
      <c r="D55" s="12">
        <v>937.24</v>
      </c>
      <c r="E55" s="12">
        <v>459.25</v>
      </c>
    </row>
    <row r="56" spans="1:5" x14ac:dyDescent="0.3">
      <c r="A56" s="14">
        <v>43227</v>
      </c>
      <c r="B56" s="12">
        <v>2018</v>
      </c>
      <c r="C56" s="12" t="s">
        <v>117</v>
      </c>
      <c r="D56" s="12">
        <v>109.84</v>
      </c>
      <c r="E56" s="12">
        <v>54.92</v>
      </c>
    </row>
    <row r="57" spans="1:5" x14ac:dyDescent="0.3">
      <c r="A57" s="14">
        <v>42782</v>
      </c>
      <c r="B57" s="12">
        <v>2017</v>
      </c>
      <c r="C57" s="12" t="s">
        <v>119</v>
      </c>
      <c r="D57" s="12">
        <v>747.68</v>
      </c>
      <c r="E57" s="12">
        <v>500.95</v>
      </c>
    </row>
    <row r="58" spans="1:5" x14ac:dyDescent="0.3">
      <c r="A58" s="14">
        <v>42886</v>
      </c>
      <c r="B58" s="12">
        <v>2017</v>
      </c>
      <c r="C58" s="12" t="s">
        <v>119</v>
      </c>
      <c r="D58" s="12">
        <v>443.35</v>
      </c>
      <c r="E58" s="12">
        <v>252.71</v>
      </c>
    </row>
    <row r="59" spans="1:5" x14ac:dyDescent="0.3">
      <c r="A59" s="14">
        <v>42396</v>
      </c>
      <c r="B59" s="12">
        <v>2016</v>
      </c>
      <c r="C59" s="12" t="s">
        <v>119</v>
      </c>
      <c r="D59" s="12">
        <v>1129.8499999999999</v>
      </c>
      <c r="E59" s="12">
        <v>723.1</v>
      </c>
    </row>
    <row r="60" spans="1:5" x14ac:dyDescent="0.3">
      <c r="A60" s="14">
        <v>42632</v>
      </c>
      <c r="B60" s="12">
        <v>2016</v>
      </c>
      <c r="C60" s="12" t="s">
        <v>121</v>
      </c>
      <c r="D60" s="12">
        <v>2202.75</v>
      </c>
      <c r="E60" s="12">
        <v>947.18</v>
      </c>
    </row>
    <row r="61" spans="1:5" x14ac:dyDescent="0.3">
      <c r="A61" s="14">
        <v>42405</v>
      </c>
      <c r="B61" s="12">
        <v>2016</v>
      </c>
      <c r="C61" s="12" t="s">
        <v>116</v>
      </c>
      <c r="D61" s="12">
        <v>29.56</v>
      </c>
      <c r="E61" s="12">
        <v>11.82</v>
      </c>
    </row>
    <row r="62" spans="1:5" x14ac:dyDescent="0.3">
      <c r="A62" s="14">
        <v>42473</v>
      </c>
      <c r="B62" s="12">
        <v>2016</v>
      </c>
      <c r="C62" s="12" t="s">
        <v>116</v>
      </c>
      <c r="D62" s="12">
        <v>2088.42</v>
      </c>
      <c r="E62" s="12">
        <v>1294.82</v>
      </c>
    </row>
    <row r="63" spans="1:5" x14ac:dyDescent="0.3">
      <c r="A63" s="14">
        <v>42817</v>
      </c>
      <c r="B63" s="12">
        <v>2017</v>
      </c>
      <c r="C63" s="12" t="s">
        <v>117</v>
      </c>
      <c r="D63" s="12">
        <v>708.14</v>
      </c>
      <c r="E63" s="12">
        <v>446.13</v>
      </c>
    </row>
    <row r="64" spans="1:5" x14ac:dyDescent="0.3">
      <c r="A64" s="14">
        <v>43442</v>
      </c>
      <c r="B64" s="12">
        <v>2018</v>
      </c>
      <c r="C64" s="12" t="s">
        <v>119</v>
      </c>
      <c r="D64" s="12">
        <v>44.86</v>
      </c>
      <c r="E64" s="12">
        <v>26.47</v>
      </c>
    </row>
    <row r="65" spans="1:5" x14ac:dyDescent="0.3">
      <c r="A65" s="14">
        <v>42997</v>
      </c>
      <c r="B65" s="12">
        <v>2017</v>
      </c>
      <c r="C65" s="12" t="s">
        <v>121</v>
      </c>
      <c r="D65" s="12">
        <v>1665.87</v>
      </c>
      <c r="E65" s="12">
        <v>866.25</v>
      </c>
    </row>
    <row r="66" spans="1:5" x14ac:dyDescent="0.3">
      <c r="A66" s="14">
        <v>43108</v>
      </c>
      <c r="B66" s="12">
        <v>2018</v>
      </c>
      <c r="C66" s="12" t="s">
        <v>116</v>
      </c>
      <c r="D66" s="12">
        <v>1657.26</v>
      </c>
      <c r="E66" s="12">
        <v>977.78</v>
      </c>
    </row>
    <row r="67" spans="1:5" x14ac:dyDescent="0.3">
      <c r="A67" s="14">
        <v>42763</v>
      </c>
      <c r="B67" s="12">
        <v>2017</v>
      </c>
      <c r="C67" s="12" t="s">
        <v>117</v>
      </c>
      <c r="D67" s="12">
        <v>1543.94</v>
      </c>
      <c r="E67" s="12">
        <v>679.33</v>
      </c>
    </row>
    <row r="68" spans="1:5" x14ac:dyDescent="0.3">
      <c r="A68" s="14">
        <v>42571</v>
      </c>
      <c r="B68" s="12">
        <v>2016</v>
      </c>
      <c r="C68" s="12" t="s">
        <v>116</v>
      </c>
      <c r="D68" s="12">
        <v>1362.96</v>
      </c>
      <c r="E68" s="12">
        <v>708.74</v>
      </c>
    </row>
    <row r="69" spans="1:5" x14ac:dyDescent="0.3">
      <c r="A69" s="14">
        <v>42903</v>
      </c>
      <c r="B69" s="12">
        <v>2017</v>
      </c>
      <c r="C69" s="12" t="s">
        <v>116</v>
      </c>
      <c r="D69" s="12">
        <v>308.39999999999998</v>
      </c>
      <c r="E69" s="12">
        <v>141.86000000000001</v>
      </c>
    </row>
    <row r="70" spans="1:5" x14ac:dyDescent="0.3">
      <c r="A70" s="14">
        <v>42804</v>
      </c>
      <c r="B70" s="12">
        <v>2017</v>
      </c>
      <c r="C70" s="12" t="s">
        <v>119</v>
      </c>
      <c r="D70" s="12">
        <v>2495.48</v>
      </c>
      <c r="E70" s="12">
        <v>1098.01</v>
      </c>
    </row>
    <row r="71" spans="1:5" x14ac:dyDescent="0.3">
      <c r="A71" s="14">
        <v>42865</v>
      </c>
      <c r="B71" s="12">
        <v>2017</v>
      </c>
      <c r="C71" s="12" t="s">
        <v>121</v>
      </c>
      <c r="D71" s="12">
        <v>402.76</v>
      </c>
      <c r="E71" s="12">
        <v>189.3</v>
      </c>
    </row>
    <row r="72" spans="1:5" x14ac:dyDescent="0.3">
      <c r="A72" s="14">
        <v>43228</v>
      </c>
      <c r="B72" s="12">
        <v>2018</v>
      </c>
      <c r="C72" s="12" t="s">
        <v>119</v>
      </c>
      <c r="D72" s="12">
        <v>1421.93</v>
      </c>
      <c r="E72" s="12">
        <v>639.87</v>
      </c>
    </row>
    <row r="73" spans="1:5" x14ac:dyDescent="0.3">
      <c r="A73" s="14">
        <v>42374</v>
      </c>
      <c r="B73" s="12">
        <v>2016</v>
      </c>
      <c r="C73" s="12" t="s">
        <v>117</v>
      </c>
      <c r="D73" s="12">
        <v>1172.31</v>
      </c>
      <c r="E73" s="12">
        <v>644.77</v>
      </c>
    </row>
    <row r="74" spans="1:5" x14ac:dyDescent="0.3">
      <c r="A74" s="14">
        <v>42834</v>
      </c>
      <c r="B74" s="12">
        <v>2017</v>
      </c>
      <c r="C74" s="12" t="s">
        <v>117</v>
      </c>
      <c r="D74" s="12">
        <v>2070.4899999999998</v>
      </c>
      <c r="E74" s="12">
        <v>1345.82</v>
      </c>
    </row>
    <row r="75" spans="1:5" x14ac:dyDescent="0.3">
      <c r="A75" s="14">
        <v>43463</v>
      </c>
      <c r="B75" s="12">
        <v>2018</v>
      </c>
      <c r="C75" s="12" t="s">
        <v>116</v>
      </c>
      <c r="D75" s="12">
        <v>1965.34</v>
      </c>
      <c r="E75" s="12">
        <v>786.14</v>
      </c>
    </row>
    <row r="76" spans="1:5" x14ac:dyDescent="0.3">
      <c r="A76" s="14">
        <v>42542</v>
      </c>
      <c r="B76" s="12">
        <v>2016</v>
      </c>
      <c r="C76" s="12" t="s">
        <v>121</v>
      </c>
      <c r="D76" s="12">
        <v>1833</v>
      </c>
      <c r="E76" s="12">
        <v>879.84</v>
      </c>
    </row>
    <row r="77" spans="1:5" x14ac:dyDescent="0.3">
      <c r="A77" s="14">
        <v>43197</v>
      </c>
      <c r="B77" s="12">
        <v>2018</v>
      </c>
      <c r="C77" s="12" t="s">
        <v>121</v>
      </c>
      <c r="D77" s="12">
        <v>2151.4499999999998</v>
      </c>
      <c r="E77" s="12">
        <v>1312.38</v>
      </c>
    </row>
    <row r="78" spans="1:5" x14ac:dyDescent="0.3">
      <c r="A78" s="14">
        <v>42860</v>
      </c>
      <c r="B78" s="12">
        <v>2017</v>
      </c>
      <c r="C78" s="12" t="s">
        <v>121</v>
      </c>
      <c r="D78" s="12">
        <v>673.95</v>
      </c>
      <c r="E78" s="12">
        <v>384.15</v>
      </c>
    </row>
    <row r="79" spans="1:5" x14ac:dyDescent="0.3">
      <c r="A79" s="14">
        <v>43117</v>
      </c>
      <c r="B79" s="12">
        <v>2018</v>
      </c>
      <c r="C79" s="12" t="s">
        <v>116</v>
      </c>
      <c r="D79" s="12">
        <v>561.58000000000004</v>
      </c>
      <c r="E79" s="12">
        <v>247.1</v>
      </c>
    </row>
    <row r="80" spans="1:5" x14ac:dyDescent="0.3">
      <c r="A80" s="14">
        <v>42957</v>
      </c>
      <c r="B80" s="12">
        <v>2017</v>
      </c>
      <c r="C80" s="12" t="s">
        <v>119</v>
      </c>
      <c r="D80" s="12">
        <v>1342.24</v>
      </c>
      <c r="E80" s="12">
        <v>711.39</v>
      </c>
    </row>
    <row r="81" spans="1:5" x14ac:dyDescent="0.3">
      <c r="A81" s="14">
        <v>43286</v>
      </c>
      <c r="B81" s="12">
        <v>2018</v>
      </c>
      <c r="C81" s="12" t="s">
        <v>117</v>
      </c>
      <c r="D81" s="12">
        <v>1754.6</v>
      </c>
      <c r="E81" s="12">
        <v>789.57</v>
      </c>
    </row>
    <row r="82" spans="1:5" x14ac:dyDescent="0.3">
      <c r="A82" s="14">
        <v>43129</v>
      </c>
      <c r="B82" s="12">
        <v>2018</v>
      </c>
      <c r="C82" s="12" t="s">
        <v>117</v>
      </c>
      <c r="D82" s="12">
        <v>214.29</v>
      </c>
      <c r="E82" s="12">
        <v>109.29</v>
      </c>
    </row>
    <row r="83" spans="1:5" x14ac:dyDescent="0.3">
      <c r="A83" s="14">
        <v>42793</v>
      </c>
      <c r="B83" s="12">
        <v>2017</v>
      </c>
      <c r="C83" s="12" t="s">
        <v>119</v>
      </c>
      <c r="D83" s="12">
        <v>1561.54</v>
      </c>
      <c r="E83" s="12">
        <v>952.54</v>
      </c>
    </row>
    <row r="84" spans="1:5" x14ac:dyDescent="0.3">
      <c r="A84" s="14">
        <v>43165</v>
      </c>
      <c r="B84" s="12">
        <v>2018</v>
      </c>
      <c r="C84" s="12" t="s">
        <v>116</v>
      </c>
      <c r="D84" s="12">
        <v>1673.37</v>
      </c>
      <c r="E84" s="12">
        <v>870.15</v>
      </c>
    </row>
    <row r="85" spans="1:5" x14ac:dyDescent="0.3">
      <c r="A85" s="14">
        <v>43414</v>
      </c>
      <c r="B85" s="12">
        <v>2018</v>
      </c>
      <c r="C85" s="12" t="s">
        <v>116</v>
      </c>
      <c r="D85" s="12">
        <v>773.05</v>
      </c>
      <c r="E85" s="12">
        <v>440.64</v>
      </c>
    </row>
    <row r="86" spans="1:5" x14ac:dyDescent="0.3">
      <c r="A86" s="14">
        <v>43385</v>
      </c>
      <c r="B86" s="12">
        <v>2018</v>
      </c>
      <c r="C86" s="12" t="s">
        <v>116</v>
      </c>
      <c r="D86" s="12">
        <v>418.72</v>
      </c>
      <c r="E86" s="12">
        <v>230.3</v>
      </c>
    </row>
    <row r="87" spans="1:5" x14ac:dyDescent="0.3">
      <c r="A87" s="14">
        <v>43033</v>
      </c>
      <c r="B87" s="12">
        <v>2017</v>
      </c>
      <c r="C87" s="12" t="s">
        <v>121</v>
      </c>
      <c r="D87" s="12">
        <v>1946.44</v>
      </c>
      <c r="E87" s="12">
        <v>1051.08</v>
      </c>
    </row>
    <row r="88" spans="1:5" x14ac:dyDescent="0.3">
      <c r="A88" s="14">
        <v>42791</v>
      </c>
      <c r="B88" s="12">
        <v>2017</v>
      </c>
      <c r="C88" s="12" t="s">
        <v>119</v>
      </c>
      <c r="D88" s="12">
        <v>770.94</v>
      </c>
      <c r="E88" s="12">
        <v>339.21</v>
      </c>
    </row>
    <row r="89" spans="1:5" x14ac:dyDescent="0.3">
      <c r="A89" s="14">
        <v>43332</v>
      </c>
      <c r="B89" s="12">
        <v>2018</v>
      </c>
      <c r="C89" s="12" t="s">
        <v>117</v>
      </c>
      <c r="D89" s="12">
        <v>1222.49</v>
      </c>
      <c r="E89" s="12">
        <v>770.17</v>
      </c>
    </row>
    <row r="90" spans="1:5" x14ac:dyDescent="0.3">
      <c r="A90" s="14">
        <v>43184</v>
      </c>
      <c r="B90" s="12">
        <v>2018</v>
      </c>
      <c r="C90" s="12" t="s">
        <v>116</v>
      </c>
      <c r="D90" s="12">
        <v>1395.46</v>
      </c>
      <c r="E90" s="12">
        <v>851.23</v>
      </c>
    </row>
    <row r="91" spans="1:5" x14ac:dyDescent="0.3">
      <c r="A91" s="14">
        <v>42896</v>
      </c>
      <c r="B91" s="12">
        <v>2017</v>
      </c>
      <c r="C91" s="12" t="s">
        <v>116</v>
      </c>
      <c r="D91" s="12">
        <v>1520.63</v>
      </c>
      <c r="E91" s="12">
        <v>851.55</v>
      </c>
    </row>
    <row r="92" spans="1:5" x14ac:dyDescent="0.3">
      <c r="A92" s="14">
        <v>42635</v>
      </c>
      <c r="B92" s="12">
        <v>2016</v>
      </c>
      <c r="C92" s="12" t="s">
        <v>119</v>
      </c>
      <c r="D92" s="12">
        <v>1094.5</v>
      </c>
      <c r="E92" s="12">
        <v>689.54</v>
      </c>
    </row>
    <row r="93" spans="1:5" x14ac:dyDescent="0.3">
      <c r="A93" s="14">
        <v>42808</v>
      </c>
      <c r="B93" s="12">
        <v>2017</v>
      </c>
      <c r="C93" s="12" t="s">
        <v>117</v>
      </c>
      <c r="D93" s="12">
        <v>76.959999999999994</v>
      </c>
      <c r="E93" s="12">
        <v>33.86</v>
      </c>
    </row>
    <row r="94" spans="1:5" x14ac:dyDescent="0.3">
      <c r="A94" s="14">
        <v>43016</v>
      </c>
      <c r="B94" s="12">
        <v>2017</v>
      </c>
      <c r="C94" s="12" t="s">
        <v>117</v>
      </c>
      <c r="D94" s="12">
        <v>234.72</v>
      </c>
      <c r="E94" s="12">
        <v>152.57</v>
      </c>
    </row>
    <row r="95" spans="1:5" x14ac:dyDescent="0.3">
      <c r="A95" s="14">
        <v>42793</v>
      </c>
      <c r="B95" s="12">
        <v>2017</v>
      </c>
      <c r="C95" s="12" t="s">
        <v>116</v>
      </c>
      <c r="D95" s="12">
        <v>2003.25</v>
      </c>
      <c r="E95" s="12">
        <v>1041.69</v>
      </c>
    </row>
    <row r="96" spans="1:5" x14ac:dyDescent="0.3">
      <c r="A96" s="14">
        <v>42879</v>
      </c>
      <c r="B96" s="12">
        <v>2017</v>
      </c>
      <c r="C96" s="12" t="s">
        <v>117</v>
      </c>
      <c r="D96" s="12">
        <v>1688.01</v>
      </c>
      <c r="E96" s="12">
        <v>1063.45</v>
      </c>
    </row>
    <row r="97" spans="1:5" x14ac:dyDescent="0.3">
      <c r="A97" s="14">
        <v>42733</v>
      </c>
      <c r="B97" s="12">
        <v>2016</v>
      </c>
      <c r="C97" s="12" t="s">
        <v>119</v>
      </c>
      <c r="D97" s="12">
        <v>1538.35</v>
      </c>
      <c r="E97" s="12">
        <v>815.33</v>
      </c>
    </row>
    <row r="98" spans="1:5" x14ac:dyDescent="0.3">
      <c r="A98" s="14">
        <v>42856</v>
      </c>
      <c r="B98" s="12">
        <v>2017</v>
      </c>
      <c r="C98" s="12" t="s">
        <v>121</v>
      </c>
      <c r="D98" s="12">
        <v>147.04</v>
      </c>
      <c r="E98" s="12">
        <v>97.05</v>
      </c>
    </row>
    <row r="99" spans="1:5" x14ac:dyDescent="0.3">
      <c r="A99" s="14">
        <v>42937</v>
      </c>
      <c r="B99" s="12">
        <v>2017</v>
      </c>
      <c r="C99" s="12" t="s">
        <v>121</v>
      </c>
      <c r="D99" s="12">
        <v>1908.31</v>
      </c>
      <c r="E99" s="12">
        <v>954.16</v>
      </c>
    </row>
    <row r="100" spans="1:5" x14ac:dyDescent="0.3">
      <c r="A100" s="14">
        <v>42745</v>
      </c>
      <c r="B100" s="12">
        <v>2017</v>
      </c>
      <c r="C100" s="12" t="s">
        <v>117</v>
      </c>
      <c r="D100" s="12">
        <v>490.77</v>
      </c>
      <c r="E100" s="12">
        <v>319</v>
      </c>
    </row>
    <row r="101" spans="1:5" x14ac:dyDescent="0.3">
      <c r="A101" s="14">
        <v>42920</v>
      </c>
      <c r="B101" s="12">
        <v>2017</v>
      </c>
      <c r="C101" s="12" t="s">
        <v>116</v>
      </c>
      <c r="D101" s="12">
        <v>671.76</v>
      </c>
      <c r="E101" s="12">
        <v>409.77</v>
      </c>
    </row>
    <row r="102" spans="1:5" x14ac:dyDescent="0.3">
      <c r="A102" s="14">
        <v>42556</v>
      </c>
      <c r="B102" s="12">
        <v>2016</v>
      </c>
      <c r="C102" s="12" t="s">
        <v>116</v>
      </c>
      <c r="D102" s="12">
        <v>2301.62</v>
      </c>
      <c r="E102" s="12">
        <v>920.65</v>
      </c>
    </row>
    <row r="103" spans="1:5" x14ac:dyDescent="0.3">
      <c r="A103" s="14">
        <v>42746</v>
      </c>
      <c r="B103" s="12">
        <v>2017</v>
      </c>
      <c r="C103" s="12" t="s">
        <v>119</v>
      </c>
      <c r="D103" s="12">
        <v>502.61</v>
      </c>
      <c r="E103" s="12">
        <v>206.07</v>
      </c>
    </row>
    <row r="104" spans="1:5" x14ac:dyDescent="0.3">
      <c r="A104" s="14">
        <v>43381</v>
      </c>
      <c r="B104" s="12">
        <v>2018</v>
      </c>
      <c r="C104" s="12" t="s">
        <v>116</v>
      </c>
      <c r="D104" s="12">
        <v>1047.6300000000001</v>
      </c>
      <c r="E104" s="12">
        <v>408.58</v>
      </c>
    </row>
    <row r="105" spans="1:5" x14ac:dyDescent="0.3">
      <c r="A105" s="14">
        <v>43227</v>
      </c>
      <c r="B105" s="12">
        <v>2018</v>
      </c>
      <c r="C105" s="12" t="s">
        <v>121</v>
      </c>
      <c r="D105" s="12">
        <v>1647.46</v>
      </c>
      <c r="E105" s="12">
        <v>741.36</v>
      </c>
    </row>
    <row r="106" spans="1:5" x14ac:dyDescent="0.3">
      <c r="A106" s="14">
        <v>43137</v>
      </c>
      <c r="B106" s="12">
        <v>2018</v>
      </c>
      <c r="C106" s="12" t="s">
        <v>117</v>
      </c>
      <c r="D106" s="12">
        <v>609.32000000000005</v>
      </c>
      <c r="E106" s="12">
        <v>280.29000000000002</v>
      </c>
    </row>
    <row r="107" spans="1:5" x14ac:dyDescent="0.3">
      <c r="A107" s="14">
        <v>43141</v>
      </c>
      <c r="B107" s="12">
        <v>2018</v>
      </c>
      <c r="C107" s="12" t="s">
        <v>121</v>
      </c>
      <c r="D107" s="12">
        <v>489.95</v>
      </c>
      <c r="E107" s="12">
        <v>279.27</v>
      </c>
    </row>
    <row r="108" spans="1:5" x14ac:dyDescent="0.3">
      <c r="A108" s="14">
        <v>43200</v>
      </c>
      <c r="B108" s="12">
        <v>2018</v>
      </c>
      <c r="C108" s="12" t="s">
        <v>119</v>
      </c>
      <c r="D108" s="12">
        <v>234.43</v>
      </c>
      <c r="E108" s="12">
        <v>126.59</v>
      </c>
    </row>
    <row r="109" spans="1:5" x14ac:dyDescent="0.3">
      <c r="A109" s="14">
        <v>43119</v>
      </c>
      <c r="B109" s="12">
        <v>2018</v>
      </c>
      <c r="C109" s="12" t="s">
        <v>119</v>
      </c>
      <c r="D109" s="12">
        <v>1988.25</v>
      </c>
      <c r="E109" s="12">
        <v>1113.42</v>
      </c>
    </row>
    <row r="110" spans="1:5" x14ac:dyDescent="0.3">
      <c r="A110" s="14">
        <v>43116</v>
      </c>
      <c r="B110" s="12">
        <v>2018</v>
      </c>
      <c r="C110" s="12" t="s">
        <v>117</v>
      </c>
      <c r="D110" s="12">
        <v>62.18</v>
      </c>
      <c r="E110" s="12">
        <v>24.25</v>
      </c>
    </row>
    <row r="111" spans="1:5" x14ac:dyDescent="0.3">
      <c r="A111" s="14">
        <v>42406</v>
      </c>
      <c r="B111" s="12">
        <v>2016</v>
      </c>
      <c r="C111" s="12" t="s">
        <v>121</v>
      </c>
      <c r="D111" s="12">
        <v>598.85</v>
      </c>
      <c r="E111" s="12">
        <v>269.48</v>
      </c>
    </row>
    <row r="112" spans="1:5" x14ac:dyDescent="0.3">
      <c r="A112" s="14">
        <v>42567</v>
      </c>
      <c r="B112" s="12">
        <v>2016</v>
      </c>
      <c r="C112" s="12" t="s">
        <v>119</v>
      </c>
      <c r="D112" s="12">
        <v>2177.11</v>
      </c>
      <c r="E112" s="12">
        <v>936.16</v>
      </c>
    </row>
    <row r="113" spans="1:5" x14ac:dyDescent="0.3">
      <c r="A113" s="14">
        <v>42801</v>
      </c>
      <c r="B113" s="12">
        <v>2017</v>
      </c>
      <c r="C113" s="12" t="s">
        <v>116</v>
      </c>
      <c r="D113" s="12">
        <v>2417.35</v>
      </c>
      <c r="E113" s="12">
        <v>1281.2</v>
      </c>
    </row>
    <row r="114" spans="1:5" x14ac:dyDescent="0.3">
      <c r="A114" s="14">
        <v>42797</v>
      </c>
      <c r="B114" s="12">
        <v>2017</v>
      </c>
      <c r="C114" s="12" t="s">
        <v>119</v>
      </c>
      <c r="D114" s="12">
        <v>498.52</v>
      </c>
      <c r="E114" s="12">
        <v>259.23</v>
      </c>
    </row>
    <row r="115" spans="1:5" x14ac:dyDescent="0.3">
      <c r="A115" s="14">
        <v>43091</v>
      </c>
      <c r="B115" s="12">
        <v>2017</v>
      </c>
      <c r="C115" s="12" t="s">
        <v>117</v>
      </c>
      <c r="D115" s="12">
        <v>22.8</v>
      </c>
      <c r="E115" s="12">
        <v>13.91</v>
      </c>
    </row>
    <row r="116" spans="1:5" x14ac:dyDescent="0.3">
      <c r="A116" s="14">
        <v>43274</v>
      </c>
      <c r="B116" s="12">
        <v>2018</v>
      </c>
      <c r="C116" s="12" t="s">
        <v>116</v>
      </c>
      <c r="D116" s="12">
        <v>536.25</v>
      </c>
      <c r="E116" s="12">
        <v>294.94</v>
      </c>
    </row>
    <row r="117" spans="1:5" x14ac:dyDescent="0.3">
      <c r="A117" s="14">
        <v>42413</v>
      </c>
      <c r="B117" s="12">
        <v>2016</v>
      </c>
      <c r="C117" s="12" t="s">
        <v>116</v>
      </c>
      <c r="D117" s="12">
        <v>1871.36</v>
      </c>
      <c r="E117" s="12">
        <v>1160.24</v>
      </c>
    </row>
    <row r="118" spans="1:5" x14ac:dyDescent="0.3">
      <c r="A118" s="14">
        <v>42622</v>
      </c>
      <c r="B118" s="12">
        <v>2016</v>
      </c>
      <c r="C118" s="12" t="s">
        <v>117</v>
      </c>
      <c r="D118" s="12">
        <v>880.15</v>
      </c>
      <c r="E118" s="12">
        <v>536.89</v>
      </c>
    </row>
    <row r="119" spans="1:5" x14ac:dyDescent="0.3">
      <c r="A119" s="14">
        <v>42503</v>
      </c>
      <c r="B119" s="12">
        <v>2016</v>
      </c>
      <c r="C119" s="12" t="s">
        <v>119</v>
      </c>
      <c r="D119" s="12">
        <v>2115.44</v>
      </c>
      <c r="E119" s="12">
        <v>1184.6500000000001</v>
      </c>
    </row>
    <row r="120" spans="1:5" x14ac:dyDescent="0.3">
      <c r="A120" s="14">
        <v>42612</v>
      </c>
      <c r="B120" s="12">
        <v>2016</v>
      </c>
      <c r="C120" s="12" t="s">
        <v>117</v>
      </c>
      <c r="D120" s="12">
        <v>2268.16</v>
      </c>
      <c r="E120" s="12">
        <v>975.31</v>
      </c>
    </row>
    <row r="121" spans="1:5" x14ac:dyDescent="0.3">
      <c r="A121" s="14">
        <v>43424</v>
      </c>
      <c r="B121" s="12">
        <v>2018</v>
      </c>
      <c r="C121" s="12" t="s">
        <v>119</v>
      </c>
      <c r="D121" s="12">
        <v>1800.62</v>
      </c>
      <c r="E121" s="12">
        <v>954.33</v>
      </c>
    </row>
    <row r="122" spans="1:5" x14ac:dyDescent="0.3">
      <c r="A122" s="14">
        <v>43410</v>
      </c>
      <c r="B122" s="12">
        <v>2018</v>
      </c>
      <c r="C122" s="12" t="s">
        <v>116</v>
      </c>
      <c r="D122" s="12">
        <v>1860.09</v>
      </c>
      <c r="E122" s="12">
        <v>781.24</v>
      </c>
    </row>
    <row r="123" spans="1:5" x14ac:dyDescent="0.3">
      <c r="A123" s="14">
        <v>43154</v>
      </c>
      <c r="B123" s="12">
        <v>2018</v>
      </c>
      <c r="C123" s="12" t="s">
        <v>121</v>
      </c>
      <c r="D123" s="12">
        <v>667.55</v>
      </c>
      <c r="E123" s="12">
        <v>267.02</v>
      </c>
    </row>
    <row r="124" spans="1:5" x14ac:dyDescent="0.3">
      <c r="A124" s="14">
        <v>42678</v>
      </c>
      <c r="B124" s="12">
        <v>2016</v>
      </c>
      <c r="C124" s="12" t="s">
        <v>116</v>
      </c>
      <c r="D124" s="12">
        <v>989.63</v>
      </c>
      <c r="E124" s="12">
        <v>653.16</v>
      </c>
    </row>
    <row r="125" spans="1:5" x14ac:dyDescent="0.3">
      <c r="A125" s="14">
        <v>42528</v>
      </c>
      <c r="B125" s="12">
        <v>2016</v>
      </c>
      <c r="C125" s="12" t="s">
        <v>121</v>
      </c>
      <c r="D125" s="12">
        <v>1907.49</v>
      </c>
      <c r="E125" s="12">
        <v>820.22</v>
      </c>
    </row>
    <row r="126" spans="1:5" x14ac:dyDescent="0.3">
      <c r="A126" s="14">
        <v>42468</v>
      </c>
      <c r="B126" s="12">
        <v>2016</v>
      </c>
      <c r="C126" s="12" t="s">
        <v>116</v>
      </c>
      <c r="D126" s="12">
        <v>693.75</v>
      </c>
      <c r="E126" s="12">
        <v>291.38</v>
      </c>
    </row>
    <row r="127" spans="1:5" x14ac:dyDescent="0.3">
      <c r="A127" s="14">
        <v>43044</v>
      </c>
      <c r="B127" s="12">
        <v>2017</v>
      </c>
      <c r="C127" s="12" t="s">
        <v>119</v>
      </c>
      <c r="D127" s="12">
        <v>699.22</v>
      </c>
      <c r="E127" s="12">
        <v>391.56</v>
      </c>
    </row>
    <row r="128" spans="1:5" x14ac:dyDescent="0.3">
      <c r="A128" s="14">
        <v>42938</v>
      </c>
      <c r="B128" s="12">
        <v>2017</v>
      </c>
      <c r="C128" s="12" t="s">
        <v>119</v>
      </c>
      <c r="D128" s="12">
        <v>1489.21</v>
      </c>
      <c r="E128" s="12">
        <v>982.88</v>
      </c>
    </row>
    <row r="129" spans="1:5" x14ac:dyDescent="0.3">
      <c r="A129" s="14">
        <v>42760</v>
      </c>
      <c r="B129" s="12">
        <v>2017</v>
      </c>
      <c r="C129" s="12" t="s">
        <v>121</v>
      </c>
      <c r="D129" s="12">
        <v>987.63</v>
      </c>
      <c r="E129" s="12">
        <v>414.8</v>
      </c>
    </row>
    <row r="130" spans="1:5" x14ac:dyDescent="0.3">
      <c r="A130" s="14">
        <v>43272</v>
      </c>
      <c r="B130" s="12">
        <v>2018</v>
      </c>
      <c r="C130" s="12" t="s">
        <v>116</v>
      </c>
      <c r="D130" s="12">
        <v>2037.45</v>
      </c>
      <c r="E130" s="12">
        <v>1161.3499999999999</v>
      </c>
    </row>
    <row r="131" spans="1:5" x14ac:dyDescent="0.3">
      <c r="A131" s="14">
        <v>42411</v>
      </c>
      <c r="B131" s="12">
        <v>2016</v>
      </c>
      <c r="C131" s="12" t="s">
        <v>116</v>
      </c>
      <c r="D131" s="12">
        <v>2345</v>
      </c>
      <c r="E131" s="12">
        <v>1430.45</v>
      </c>
    </row>
    <row r="132" spans="1:5" x14ac:dyDescent="0.3">
      <c r="A132" s="14">
        <v>43119</v>
      </c>
      <c r="B132" s="12">
        <v>2018</v>
      </c>
      <c r="C132" s="12" t="s">
        <v>116</v>
      </c>
      <c r="D132" s="12">
        <v>1496.14</v>
      </c>
      <c r="E132" s="12">
        <v>703.19</v>
      </c>
    </row>
    <row r="133" spans="1:5" x14ac:dyDescent="0.3">
      <c r="A133" s="14">
        <v>43121</v>
      </c>
      <c r="B133" s="12">
        <v>2018</v>
      </c>
      <c r="C133" s="12" t="s">
        <v>119</v>
      </c>
      <c r="D133" s="12">
        <v>836.37</v>
      </c>
      <c r="E133" s="12">
        <v>368</v>
      </c>
    </row>
    <row r="134" spans="1:5" x14ac:dyDescent="0.3">
      <c r="A134" s="14">
        <v>43264</v>
      </c>
      <c r="B134" s="12">
        <v>2018</v>
      </c>
      <c r="C134" s="12" t="s">
        <v>119</v>
      </c>
      <c r="D134" s="12">
        <v>1023.91</v>
      </c>
      <c r="E134" s="12">
        <v>573.39</v>
      </c>
    </row>
    <row r="135" spans="1:5" x14ac:dyDescent="0.3">
      <c r="A135" s="14">
        <v>42760</v>
      </c>
      <c r="B135" s="12">
        <v>2017</v>
      </c>
      <c r="C135" s="12" t="s">
        <v>117</v>
      </c>
      <c r="D135" s="12">
        <v>1553.78</v>
      </c>
      <c r="E135" s="12">
        <v>776.89</v>
      </c>
    </row>
    <row r="136" spans="1:5" x14ac:dyDescent="0.3">
      <c r="A136" s="14">
        <v>43088</v>
      </c>
      <c r="B136" s="12">
        <v>2017</v>
      </c>
      <c r="C136" s="12" t="s">
        <v>121</v>
      </c>
      <c r="D136" s="12">
        <v>946.52</v>
      </c>
      <c r="E136" s="12">
        <v>388.07</v>
      </c>
    </row>
    <row r="137" spans="1:5" x14ac:dyDescent="0.3">
      <c r="A137" s="14">
        <v>42539</v>
      </c>
      <c r="B137" s="12">
        <v>2016</v>
      </c>
      <c r="C137" s="12" t="s">
        <v>121</v>
      </c>
      <c r="D137" s="12">
        <v>891.64</v>
      </c>
      <c r="E137" s="12">
        <v>552.82000000000005</v>
      </c>
    </row>
    <row r="138" spans="1:5" x14ac:dyDescent="0.3">
      <c r="A138" s="14">
        <v>42431</v>
      </c>
      <c r="B138" s="12">
        <v>2016</v>
      </c>
      <c r="C138" s="12" t="s">
        <v>117</v>
      </c>
      <c r="D138" s="12">
        <v>1042.6099999999999</v>
      </c>
      <c r="E138" s="12">
        <v>552.58000000000004</v>
      </c>
    </row>
    <row r="139" spans="1:5" x14ac:dyDescent="0.3">
      <c r="A139" s="14">
        <v>43189</v>
      </c>
      <c r="B139" s="12">
        <v>2018</v>
      </c>
      <c r="C139" s="12" t="s">
        <v>121</v>
      </c>
      <c r="D139" s="12">
        <v>692.89</v>
      </c>
      <c r="E139" s="12">
        <v>291.01</v>
      </c>
    </row>
    <row r="140" spans="1:5" x14ac:dyDescent="0.3">
      <c r="A140" s="14">
        <v>42497</v>
      </c>
      <c r="B140" s="12">
        <v>2016</v>
      </c>
      <c r="C140" s="12" t="s">
        <v>116</v>
      </c>
      <c r="D140" s="12">
        <v>2421.14</v>
      </c>
      <c r="E140" s="12">
        <v>1234.78</v>
      </c>
    </row>
    <row r="141" spans="1:5" x14ac:dyDescent="0.3">
      <c r="A141" s="14">
        <v>43016</v>
      </c>
      <c r="B141" s="12">
        <v>2017</v>
      </c>
      <c r="C141" s="12" t="s">
        <v>119</v>
      </c>
      <c r="D141" s="12">
        <v>2459.69</v>
      </c>
      <c r="E141" s="12">
        <v>1008.47</v>
      </c>
    </row>
    <row r="142" spans="1:5" x14ac:dyDescent="0.3">
      <c r="A142" s="14">
        <v>42527</v>
      </c>
      <c r="B142" s="12">
        <v>2016</v>
      </c>
      <c r="C142" s="12" t="s">
        <v>121</v>
      </c>
      <c r="D142" s="12">
        <v>505.37</v>
      </c>
      <c r="E142" s="12">
        <v>293.11</v>
      </c>
    </row>
    <row r="143" spans="1:5" x14ac:dyDescent="0.3">
      <c r="A143" s="14">
        <v>43163</v>
      </c>
      <c r="B143" s="12">
        <v>2018</v>
      </c>
      <c r="C143" s="12" t="s">
        <v>117</v>
      </c>
      <c r="D143" s="12">
        <v>1349.89</v>
      </c>
      <c r="E143" s="12">
        <v>566.95000000000005</v>
      </c>
    </row>
    <row r="144" spans="1:5" x14ac:dyDescent="0.3">
      <c r="A144" s="14">
        <v>43207</v>
      </c>
      <c r="B144" s="12">
        <v>2018</v>
      </c>
      <c r="C144" s="12" t="s">
        <v>121</v>
      </c>
      <c r="D144" s="12">
        <v>2256.65</v>
      </c>
      <c r="E144" s="12">
        <v>1196.02</v>
      </c>
    </row>
    <row r="145" spans="1:5" x14ac:dyDescent="0.3">
      <c r="A145" s="14">
        <v>43071</v>
      </c>
      <c r="B145" s="12">
        <v>2017</v>
      </c>
      <c r="C145" s="12" t="s">
        <v>116</v>
      </c>
      <c r="D145" s="12">
        <v>1068.1500000000001</v>
      </c>
      <c r="E145" s="12">
        <v>480.67</v>
      </c>
    </row>
    <row r="146" spans="1:5" x14ac:dyDescent="0.3">
      <c r="A146" s="14">
        <v>42832</v>
      </c>
      <c r="B146" s="12">
        <v>2017</v>
      </c>
      <c r="C146" s="12" t="s">
        <v>117</v>
      </c>
      <c r="D146" s="12">
        <v>488.82</v>
      </c>
      <c r="E146" s="12">
        <v>303.07</v>
      </c>
    </row>
    <row r="147" spans="1:5" x14ac:dyDescent="0.3">
      <c r="A147" s="14">
        <v>42589</v>
      </c>
      <c r="B147" s="12">
        <v>2016</v>
      </c>
      <c r="C147" s="12" t="s">
        <v>116</v>
      </c>
      <c r="D147" s="12">
        <v>1549.1</v>
      </c>
      <c r="E147" s="12">
        <v>805.53</v>
      </c>
    </row>
    <row r="148" spans="1:5" x14ac:dyDescent="0.3">
      <c r="A148" s="14">
        <v>43093</v>
      </c>
      <c r="B148" s="12">
        <v>2017</v>
      </c>
      <c r="C148" s="12" t="s">
        <v>119</v>
      </c>
      <c r="D148" s="12">
        <v>984.61</v>
      </c>
      <c r="E148" s="12">
        <v>384</v>
      </c>
    </row>
    <row r="149" spans="1:5" x14ac:dyDescent="0.3">
      <c r="A149" s="14">
        <v>42963</v>
      </c>
      <c r="B149" s="12">
        <v>2017</v>
      </c>
      <c r="C149" s="12" t="s">
        <v>117</v>
      </c>
      <c r="D149" s="12">
        <v>2445.1799999999998</v>
      </c>
      <c r="E149" s="12">
        <v>1295.95</v>
      </c>
    </row>
    <row r="150" spans="1:5" x14ac:dyDescent="0.3">
      <c r="A150" s="14">
        <v>43013</v>
      </c>
      <c r="B150" s="12">
        <v>2017</v>
      </c>
      <c r="C150" s="12" t="s">
        <v>116</v>
      </c>
      <c r="D150" s="12">
        <v>45.18</v>
      </c>
      <c r="E150" s="12">
        <v>21.69</v>
      </c>
    </row>
    <row r="151" spans="1:5" x14ac:dyDescent="0.3">
      <c r="A151" s="14">
        <v>42768</v>
      </c>
      <c r="B151" s="12">
        <v>2017</v>
      </c>
      <c r="C151" s="12" t="s">
        <v>121</v>
      </c>
      <c r="D151" s="12">
        <v>2162.3200000000002</v>
      </c>
      <c r="E151" s="12">
        <v>1037.9100000000001</v>
      </c>
    </row>
    <row r="152" spans="1:5" x14ac:dyDescent="0.3">
      <c r="A152" s="14">
        <v>42631</v>
      </c>
      <c r="B152" s="12">
        <v>2016</v>
      </c>
      <c r="C152" s="12" t="s">
        <v>117</v>
      </c>
      <c r="D152" s="12">
        <v>2345.4299999999998</v>
      </c>
      <c r="E152" s="12">
        <v>1336.9</v>
      </c>
    </row>
    <row r="153" spans="1:5" x14ac:dyDescent="0.3">
      <c r="A153" s="14">
        <v>42392</v>
      </c>
      <c r="B153" s="12">
        <v>2016</v>
      </c>
      <c r="C153" s="12" t="s">
        <v>116</v>
      </c>
      <c r="D153" s="12">
        <v>968.43</v>
      </c>
      <c r="E153" s="12">
        <v>571.37</v>
      </c>
    </row>
    <row r="154" spans="1:5" x14ac:dyDescent="0.3">
      <c r="A154" s="14">
        <v>43354</v>
      </c>
      <c r="B154" s="12">
        <v>2018</v>
      </c>
      <c r="C154" s="12" t="s">
        <v>121</v>
      </c>
      <c r="D154" s="12">
        <v>573.76</v>
      </c>
      <c r="E154" s="12">
        <v>355.73</v>
      </c>
    </row>
    <row r="155" spans="1:5" x14ac:dyDescent="0.3">
      <c r="A155" s="14">
        <v>42839</v>
      </c>
      <c r="B155" s="12">
        <v>2017</v>
      </c>
      <c r="C155" s="12" t="s">
        <v>117</v>
      </c>
      <c r="D155" s="12">
        <v>2222.89</v>
      </c>
      <c r="E155" s="12">
        <v>911.38</v>
      </c>
    </row>
    <row r="156" spans="1:5" x14ac:dyDescent="0.3">
      <c r="A156" s="14">
        <v>42560</v>
      </c>
      <c r="B156" s="12">
        <v>2016</v>
      </c>
      <c r="C156" s="12" t="s">
        <v>121</v>
      </c>
      <c r="D156" s="12">
        <v>1452.43</v>
      </c>
      <c r="E156" s="12">
        <v>813.36</v>
      </c>
    </row>
    <row r="157" spans="1:5" x14ac:dyDescent="0.3">
      <c r="A157" s="14">
        <v>43153</v>
      </c>
      <c r="B157" s="12">
        <v>2018</v>
      </c>
      <c r="C157" s="12" t="s">
        <v>119</v>
      </c>
      <c r="D157" s="12">
        <v>454.62</v>
      </c>
      <c r="E157" s="12">
        <v>222.76</v>
      </c>
    </row>
    <row r="158" spans="1:5" x14ac:dyDescent="0.3">
      <c r="A158" s="14">
        <v>43105</v>
      </c>
      <c r="B158" s="12">
        <v>2018</v>
      </c>
      <c r="C158" s="12" t="s">
        <v>119</v>
      </c>
      <c r="D158" s="12">
        <v>1753.68</v>
      </c>
      <c r="E158" s="12">
        <v>789.16</v>
      </c>
    </row>
    <row r="159" spans="1:5" x14ac:dyDescent="0.3">
      <c r="A159" s="14">
        <v>43312</v>
      </c>
      <c r="B159" s="12">
        <v>2018</v>
      </c>
      <c r="C159" s="12" t="s">
        <v>117</v>
      </c>
      <c r="D159" s="12">
        <v>1623.32</v>
      </c>
      <c r="E159" s="12">
        <v>795.43</v>
      </c>
    </row>
    <row r="160" spans="1:5" x14ac:dyDescent="0.3">
      <c r="A160" s="14">
        <v>43430</v>
      </c>
      <c r="B160" s="12">
        <v>2018</v>
      </c>
      <c r="C160" s="12" t="s">
        <v>116</v>
      </c>
      <c r="D160" s="12">
        <v>531.32000000000005</v>
      </c>
      <c r="E160" s="12">
        <v>355.98</v>
      </c>
    </row>
    <row r="161" spans="1:5" x14ac:dyDescent="0.3">
      <c r="A161" s="14">
        <v>43123</v>
      </c>
      <c r="B161" s="12">
        <v>2018</v>
      </c>
      <c r="C161" s="12" t="s">
        <v>121</v>
      </c>
      <c r="D161" s="12">
        <v>2144.9499999999998</v>
      </c>
      <c r="E161" s="12">
        <v>1394.22</v>
      </c>
    </row>
    <row r="162" spans="1:5" x14ac:dyDescent="0.3">
      <c r="A162" s="14">
        <v>42883</v>
      </c>
      <c r="B162" s="12">
        <v>2017</v>
      </c>
      <c r="C162" s="12" t="s">
        <v>117</v>
      </c>
      <c r="D162" s="12">
        <v>517.14</v>
      </c>
      <c r="E162" s="12">
        <v>336.14</v>
      </c>
    </row>
    <row r="163" spans="1:5" x14ac:dyDescent="0.3">
      <c r="A163" s="14">
        <v>43129</v>
      </c>
      <c r="B163" s="12">
        <v>2018</v>
      </c>
      <c r="C163" s="12" t="s">
        <v>116</v>
      </c>
      <c r="D163" s="12">
        <v>852.54</v>
      </c>
      <c r="E163" s="12">
        <v>562.67999999999995</v>
      </c>
    </row>
    <row r="164" spans="1:5" x14ac:dyDescent="0.3">
      <c r="A164" s="14">
        <v>42928</v>
      </c>
      <c r="B164" s="12">
        <v>2017</v>
      </c>
      <c r="C164" s="12" t="s">
        <v>117</v>
      </c>
      <c r="D164" s="12">
        <v>438.5</v>
      </c>
      <c r="E164" s="12">
        <v>223.64</v>
      </c>
    </row>
    <row r="165" spans="1:5" x14ac:dyDescent="0.3">
      <c r="A165" s="14">
        <v>42807</v>
      </c>
      <c r="B165" s="12">
        <v>2017</v>
      </c>
      <c r="C165" s="12" t="s">
        <v>119</v>
      </c>
      <c r="D165" s="12">
        <v>1958.55</v>
      </c>
      <c r="E165" s="12">
        <v>998.86</v>
      </c>
    </row>
    <row r="166" spans="1:5" x14ac:dyDescent="0.3">
      <c r="A166" s="14">
        <v>42747</v>
      </c>
      <c r="B166" s="12">
        <v>2017</v>
      </c>
      <c r="C166" s="12" t="s">
        <v>116</v>
      </c>
      <c r="D166" s="12">
        <v>245.23</v>
      </c>
      <c r="E166" s="12">
        <v>122.62</v>
      </c>
    </row>
    <row r="167" spans="1:5" x14ac:dyDescent="0.3">
      <c r="A167" s="14">
        <v>42628</v>
      </c>
      <c r="B167" s="12">
        <v>2016</v>
      </c>
      <c r="C167" s="12" t="s">
        <v>117</v>
      </c>
      <c r="D167" s="12">
        <v>315.60000000000002</v>
      </c>
      <c r="E167" s="12">
        <v>201.98</v>
      </c>
    </row>
    <row r="168" spans="1:5" x14ac:dyDescent="0.3">
      <c r="A168" s="14">
        <v>42448</v>
      </c>
      <c r="B168" s="12">
        <v>2016</v>
      </c>
      <c r="C168" s="12" t="s">
        <v>121</v>
      </c>
      <c r="D168" s="12">
        <v>269.58</v>
      </c>
      <c r="E168" s="12">
        <v>126.7</v>
      </c>
    </row>
    <row r="169" spans="1:5" x14ac:dyDescent="0.3">
      <c r="A169" s="14">
        <v>43380</v>
      </c>
      <c r="B169" s="12">
        <v>2018</v>
      </c>
      <c r="C169" s="12" t="s">
        <v>117</v>
      </c>
      <c r="D169" s="12">
        <v>2106.0700000000002</v>
      </c>
      <c r="E169" s="12">
        <v>1263.6400000000001</v>
      </c>
    </row>
    <row r="170" spans="1:5" x14ac:dyDescent="0.3">
      <c r="A170" s="14">
        <v>42853</v>
      </c>
      <c r="B170" s="12">
        <v>2017</v>
      </c>
      <c r="C170" s="12" t="s">
        <v>117</v>
      </c>
      <c r="D170" s="12">
        <v>562.73</v>
      </c>
      <c r="E170" s="12">
        <v>236.35</v>
      </c>
    </row>
    <row r="171" spans="1:5" x14ac:dyDescent="0.3">
      <c r="A171" s="14">
        <v>43249</v>
      </c>
      <c r="B171" s="12">
        <v>2018</v>
      </c>
      <c r="C171" s="12" t="s">
        <v>121</v>
      </c>
      <c r="D171" s="12">
        <v>2347.6</v>
      </c>
      <c r="E171" s="12">
        <v>962.52</v>
      </c>
    </row>
    <row r="172" spans="1:5" x14ac:dyDescent="0.3">
      <c r="A172" s="14">
        <v>43261</v>
      </c>
      <c r="B172" s="12">
        <v>2018</v>
      </c>
      <c r="C172" s="12" t="s">
        <v>116</v>
      </c>
      <c r="D172" s="12">
        <v>1197.77</v>
      </c>
      <c r="E172" s="12">
        <v>598.89</v>
      </c>
    </row>
    <row r="173" spans="1:5" x14ac:dyDescent="0.3">
      <c r="A173" s="14">
        <v>42612</v>
      </c>
      <c r="B173" s="12">
        <v>2016</v>
      </c>
      <c r="C173" s="12" t="s">
        <v>121</v>
      </c>
      <c r="D173" s="12">
        <v>1411.59</v>
      </c>
      <c r="E173" s="12">
        <v>762.26</v>
      </c>
    </row>
    <row r="174" spans="1:5" x14ac:dyDescent="0.3">
      <c r="A174" s="14">
        <v>42943</v>
      </c>
      <c r="B174" s="12">
        <v>2017</v>
      </c>
      <c r="C174" s="12" t="s">
        <v>116</v>
      </c>
      <c r="D174" s="12">
        <v>2030.49</v>
      </c>
      <c r="E174" s="12">
        <v>1258.9000000000001</v>
      </c>
    </row>
    <row r="175" spans="1:5" x14ac:dyDescent="0.3">
      <c r="A175" s="14">
        <v>43370</v>
      </c>
      <c r="B175" s="12">
        <v>2018</v>
      </c>
      <c r="C175" s="12" t="s">
        <v>121</v>
      </c>
      <c r="D175" s="12">
        <v>1665.95</v>
      </c>
      <c r="E175" s="12">
        <v>766.34</v>
      </c>
    </row>
    <row r="176" spans="1:5" x14ac:dyDescent="0.3">
      <c r="A176" s="14">
        <v>43450</v>
      </c>
      <c r="B176" s="12">
        <v>2018</v>
      </c>
      <c r="C176" s="12" t="s">
        <v>117</v>
      </c>
      <c r="D176" s="12">
        <v>305.45999999999998</v>
      </c>
      <c r="E176" s="12">
        <v>192.44</v>
      </c>
    </row>
    <row r="177" spans="1:5" x14ac:dyDescent="0.3">
      <c r="A177" s="14">
        <v>43464</v>
      </c>
      <c r="B177" s="12">
        <v>2018</v>
      </c>
      <c r="C177" s="12" t="s">
        <v>119</v>
      </c>
      <c r="D177" s="12">
        <v>1913.15</v>
      </c>
      <c r="E177" s="12">
        <v>1033.0999999999999</v>
      </c>
    </row>
    <row r="178" spans="1:5" x14ac:dyDescent="0.3">
      <c r="A178" s="14">
        <v>42836</v>
      </c>
      <c r="B178" s="12">
        <v>2017</v>
      </c>
      <c r="C178" s="12" t="s">
        <v>121</v>
      </c>
      <c r="D178" s="12">
        <v>1838.42</v>
      </c>
      <c r="E178" s="12">
        <v>772.14</v>
      </c>
    </row>
    <row r="179" spans="1:5" x14ac:dyDescent="0.3">
      <c r="A179" s="14">
        <v>42400</v>
      </c>
      <c r="B179" s="12">
        <v>2016</v>
      </c>
      <c r="C179" s="12" t="s">
        <v>116</v>
      </c>
      <c r="D179" s="12">
        <v>2043.55</v>
      </c>
      <c r="E179" s="12">
        <v>1226.1300000000001</v>
      </c>
    </row>
    <row r="180" spans="1:5" x14ac:dyDescent="0.3">
      <c r="A180" s="14">
        <v>42674</v>
      </c>
      <c r="B180" s="12">
        <v>2016</v>
      </c>
      <c r="C180" s="12" t="s">
        <v>117</v>
      </c>
      <c r="D180" s="12">
        <v>1426.9</v>
      </c>
      <c r="E180" s="12">
        <v>684.91</v>
      </c>
    </row>
    <row r="181" spans="1:5" x14ac:dyDescent="0.3">
      <c r="A181" s="14">
        <v>42442</v>
      </c>
      <c r="B181" s="12">
        <v>2016</v>
      </c>
      <c r="C181" s="12" t="s">
        <v>117</v>
      </c>
      <c r="D181" s="12">
        <v>1997.29</v>
      </c>
      <c r="E181" s="12">
        <v>778.94</v>
      </c>
    </row>
    <row r="182" spans="1:5" x14ac:dyDescent="0.3">
      <c r="A182" s="14">
        <v>43046</v>
      </c>
      <c r="B182" s="12">
        <v>2017</v>
      </c>
      <c r="C182" s="12" t="s">
        <v>116</v>
      </c>
      <c r="D182" s="12">
        <v>823.75</v>
      </c>
      <c r="E182" s="12">
        <v>420.11</v>
      </c>
    </row>
    <row r="183" spans="1:5" x14ac:dyDescent="0.3">
      <c r="A183" s="14">
        <v>43265</v>
      </c>
      <c r="B183" s="12">
        <v>2018</v>
      </c>
      <c r="C183" s="12" t="s">
        <v>121</v>
      </c>
      <c r="D183" s="12">
        <v>1927.75</v>
      </c>
      <c r="E183" s="12">
        <v>1079.54</v>
      </c>
    </row>
    <row r="184" spans="1:5" x14ac:dyDescent="0.3">
      <c r="A184" s="14">
        <v>42535</v>
      </c>
      <c r="B184" s="12">
        <v>2016</v>
      </c>
      <c r="C184" s="12" t="s">
        <v>119</v>
      </c>
      <c r="D184" s="12">
        <v>52.38</v>
      </c>
      <c r="E184" s="12">
        <v>25.14</v>
      </c>
    </row>
    <row r="185" spans="1:5" x14ac:dyDescent="0.3">
      <c r="A185" s="14">
        <v>43398</v>
      </c>
      <c r="B185" s="12">
        <v>2018</v>
      </c>
      <c r="C185" s="12" t="s">
        <v>116</v>
      </c>
      <c r="D185" s="12">
        <v>865.26</v>
      </c>
      <c r="E185" s="12">
        <v>449.94</v>
      </c>
    </row>
    <row r="186" spans="1:5" x14ac:dyDescent="0.3">
      <c r="A186" s="14">
        <v>43410</v>
      </c>
      <c r="B186" s="12">
        <v>2018</v>
      </c>
      <c r="C186" s="12" t="s">
        <v>117</v>
      </c>
      <c r="D186" s="12">
        <v>1539.72</v>
      </c>
      <c r="E186" s="12">
        <v>1016.22</v>
      </c>
    </row>
    <row r="187" spans="1:5" x14ac:dyDescent="0.3">
      <c r="A187" s="14">
        <v>42713</v>
      </c>
      <c r="B187" s="12">
        <v>2016</v>
      </c>
      <c r="C187" s="12" t="s">
        <v>121</v>
      </c>
      <c r="D187" s="12">
        <v>698.67</v>
      </c>
      <c r="E187" s="12">
        <v>461.12</v>
      </c>
    </row>
    <row r="188" spans="1:5" x14ac:dyDescent="0.3">
      <c r="A188" s="14">
        <v>42443</v>
      </c>
      <c r="B188" s="12">
        <v>2016</v>
      </c>
      <c r="C188" s="12" t="s">
        <v>121</v>
      </c>
      <c r="D188" s="12">
        <v>33.119999999999997</v>
      </c>
      <c r="E188" s="12">
        <v>18.88</v>
      </c>
    </row>
    <row r="189" spans="1:5" x14ac:dyDescent="0.3">
      <c r="A189" s="14">
        <v>43419</v>
      </c>
      <c r="B189" s="12">
        <v>2018</v>
      </c>
      <c r="C189" s="12" t="s">
        <v>121</v>
      </c>
      <c r="D189" s="12">
        <v>1017.6</v>
      </c>
      <c r="E189" s="12">
        <v>590.21</v>
      </c>
    </row>
    <row r="190" spans="1:5" x14ac:dyDescent="0.3">
      <c r="A190" s="14">
        <v>43086</v>
      </c>
      <c r="B190" s="12">
        <v>2017</v>
      </c>
      <c r="C190" s="12" t="s">
        <v>117</v>
      </c>
      <c r="D190" s="12">
        <v>1042</v>
      </c>
      <c r="E190" s="12">
        <v>666.88</v>
      </c>
    </row>
    <row r="191" spans="1:5" x14ac:dyDescent="0.3">
      <c r="A191" s="14">
        <v>42774</v>
      </c>
      <c r="B191" s="12">
        <v>2017</v>
      </c>
      <c r="C191" s="12" t="s">
        <v>117</v>
      </c>
      <c r="D191" s="12">
        <v>1520.64</v>
      </c>
      <c r="E191" s="12">
        <v>669.08</v>
      </c>
    </row>
    <row r="192" spans="1:5" x14ac:dyDescent="0.3">
      <c r="A192" s="14">
        <v>43351</v>
      </c>
      <c r="B192" s="12">
        <v>2018</v>
      </c>
      <c r="C192" s="12" t="s">
        <v>121</v>
      </c>
      <c r="D192" s="12">
        <v>1780.84</v>
      </c>
      <c r="E192" s="12">
        <v>979.46</v>
      </c>
    </row>
    <row r="193" spans="1:5" x14ac:dyDescent="0.3">
      <c r="A193" s="14">
        <v>43102</v>
      </c>
      <c r="B193" s="12">
        <v>2018</v>
      </c>
      <c r="C193" s="12" t="s">
        <v>121</v>
      </c>
      <c r="D193" s="12">
        <v>1474.72</v>
      </c>
      <c r="E193" s="12">
        <v>722.61</v>
      </c>
    </row>
    <row r="194" spans="1:5" x14ac:dyDescent="0.3">
      <c r="A194" s="14">
        <v>42882</v>
      </c>
      <c r="B194" s="12">
        <v>2017</v>
      </c>
      <c r="C194" s="12" t="s">
        <v>116</v>
      </c>
      <c r="D194" s="12">
        <v>953.44</v>
      </c>
      <c r="E194" s="12">
        <v>457.65</v>
      </c>
    </row>
    <row r="195" spans="1:5" x14ac:dyDescent="0.3">
      <c r="A195" s="14">
        <v>42628</v>
      </c>
      <c r="B195" s="12">
        <v>2016</v>
      </c>
      <c r="C195" s="12" t="s">
        <v>116</v>
      </c>
      <c r="D195" s="12">
        <v>1769.66</v>
      </c>
      <c r="E195" s="12">
        <v>867.13</v>
      </c>
    </row>
    <row r="196" spans="1:5" x14ac:dyDescent="0.3">
      <c r="A196" s="14">
        <v>42800</v>
      </c>
      <c r="B196" s="12">
        <v>2017</v>
      </c>
      <c r="C196" s="12" t="s">
        <v>119</v>
      </c>
      <c r="D196" s="12">
        <v>1275.3499999999999</v>
      </c>
      <c r="E196" s="12">
        <v>790.72</v>
      </c>
    </row>
    <row r="197" spans="1:5" x14ac:dyDescent="0.3">
      <c r="A197" s="14">
        <v>42640</v>
      </c>
      <c r="B197" s="12">
        <v>2016</v>
      </c>
      <c r="C197" s="12" t="s">
        <v>117</v>
      </c>
      <c r="D197" s="12">
        <v>46.74</v>
      </c>
      <c r="E197" s="12">
        <v>20.57</v>
      </c>
    </row>
    <row r="198" spans="1:5" x14ac:dyDescent="0.3">
      <c r="A198" s="14">
        <v>43088</v>
      </c>
      <c r="B198" s="12">
        <v>2017</v>
      </c>
      <c r="C198" s="12" t="s">
        <v>119</v>
      </c>
      <c r="D198" s="12">
        <v>1351.89</v>
      </c>
      <c r="E198" s="12">
        <v>851.69</v>
      </c>
    </row>
    <row r="199" spans="1:5" x14ac:dyDescent="0.3">
      <c r="A199" s="14">
        <v>42459</v>
      </c>
      <c r="B199" s="12">
        <v>2016</v>
      </c>
      <c r="C199" s="12" t="s">
        <v>121</v>
      </c>
      <c r="D199" s="12">
        <v>674.89</v>
      </c>
      <c r="E199" s="12">
        <v>364.44</v>
      </c>
    </row>
    <row r="200" spans="1:5" x14ac:dyDescent="0.3">
      <c r="A200" s="14">
        <v>43096</v>
      </c>
      <c r="B200" s="12">
        <v>2017</v>
      </c>
      <c r="C200" s="12" t="s">
        <v>117</v>
      </c>
      <c r="D200" s="12">
        <v>2362.0500000000002</v>
      </c>
      <c r="E200" s="12">
        <v>1251.8900000000001</v>
      </c>
    </row>
    <row r="201" spans="1:5" x14ac:dyDescent="0.3">
      <c r="A201" s="14">
        <v>42648</v>
      </c>
      <c r="B201" s="12">
        <v>2016</v>
      </c>
      <c r="C201" s="12" t="s">
        <v>117</v>
      </c>
      <c r="D201" s="12">
        <v>405.09</v>
      </c>
      <c r="E201" s="12">
        <v>182.29</v>
      </c>
    </row>
    <row r="202" spans="1:5" x14ac:dyDescent="0.3">
      <c r="A202" s="14">
        <v>42583</v>
      </c>
      <c r="B202" s="12">
        <v>2016</v>
      </c>
      <c r="C202" s="12" t="s">
        <v>117</v>
      </c>
      <c r="D202" s="12">
        <v>699.56</v>
      </c>
      <c r="E202" s="12">
        <v>391.75</v>
      </c>
    </row>
    <row r="203" spans="1:5" x14ac:dyDescent="0.3">
      <c r="A203" s="14">
        <v>43138</v>
      </c>
      <c r="B203" s="12">
        <v>2018</v>
      </c>
      <c r="C203" s="12" t="s">
        <v>116</v>
      </c>
      <c r="D203" s="12">
        <v>1447.24</v>
      </c>
      <c r="E203" s="12">
        <v>781.51</v>
      </c>
    </row>
    <row r="204" spans="1:5" x14ac:dyDescent="0.3">
      <c r="A204" s="14">
        <v>43103</v>
      </c>
      <c r="B204" s="12">
        <v>2018</v>
      </c>
      <c r="C204" s="12" t="s">
        <v>119</v>
      </c>
      <c r="D204" s="12">
        <v>1811.1</v>
      </c>
      <c r="E204" s="12">
        <v>1213.44</v>
      </c>
    </row>
    <row r="205" spans="1:5" x14ac:dyDescent="0.3">
      <c r="A205" s="14">
        <v>43028</v>
      </c>
      <c r="B205" s="12">
        <v>2017</v>
      </c>
      <c r="C205" s="12" t="s">
        <v>119</v>
      </c>
      <c r="D205" s="12">
        <v>1826.26</v>
      </c>
      <c r="E205" s="12">
        <v>949.66</v>
      </c>
    </row>
    <row r="206" spans="1:5" x14ac:dyDescent="0.3">
      <c r="A206" s="14">
        <v>42579</v>
      </c>
      <c r="B206" s="12">
        <v>2016</v>
      </c>
      <c r="C206" s="12" t="s">
        <v>119</v>
      </c>
      <c r="D206" s="12">
        <v>62.06</v>
      </c>
      <c r="E206" s="12">
        <v>25.44</v>
      </c>
    </row>
    <row r="207" spans="1:5" x14ac:dyDescent="0.3">
      <c r="A207" s="14">
        <v>42487</v>
      </c>
      <c r="B207" s="12">
        <v>2016</v>
      </c>
      <c r="C207" s="12" t="s">
        <v>119</v>
      </c>
      <c r="D207" s="12">
        <v>177.72</v>
      </c>
      <c r="E207" s="12">
        <v>81.75</v>
      </c>
    </row>
    <row r="208" spans="1:5" x14ac:dyDescent="0.3">
      <c r="A208" s="14">
        <v>43353</v>
      </c>
      <c r="B208" s="12">
        <v>2018</v>
      </c>
      <c r="C208" s="12" t="s">
        <v>117</v>
      </c>
      <c r="D208" s="12">
        <v>299.68</v>
      </c>
      <c r="E208" s="12">
        <v>128.86000000000001</v>
      </c>
    </row>
    <row r="209" spans="1:5" x14ac:dyDescent="0.3">
      <c r="A209" s="14">
        <v>42436</v>
      </c>
      <c r="B209" s="12">
        <v>2016</v>
      </c>
      <c r="C209" s="12" t="s">
        <v>119</v>
      </c>
      <c r="D209" s="12">
        <v>653.23</v>
      </c>
      <c r="E209" s="12">
        <v>313.55</v>
      </c>
    </row>
    <row r="210" spans="1:5" x14ac:dyDescent="0.3">
      <c r="A210" s="14">
        <v>42868</v>
      </c>
      <c r="B210" s="12">
        <v>2017</v>
      </c>
      <c r="C210" s="12" t="s">
        <v>119</v>
      </c>
      <c r="D210" s="12">
        <v>1056.07</v>
      </c>
      <c r="E210" s="12">
        <v>538.6</v>
      </c>
    </row>
    <row r="211" spans="1:5" x14ac:dyDescent="0.3">
      <c r="A211" s="14">
        <v>42806</v>
      </c>
      <c r="B211" s="12">
        <v>2017</v>
      </c>
      <c r="C211" s="12" t="s">
        <v>116</v>
      </c>
      <c r="D211" s="12">
        <v>1794.17</v>
      </c>
      <c r="E211" s="12">
        <v>1202.0899999999999</v>
      </c>
    </row>
    <row r="212" spans="1:5" x14ac:dyDescent="0.3">
      <c r="A212" s="14">
        <v>43158</v>
      </c>
      <c r="B212" s="12">
        <v>2018</v>
      </c>
      <c r="C212" s="12" t="s">
        <v>117</v>
      </c>
      <c r="D212" s="12">
        <v>345.44</v>
      </c>
      <c r="E212" s="12">
        <v>179.63</v>
      </c>
    </row>
    <row r="213" spans="1:5" x14ac:dyDescent="0.3">
      <c r="A213" s="14">
        <v>43296</v>
      </c>
      <c r="B213" s="12">
        <v>2018</v>
      </c>
      <c r="C213" s="12" t="s">
        <v>119</v>
      </c>
      <c r="D213" s="12">
        <v>1988.63</v>
      </c>
      <c r="E213" s="12">
        <v>1272.72</v>
      </c>
    </row>
    <row r="214" spans="1:5" x14ac:dyDescent="0.3">
      <c r="A214" s="14">
        <v>43090</v>
      </c>
      <c r="B214" s="12">
        <v>2017</v>
      </c>
      <c r="C214" s="12" t="s">
        <v>119</v>
      </c>
      <c r="D214" s="12">
        <v>233.24</v>
      </c>
      <c r="E214" s="12">
        <v>104.96</v>
      </c>
    </row>
    <row r="215" spans="1:5" x14ac:dyDescent="0.3">
      <c r="A215" s="14">
        <v>43217</v>
      </c>
      <c r="B215" s="12">
        <v>2018</v>
      </c>
      <c r="C215" s="12" t="s">
        <v>119</v>
      </c>
      <c r="D215" s="12">
        <v>1991.82</v>
      </c>
      <c r="E215" s="12">
        <v>896.32</v>
      </c>
    </row>
    <row r="216" spans="1:5" x14ac:dyDescent="0.3">
      <c r="A216" s="14">
        <v>43412</v>
      </c>
      <c r="B216" s="12">
        <v>2018</v>
      </c>
      <c r="C216" s="12" t="s">
        <v>117</v>
      </c>
      <c r="D216" s="12">
        <v>2045.57</v>
      </c>
      <c r="E216" s="12">
        <v>797.77</v>
      </c>
    </row>
    <row r="217" spans="1:5" x14ac:dyDescent="0.3">
      <c r="A217" s="14">
        <v>43310</v>
      </c>
      <c r="B217" s="12">
        <v>2018</v>
      </c>
      <c r="C217" s="12" t="s">
        <v>116</v>
      </c>
      <c r="D217" s="12">
        <v>2094.96</v>
      </c>
      <c r="E217" s="12">
        <v>817.03</v>
      </c>
    </row>
    <row r="218" spans="1:5" x14ac:dyDescent="0.3">
      <c r="A218" s="14">
        <v>42873</v>
      </c>
      <c r="B218" s="12">
        <v>2017</v>
      </c>
      <c r="C218" s="12" t="s">
        <v>119</v>
      </c>
      <c r="D218" s="12">
        <v>1978.7</v>
      </c>
      <c r="E218" s="12">
        <v>811.27</v>
      </c>
    </row>
    <row r="219" spans="1:5" x14ac:dyDescent="0.3">
      <c r="A219" s="14">
        <v>42652</v>
      </c>
      <c r="B219" s="12">
        <v>2016</v>
      </c>
      <c r="C219" s="12" t="s">
        <v>116</v>
      </c>
      <c r="D219" s="12">
        <v>30.38</v>
      </c>
      <c r="E219" s="12">
        <v>17.62</v>
      </c>
    </row>
    <row r="220" spans="1:5" x14ac:dyDescent="0.3">
      <c r="A220" s="14">
        <v>43421</v>
      </c>
      <c r="B220" s="12">
        <v>2018</v>
      </c>
      <c r="C220" s="12" t="s">
        <v>121</v>
      </c>
      <c r="D220" s="12">
        <v>1313.35</v>
      </c>
      <c r="E220" s="12">
        <v>669.81</v>
      </c>
    </row>
    <row r="221" spans="1:5" x14ac:dyDescent="0.3">
      <c r="A221" s="14">
        <v>42628</v>
      </c>
      <c r="B221" s="12">
        <v>2016</v>
      </c>
      <c r="C221" s="12" t="s">
        <v>121</v>
      </c>
      <c r="D221" s="12">
        <v>1532.81</v>
      </c>
      <c r="E221" s="12">
        <v>812.39</v>
      </c>
    </row>
    <row r="222" spans="1:5" x14ac:dyDescent="0.3">
      <c r="A222" s="14">
        <v>43335</v>
      </c>
      <c r="B222" s="12">
        <v>2018</v>
      </c>
      <c r="C222" s="12" t="s">
        <v>121</v>
      </c>
      <c r="D222" s="12">
        <v>2195.7800000000002</v>
      </c>
      <c r="E222" s="12">
        <v>1097.8900000000001</v>
      </c>
    </row>
    <row r="223" spans="1:5" x14ac:dyDescent="0.3">
      <c r="A223" s="14">
        <v>42817</v>
      </c>
      <c r="B223" s="12">
        <v>2017</v>
      </c>
      <c r="C223" s="12" t="s">
        <v>121</v>
      </c>
      <c r="D223" s="12">
        <v>80.08</v>
      </c>
      <c r="E223" s="12">
        <v>31.23</v>
      </c>
    </row>
    <row r="224" spans="1:5" x14ac:dyDescent="0.3">
      <c r="A224" s="14">
        <v>42560</v>
      </c>
      <c r="B224" s="12">
        <v>2016</v>
      </c>
      <c r="C224" s="12" t="s">
        <v>117</v>
      </c>
      <c r="D224" s="12">
        <v>45.19</v>
      </c>
      <c r="E224" s="12">
        <v>24.85</v>
      </c>
    </row>
    <row r="225" spans="1:5" x14ac:dyDescent="0.3">
      <c r="A225" s="14">
        <v>42791</v>
      </c>
      <c r="B225" s="12">
        <v>2017</v>
      </c>
      <c r="C225" s="12" t="s">
        <v>116</v>
      </c>
      <c r="D225" s="12">
        <v>732.64</v>
      </c>
      <c r="E225" s="12">
        <v>388.3</v>
      </c>
    </row>
    <row r="226" spans="1:5" x14ac:dyDescent="0.3">
      <c r="A226" s="14">
        <v>42446</v>
      </c>
      <c r="B226" s="12">
        <v>2016</v>
      </c>
      <c r="C226" s="12" t="s">
        <v>119</v>
      </c>
      <c r="D226" s="12">
        <v>1049.3599999999999</v>
      </c>
      <c r="E226" s="12">
        <v>671.59</v>
      </c>
    </row>
    <row r="227" spans="1:5" x14ac:dyDescent="0.3">
      <c r="A227" s="14">
        <v>42897</v>
      </c>
      <c r="B227" s="12">
        <v>2017</v>
      </c>
      <c r="C227" s="12" t="s">
        <v>116</v>
      </c>
      <c r="D227" s="12">
        <v>222.93</v>
      </c>
      <c r="E227" s="12">
        <v>86.94</v>
      </c>
    </row>
    <row r="228" spans="1:5" x14ac:dyDescent="0.3">
      <c r="A228" s="14">
        <v>43281</v>
      </c>
      <c r="B228" s="12">
        <v>2018</v>
      </c>
      <c r="C228" s="12" t="s">
        <v>117</v>
      </c>
      <c r="D228" s="12">
        <v>682.26</v>
      </c>
      <c r="E228" s="12">
        <v>416.18</v>
      </c>
    </row>
    <row r="229" spans="1:5" x14ac:dyDescent="0.3">
      <c r="A229" s="14">
        <v>42785</v>
      </c>
      <c r="B229" s="12">
        <v>2017</v>
      </c>
      <c r="C229" s="12" t="s">
        <v>121</v>
      </c>
      <c r="D229" s="12">
        <v>1248.8599999999999</v>
      </c>
      <c r="E229" s="12">
        <v>487.06</v>
      </c>
    </row>
    <row r="230" spans="1:5" x14ac:dyDescent="0.3">
      <c r="A230" s="14">
        <v>42950</v>
      </c>
      <c r="B230" s="12">
        <v>2017</v>
      </c>
      <c r="C230" s="12" t="s">
        <v>116</v>
      </c>
      <c r="D230" s="12">
        <v>1678.55</v>
      </c>
      <c r="E230" s="12">
        <v>772.13</v>
      </c>
    </row>
    <row r="231" spans="1:5" x14ac:dyDescent="0.3">
      <c r="A231" s="14">
        <v>43401</v>
      </c>
      <c r="B231" s="12">
        <v>2018</v>
      </c>
      <c r="C231" s="12" t="s">
        <v>121</v>
      </c>
      <c r="D231" s="12">
        <v>2184.1999999999998</v>
      </c>
      <c r="E231" s="12">
        <v>1092.0999999999999</v>
      </c>
    </row>
    <row r="232" spans="1:5" x14ac:dyDescent="0.3">
      <c r="A232" s="14">
        <v>43310</v>
      </c>
      <c r="B232" s="12">
        <v>2018</v>
      </c>
      <c r="C232" s="12" t="s">
        <v>117</v>
      </c>
      <c r="D232" s="12">
        <v>460.34</v>
      </c>
      <c r="E232" s="12">
        <v>188.74</v>
      </c>
    </row>
    <row r="233" spans="1:5" x14ac:dyDescent="0.3">
      <c r="A233" s="14">
        <v>42916</v>
      </c>
      <c r="B233" s="12">
        <v>2017</v>
      </c>
      <c r="C233" s="12" t="s">
        <v>116</v>
      </c>
      <c r="D233" s="12">
        <v>371.62</v>
      </c>
      <c r="E233" s="12">
        <v>156.08000000000001</v>
      </c>
    </row>
    <row r="234" spans="1:5" x14ac:dyDescent="0.3">
      <c r="A234" s="14">
        <v>42563</v>
      </c>
      <c r="B234" s="12">
        <v>2016</v>
      </c>
      <c r="C234" s="12" t="s">
        <v>116</v>
      </c>
      <c r="D234" s="12">
        <v>584.32000000000005</v>
      </c>
      <c r="E234" s="12">
        <v>286.32</v>
      </c>
    </row>
    <row r="235" spans="1:5" x14ac:dyDescent="0.3">
      <c r="A235" s="14">
        <v>43172</v>
      </c>
      <c r="B235" s="12">
        <v>2018</v>
      </c>
      <c r="C235" s="12" t="s">
        <v>116</v>
      </c>
      <c r="D235" s="12">
        <v>2365.67</v>
      </c>
      <c r="E235" s="12">
        <v>1490.37</v>
      </c>
    </row>
    <row r="236" spans="1:5" x14ac:dyDescent="0.3">
      <c r="A236" s="14">
        <v>43369</v>
      </c>
      <c r="B236" s="12">
        <v>2018</v>
      </c>
      <c r="C236" s="12" t="s">
        <v>117</v>
      </c>
      <c r="D236" s="12">
        <v>1545.48</v>
      </c>
      <c r="E236" s="12">
        <v>649.1</v>
      </c>
    </row>
    <row r="237" spans="1:5" x14ac:dyDescent="0.3">
      <c r="A237" s="14">
        <v>43279</v>
      </c>
      <c r="B237" s="12">
        <v>2018</v>
      </c>
      <c r="C237" s="12" t="s">
        <v>119</v>
      </c>
      <c r="D237" s="12">
        <v>514.36</v>
      </c>
      <c r="E237" s="12">
        <v>334.33</v>
      </c>
    </row>
    <row r="238" spans="1:5" x14ac:dyDescent="0.3">
      <c r="A238" s="14">
        <v>43419</v>
      </c>
      <c r="B238" s="12">
        <v>2018</v>
      </c>
      <c r="C238" s="12" t="s">
        <v>116</v>
      </c>
      <c r="D238" s="12">
        <v>1569.02</v>
      </c>
      <c r="E238" s="12">
        <v>894.34</v>
      </c>
    </row>
    <row r="239" spans="1:5" x14ac:dyDescent="0.3">
      <c r="A239" s="14">
        <v>43059</v>
      </c>
      <c r="B239" s="12">
        <v>2017</v>
      </c>
      <c r="C239" s="12" t="s">
        <v>117</v>
      </c>
      <c r="D239" s="12">
        <v>722.85</v>
      </c>
      <c r="E239" s="12">
        <v>404.8</v>
      </c>
    </row>
    <row r="240" spans="1:5" x14ac:dyDescent="0.3">
      <c r="A240" s="14">
        <v>43396</v>
      </c>
      <c r="B240" s="12">
        <v>2018</v>
      </c>
      <c r="C240" s="12" t="s">
        <v>116</v>
      </c>
      <c r="D240" s="12">
        <v>318.07</v>
      </c>
      <c r="E240" s="12">
        <v>152.66999999999999</v>
      </c>
    </row>
    <row r="241" spans="1:5" x14ac:dyDescent="0.3">
      <c r="A241" s="14">
        <v>43194</v>
      </c>
      <c r="B241" s="12">
        <v>2018</v>
      </c>
      <c r="C241" s="12" t="s">
        <v>121</v>
      </c>
      <c r="D241" s="12">
        <v>857.2</v>
      </c>
      <c r="E241" s="12">
        <v>548.61</v>
      </c>
    </row>
    <row r="242" spans="1:5" x14ac:dyDescent="0.3">
      <c r="A242" s="14">
        <v>43010</v>
      </c>
      <c r="B242" s="12">
        <v>2017</v>
      </c>
      <c r="C242" s="12" t="s">
        <v>119</v>
      </c>
      <c r="D242" s="12">
        <v>1931.66</v>
      </c>
      <c r="E242" s="12">
        <v>1062.4100000000001</v>
      </c>
    </row>
    <row r="243" spans="1:5" x14ac:dyDescent="0.3">
      <c r="A243" s="14">
        <v>42382</v>
      </c>
      <c r="B243" s="12">
        <v>2016</v>
      </c>
      <c r="C243" s="12" t="s">
        <v>117</v>
      </c>
      <c r="D243" s="12">
        <v>1826.83</v>
      </c>
      <c r="E243" s="12">
        <v>822.07</v>
      </c>
    </row>
    <row r="244" spans="1:5" x14ac:dyDescent="0.3">
      <c r="A244" s="14">
        <v>43164</v>
      </c>
      <c r="B244" s="12">
        <v>2018</v>
      </c>
      <c r="C244" s="12" t="s">
        <v>121</v>
      </c>
      <c r="D244" s="12">
        <v>1809.23</v>
      </c>
      <c r="E244" s="12">
        <v>958.89</v>
      </c>
    </row>
    <row r="245" spans="1:5" x14ac:dyDescent="0.3">
      <c r="A245" s="14">
        <v>43458</v>
      </c>
      <c r="B245" s="12">
        <v>2018</v>
      </c>
      <c r="C245" s="12" t="s">
        <v>121</v>
      </c>
      <c r="D245" s="12">
        <v>763.13</v>
      </c>
      <c r="E245" s="12">
        <v>503.67</v>
      </c>
    </row>
    <row r="246" spans="1:5" x14ac:dyDescent="0.3">
      <c r="A246" s="14">
        <v>43012</v>
      </c>
      <c r="B246" s="12">
        <v>2017</v>
      </c>
      <c r="C246" s="12" t="s">
        <v>119</v>
      </c>
      <c r="D246" s="12">
        <v>668.28</v>
      </c>
      <c r="E246" s="12">
        <v>300.73</v>
      </c>
    </row>
    <row r="247" spans="1:5" x14ac:dyDescent="0.3">
      <c r="A247" s="14">
        <v>43369</v>
      </c>
      <c r="B247" s="12">
        <v>2018</v>
      </c>
      <c r="C247" s="12" t="s">
        <v>117</v>
      </c>
      <c r="D247" s="12">
        <v>1712.38</v>
      </c>
      <c r="E247" s="12">
        <v>1095.92</v>
      </c>
    </row>
    <row r="248" spans="1:5" x14ac:dyDescent="0.3">
      <c r="A248" s="14">
        <v>42838</v>
      </c>
      <c r="B248" s="12">
        <v>2017</v>
      </c>
      <c r="C248" s="12" t="s">
        <v>119</v>
      </c>
      <c r="D248" s="12">
        <v>2066.17</v>
      </c>
      <c r="E248" s="12">
        <v>1136.3900000000001</v>
      </c>
    </row>
    <row r="249" spans="1:5" x14ac:dyDescent="0.3">
      <c r="A249" s="14">
        <v>42942</v>
      </c>
      <c r="B249" s="12">
        <v>2017</v>
      </c>
      <c r="C249" s="12" t="s">
        <v>116</v>
      </c>
      <c r="D249" s="12">
        <v>1469.55</v>
      </c>
      <c r="E249" s="12">
        <v>720.08</v>
      </c>
    </row>
    <row r="250" spans="1:5" x14ac:dyDescent="0.3">
      <c r="A250" s="14">
        <v>42420</v>
      </c>
      <c r="B250" s="12">
        <v>2016</v>
      </c>
      <c r="C250" s="12" t="s">
        <v>116</v>
      </c>
      <c r="D250" s="12">
        <v>2040.88</v>
      </c>
      <c r="E250" s="12">
        <v>795.94</v>
      </c>
    </row>
    <row r="251" spans="1:5" x14ac:dyDescent="0.3">
      <c r="A251" s="14">
        <v>43047</v>
      </c>
      <c r="B251" s="12">
        <v>2017</v>
      </c>
      <c r="C251" s="12" t="s">
        <v>117</v>
      </c>
      <c r="D251" s="12">
        <v>2035.16</v>
      </c>
      <c r="E251" s="12">
        <v>875.12</v>
      </c>
    </row>
    <row r="252" spans="1:5" x14ac:dyDescent="0.3">
      <c r="A252" s="14">
        <v>42991</v>
      </c>
      <c r="B252" s="12">
        <v>2017</v>
      </c>
      <c r="C252" s="12" t="s">
        <v>117</v>
      </c>
      <c r="D252" s="12">
        <v>2181.6</v>
      </c>
      <c r="E252" s="12">
        <v>981.72</v>
      </c>
    </row>
    <row r="253" spans="1:5" x14ac:dyDescent="0.3">
      <c r="A253" s="14">
        <v>42983</v>
      </c>
      <c r="B253" s="12">
        <v>2017</v>
      </c>
      <c r="C253" s="12" t="s">
        <v>121</v>
      </c>
      <c r="D253" s="12">
        <v>1032.75</v>
      </c>
      <c r="E253" s="12">
        <v>640.30999999999995</v>
      </c>
    </row>
    <row r="254" spans="1:5" x14ac:dyDescent="0.3">
      <c r="A254" s="14">
        <v>43369</v>
      </c>
      <c r="B254" s="12">
        <v>2018</v>
      </c>
      <c r="C254" s="12" t="s">
        <v>121</v>
      </c>
      <c r="D254" s="12">
        <v>532.4</v>
      </c>
      <c r="E254" s="12">
        <v>340.74</v>
      </c>
    </row>
    <row r="255" spans="1:5" x14ac:dyDescent="0.3">
      <c r="A255" s="14">
        <v>43281</v>
      </c>
      <c r="B255" s="12">
        <v>2018</v>
      </c>
      <c r="C255" s="12" t="s">
        <v>117</v>
      </c>
      <c r="D255" s="12">
        <v>2343.34</v>
      </c>
      <c r="E255" s="12">
        <v>1288.8399999999999</v>
      </c>
    </row>
    <row r="256" spans="1:5" x14ac:dyDescent="0.3">
      <c r="A256" s="14">
        <v>43358</v>
      </c>
      <c r="B256" s="12">
        <v>2018</v>
      </c>
      <c r="C256" s="12" t="s">
        <v>117</v>
      </c>
      <c r="D256" s="12">
        <v>1320.41</v>
      </c>
      <c r="E256" s="12">
        <v>818.65</v>
      </c>
    </row>
    <row r="257" spans="1:5" x14ac:dyDescent="0.3">
      <c r="A257" s="14">
        <v>42806</v>
      </c>
      <c r="B257" s="12">
        <v>2017</v>
      </c>
      <c r="C257" s="12" t="s">
        <v>121</v>
      </c>
      <c r="D257" s="12">
        <v>1595.86</v>
      </c>
      <c r="E257" s="12">
        <v>654.29999999999995</v>
      </c>
    </row>
    <row r="258" spans="1:5" x14ac:dyDescent="0.3">
      <c r="A258" s="14">
        <v>43327</v>
      </c>
      <c r="B258" s="12">
        <v>2018</v>
      </c>
      <c r="C258" s="12" t="s">
        <v>117</v>
      </c>
      <c r="D258" s="12">
        <v>755.86</v>
      </c>
      <c r="E258" s="12">
        <v>423.28</v>
      </c>
    </row>
    <row r="259" spans="1:5" x14ac:dyDescent="0.3">
      <c r="A259" s="14">
        <v>42719</v>
      </c>
      <c r="B259" s="12">
        <v>2016</v>
      </c>
      <c r="C259" s="12" t="s">
        <v>117</v>
      </c>
      <c r="D259" s="12">
        <v>821.07</v>
      </c>
      <c r="E259" s="12">
        <v>541.91</v>
      </c>
    </row>
    <row r="260" spans="1:5" x14ac:dyDescent="0.3">
      <c r="A260" s="14">
        <v>42620</v>
      </c>
      <c r="B260" s="12">
        <v>2016</v>
      </c>
      <c r="C260" s="12" t="s">
        <v>117</v>
      </c>
      <c r="D260" s="12">
        <v>1038.6300000000001</v>
      </c>
      <c r="E260" s="12">
        <v>612.79</v>
      </c>
    </row>
    <row r="261" spans="1:5" x14ac:dyDescent="0.3">
      <c r="A261" s="14">
        <v>43415</v>
      </c>
      <c r="B261" s="12">
        <v>2018</v>
      </c>
      <c r="C261" s="12" t="s">
        <v>117</v>
      </c>
      <c r="D261" s="12">
        <v>374.65</v>
      </c>
      <c r="E261" s="12">
        <v>243.52</v>
      </c>
    </row>
    <row r="262" spans="1:5" x14ac:dyDescent="0.3">
      <c r="A262" s="14">
        <v>43131</v>
      </c>
      <c r="B262" s="12">
        <v>2018</v>
      </c>
      <c r="C262" s="12" t="s">
        <v>121</v>
      </c>
      <c r="D262" s="12">
        <v>617.79</v>
      </c>
      <c r="E262" s="12">
        <v>240.94</v>
      </c>
    </row>
    <row r="263" spans="1:5" x14ac:dyDescent="0.3">
      <c r="A263" s="14">
        <v>42403</v>
      </c>
      <c r="B263" s="12">
        <v>2016</v>
      </c>
      <c r="C263" s="12" t="s">
        <v>116</v>
      </c>
      <c r="D263" s="12">
        <v>2432.56</v>
      </c>
      <c r="E263" s="12">
        <v>1070.33</v>
      </c>
    </row>
    <row r="264" spans="1:5" x14ac:dyDescent="0.3">
      <c r="A264" s="14">
        <v>43194</v>
      </c>
      <c r="B264" s="12">
        <v>2018</v>
      </c>
      <c r="C264" s="12" t="s">
        <v>121</v>
      </c>
      <c r="D264" s="12">
        <v>1525.92</v>
      </c>
      <c r="E264" s="12">
        <v>793.48</v>
      </c>
    </row>
    <row r="265" spans="1:5" x14ac:dyDescent="0.3">
      <c r="A265" s="14">
        <v>42606</v>
      </c>
      <c r="B265" s="12">
        <v>2016</v>
      </c>
      <c r="C265" s="12" t="s">
        <v>117</v>
      </c>
      <c r="D265" s="12">
        <v>2183.81</v>
      </c>
      <c r="E265" s="12">
        <v>1135.58</v>
      </c>
    </row>
    <row r="266" spans="1:5" x14ac:dyDescent="0.3">
      <c r="A266" s="14">
        <v>42795</v>
      </c>
      <c r="B266" s="12">
        <v>2017</v>
      </c>
      <c r="C266" s="12" t="s">
        <v>121</v>
      </c>
      <c r="D266" s="12">
        <v>1269.81</v>
      </c>
      <c r="E266" s="12">
        <v>647.6</v>
      </c>
    </row>
    <row r="267" spans="1:5" x14ac:dyDescent="0.3">
      <c r="A267" s="14">
        <v>43045</v>
      </c>
      <c r="B267" s="12">
        <v>2017</v>
      </c>
      <c r="C267" s="12" t="s">
        <v>116</v>
      </c>
      <c r="D267" s="12">
        <v>1687.91</v>
      </c>
      <c r="E267" s="12">
        <v>1046.5</v>
      </c>
    </row>
    <row r="268" spans="1:5" x14ac:dyDescent="0.3">
      <c r="A268" s="14">
        <v>42812</v>
      </c>
      <c r="B268" s="12">
        <v>2017</v>
      </c>
      <c r="C268" s="12" t="s">
        <v>121</v>
      </c>
      <c r="D268" s="12">
        <v>1768.43</v>
      </c>
      <c r="E268" s="12">
        <v>813.48</v>
      </c>
    </row>
    <row r="269" spans="1:5" x14ac:dyDescent="0.3">
      <c r="A269" s="14">
        <v>42690</v>
      </c>
      <c r="B269" s="12">
        <v>2016</v>
      </c>
      <c r="C269" s="12" t="s">
        <v>117</v>
      </c>
      <c r="D269" s="12">
        <v>2318.52</v>
      </c>
      <c r="E269" s="12">
        <v>904.22</v>
      </c>
    </row>
    <row r="270" spans="1:5" x14ac:dyDescent="0.3">
      <c r="A270" s="14">
        <v>43438</v>
      </c>
      <c r="B270" s="12">
        <v>2018</v>
      </c>
      <c r="C270" s="12" t="s">
        <v>119</v>
      </c>
      <c r="D270" s="12">
        <v>1196.2</v>
      </c>
      <c r="E270" s="12">
        <v>514.37</v>
      </c>
    </row>
    <row r="271" spans="1:5" x14ac:dyDescent="0.3">
      <c r="A271" s="14">
        <v>42717</v>
      </c>
      <c r="B271" s="12">
        <v>2016</v>
      </c>
      <c r="C271" s="12" t="s">
        <v>121</v>
      </c>
      <c r="D271" s="12">
        <v>960.34</v>
      </c>
      <c r="E271" s="12">
        <v>374.53</v>
      </c>
    </row>
    <row r="272" spans="1:5" x14ac:dyDescent="0.3">
      <c r="A272" s="14">
        <v>42702</v>
      </c>
      <c r="B272" s="12">
        <v>2016</v>
      </c>
      <c r="C272" s="12" t="s">
        <v>121</v>
      </c>
      <c r="D272" s="12">
        <v>530.88</v>
      </c>
      <c r="E272" s="12">
        <v>323.83999999999997</v>
      </c>
    </row>
    <row r="273" spans="1:5" x14ac:dyDescent="0.3">
      <c r="A273" s="14">
        <v>42462</v>
      </c>
      <c r="B273" s="12">
        <v>2016</v>
      </c>
      <c r="C273" s="12" t="s">
        <v>116</v>
      </c>
      <c r="D273" s="12">
        <v>984.47</v>
      </c>
      <c r="E273" s="12">
        <v>433.17</v>
      </c>
    </row>
    <row r="274" spans="1:5" x14ac:dyDescent="0.3">
      <c r="A274" s="14">
        <v>42412</v>
      </c>
      <c r="B274" s="12">
        <v>2016</v>
      </c>
      <c r="C274" s="12" t="s">
        <v>121</v>
      </c>
      <c r="D274" s="12">
        <v>1748.51</v>
      </c>
      <c r="E274" s="12">
        <v>891.74</v>
      </c>
    </row>
    <row r="275" spans="1:5" x14ac:dyDescent="0.3">
      <c r="A275" s="14">
        <v>42619</v>
      </c>
      <c r="B275" s="12">
        <v>2016</v>
      </c>
      <c r="C275" s="12" t="s">
        <v>121</v>
      </c>
      <c r="D275" s="12">
        <v>1349.5</v>
      </c>
      <c r="E275" s="12">
        <v>647.76</v>
      </c>
    </row>
    <row r="276" spans="1:5" x14ac:dyDescent="0.3">
      <c r="A276" s="14">
        <v>43454</v>
      </c>
      <c r="B276" s="12">
        <v>2018</v>
      </c>
      <c r="C276" s="12" t="s">
        <v>117</v>
      </c>
      <c r="D276" s="12">
        <v>202.11</v>
      </c>
      <c r="E276" s="12">
        <v>131.37</v>
      </c>
    </row>
    <row r="277" spans="1:5" x14ac:dyDescent="0.3">
      <c r="A277" s="14">
        <v>42589</v>
      </c>
      <c r="B277" s="12">
        <v>2016</v>
      </c>
      <c r="C277" s="12" t="s">
        <v>117</v>
      </c>
      <c r="D277" s="12">
        <v>1315.22</v>
      </c>
      <c r="E277" s="12">
        <v>670.76</v>
      </c>
    </row>
    <row r="278" spans="1:5" x14ac:dyDescent="0.3">
      <c r="A278" s="14">
        <v>42838</v>
      </c>
      <c r="B278" s="12">
        <v>2017</v>
      </c>
      <c r="C278" s="12" t="s">
        <v>121</v>
      </c>
      <c r="D278" s="12">
        <v>1443.33</v>
      </c>
      <c r="E278" s="12">
        <v>837.13</v>
      </c>
    </row>
    <row r="279" spans="1:5" x14ac:dyDescent="0.3">
      <c r="A279" s="14">
        <v>42613</v>
      </c>
      <c r="B279" s="12">
        <v>2016</v>
      </c>
      <c r="C279" s="12" t="s">
        <v>116</v>
      </c>
      <c r="D279" s="12">
        <v>405.95</v>
      </c>
      <c r="E279" s="12">
        <v>215.15</v>
      </c>
    </row>
    <row r="280" spans="1:5" x14ac:dyDescent="0.3">
      <c r="A280" s="14">
        <v>42956</v>
      </c>
      <c r="B280" s="12">
        <v>2017</v>
      </c>
      <c r="C280" s="12" t="s">
        <v>121</v>
      </c>
      <c r="D280" s="12">
        <v>454.09</v>
      </c>
      <c r="E280" s="12">
        <v>249.75</v>
      </c>
    </row>
    <row r="281" spans="1:5" x14ac:dyDescent="0.3">
      <c r="A281" s="14">
        <v>42885</v>
      </c>
      <c r="B281" s="12">
        <v>2017</v>
      </c>
      <c r="C281" s="12" t="s">
        <v>121</v>
      </c>
      <c r="D281" s="12">
        <v>846.97</v>
      </c>
      <c r="E281" s="12">
        <v>559</v>
      </c>
    </row>
    <row r="282" spans="1:5" x14ac:dyDescent="0.3">
      <c r="A282" s="14">
        <v>42405</v>
      </c>
      <c r="B282" s="12">
        <v>2016</v>
      </c>
      <c r="C282" s="12" t="s">
        <v>119</v>
      </c>
      <c r="D282" s="12">
        <v>849.02</v>
      </c>
      <c r="E282" s="12">
        <v>416.02</v>
      </c>
    </row>
    <row r="283" spans="1:5" x14ac:dyDescent="0.3">
      <c r="A283" s="14">
        <v>42629</v>
      </c>
      <c r="B283" s="12">
        <v>2016</v>
      </c>
      <c r="C283" s="12" t="s">
        <v>119</v>
      </c>
      <c r="D283" s="12">
        <v>641.51</v>
      </c>
      <c r="E283" s="12">
        <v>307.92</v>
      </c>
    </row>
    <row r="284" spans="1:5" x14ac:dyDescent="0.3">
      <c r="A284" s="14">
        <v>42642</v>
      </c>
      <c r="B284" s="12">
        <v>2016</v>
      </c>
      <c r="C284" s="12" t="s">
        <v>117</v>
      </c>
      <c r="D284" s="12">
        <v>2403.98</v>
      </c>
      <c r="E284" s="12">
        <v>1466.43</v>
      </c>
    </row>
    <row r="285" spans="1:5" x14ac:dyDescent="0.3">
      <c r="A285" s="14">
        <v>43281</v>
      </c>
      <c r="B285" s="12">
        <v>2018</v>
      </c>
      <c r="C285" s="12" t="s">
        <v>117</v>
      </c>
      <c r="D285" s="12">
        <v>404.17</v>
      </c>
      <c r="E285" s="12">
        <v>242.5</v>
      </c>
    </row>
    <row r="286" spans="1:5" x14ac:dyDescent="0.3">
      <c r="A286" s="14">
        <v>43092</v>
      </c>
      <c r="B286" s="12">
        <v>2017</v>
      </c>
      <c r="C286" s="12" t="s">
        <v>119</v>
      </c>
      <c r="D286" s="12">
        <v>767.42</v>
      </c>
      <c r="E286" s="12">
        <v>429.76</v>
      </c>
    </row>
    <row r="287" spans="1:5" x14ac:dyDescent="0.3">
      <c r="A287" s="14">
        <v>42556</v>
      </c>
      <c r="B287" s="12">
        <v>2016</v>
      </c>
      <c r="C287" s="12" t="s">
        <v>117</v>
      </c>
      <c r="D287" s="12">
        <v>1417.56</v>
      </c>
      <c r="E287" s="12">
        <v>765.48</v>
      </c>
    </row>
    <row r="288" spans="1:5" x14ac:dyDescent="0.3">
      <c r="A288" s="14">
        <v>43222</v>
      </c>
      <c r="B288" s="12">
        <v>2018</v>
      </c>
      <c r="C288" s="12" t="s">
        <v>119</v>
      </c>
      <c r="D288" s="12">
        <v>2460.3000000000002</v>
      </c>
      <c r="E288" s="12">
        <v>1008.72</v>
      </c>
    </row>
    <row r="289" spans="1:5" x14ac:dyDescent="0.3">
      <c r="A289" s="14">
        <v>42738</v>
      </c>
      <c r="B289" s="12">
        <v>2017</v>
      </c>
      <c r="C289" s="12" t="s">
        <v>119</v>
      </c>
      <c r="D289" s="12">
        <v>2372.9899999999998</v>
      </c>
      <c r="E289" s="12">
        <v>1210.22</v>
      </c>
    </row>
    <row r="290" spans="1:5" x14ac:dyDescent="0.3">
      <c r="A290" s="14">
        <v>42581</v>
      </c>
      <c r="B290" s="12">
        <v>2016</v>
      </c>
      <c r="C290" s="12" t="s">
        <v>119</v>
      </c>
      <c r="D290" s="12">
        <v>881.25</v>
      </c>
      <c r="E290" s="12">
        <v>387.75</v>
      </c>
    </row>
    <row r="291" spans="1:5" x14ac:dyDescent="0.3">
      <c r="A291" s="14">
        <v>42625</v>
      </c>
      <c r="B291" s="12">
        <v>2016</v>
      </c>
      <c r="C291" s="12" t="s">
        <v>117</v>
      </c>
      <c r="D291" s="12">
        <v>608.55999999999995</v>
      </c>
      <c r="E291" s="12">
        <v>292.11</v>
      </c>
    </row>
    <row r="292" spans="1:5" x14ac:dyDescent="0.3">
      <c r="A292" s="14">
        <v>43220</v>
      </c>
      <c r="B292" s="12">
        <v>2018</v>
      </c>
      <c r="C292" s="12" t="s">
        <v>116</v>
      </c>
      <c r="D292" s="12">
        <v>1183.79</v>
      </c>
      <c r="E292" s="12">
        <v>710.27</v>
      </c>
    </row>
    <row r="293" spans="1:5" x14ac:dyDescent="0.3">
      <c r="A293" s="14">
        <v>42843</v>
      </c>
      <c r="B293" s="12">
        <v>2017</v>
      </c>
      <c r="C293" s="12" t="s">
        <v>119</v>
      </c>
      <c r="D293" s="12">
        <v>147.9</v>
      </c>
      <c r="E293" s="12">
        <v>73.95</v>
      </c>
    </row>
    <row r="294" spans="1:5" x14ac:dyDescent="0.3">
      <c r="A294" s="14">
        <v>42955</v>
      </c>
      <c r="B294" s="12">
        <v>2017</v>
      </c>
      <c r="C294" s="12" t="s">
        <v>117</v>
      </c>
      <c r="D294" s="12">
        <v>95.34</v>
      </c>
      <c r="E294" s="12">
        <v>52.44</v>
      </c>
    </row>
    <row r="295" spans="1:5" x14ac:dyDescent="0.3">
      <c r="A295" s="14">
        <v>42584</v>
      </c>
      <c r="B295" s="12">
        <v>2016</v>
      </c>
      <c r="C295" s="12" t="s">
        <v>121</v>
      </c>
      <c r="D295" s="12">
        <v>435.6</v>
      </c>
      <c r="E295" s="12">
        <v>257</v>
      </c>
    </row>
    <row r="296" spans="1:5" x14ac:dyDescent="0.3">
      <c r="A296" s="14">
        <v>42628</v>
      </c>
      <c r="B296" s="12">
        <v>2016</v>
      </c>
      <c r="C296" s="12" t="s">
        <v>121</v>
      </c>
      <c r="D296" s="12">
        <v>1021.67</v>
      </c>
      <c r="E296" s="12">
        <v>429.1</v>
      </c>
    </row>
    <row r="297" spans="1:5" x14ac:dyDescent="0.3">
      <c r="A297" s="14">
        <v>42670</v>
      </c>
      <c r="B297" s="12">
        <v>2016</v>
      </c>
      <c r="C297" s="12" t="s">
        <v>116</v>
      </c>
      <c r="D297" s="12">
        <v>1195.02</v>
      </c>
      <c r="E297" s="12">
        <v>657.26</v>
      </c>
    </row>
    <row r="298" spans="1:5" x14ac:dyDescent="0.3">
      <c r="A298" s="14">
        <v>43116</v>
      </c>
      <c r="B298" s="12">
        <v>2018</v>
      </c>
      <c r="C298" s="12" t="s">
        <v>116</v>
      </c>
      <c r="D298" s="12">
        <v>2167.89</v>
      </c>
      <c r="E298" s="12">
        <v>975.55</v>
      </c>
    </row>
    <row r="299" spans="1:5" x14ac:dyDescent="0.3">
      <c r="A299" s="14">
        <v>43387</v>
      </c>
      <c r="B299" s="12">
        <v>2018</v>
      </c>
      <c r="C299" s="12" t="s">
        <v>119</v>
      </c>
      <c r="D299" s="12">
        <v>2498.69</v>
      </c>
      <c r="E299" s="12">
        <v>1224.3599999999999</v>
      </c>
    </row>
    <row r="300" spans="1:5" x14ac:dyDescent="0.3">
      <c r="A300" s="14">
        <v>42972</v>
      </c>
      <c r="B300" s="12">
        <v>2017</v>
      </c>
      <c r="C300" s="12" t="s">
        <v>116</v>
      </c>
      <c r="D300" s="12">
        <v>849.45</v>
      </c>
      <c r="E300" s="12">
        <v>526.66</v>
      </c>
    </row>
    <row r="301" spans="1:5" x14ac:dyDescent="0.3">
      <c r="A301" s="14">
        <v>42439</v>
      </c>
      <c r="B301" s="12">
        <v>2016</v>
      </c>
      <c r="C301" s="12" t="s">
        <v>117</v>
      </c>
      <c r="D301" s="12">
        <v>1138.8499999999999</v>
      </c>
      <c r="E301" s="12">
        <v>671.92</v>
      </c>
    </row>
    <row r="302" spans="1:5" x14ac:dyDescent="0.3">
      <c r="A302" s="14">
        <v>42572</v>
      </c>
      <c r="B302" s="12">
        <v>2016</v>
      </c>
      <c r="C302" s="12" t="s">
        <v>117</v>
      </c>
      <c r="D302" s="12">
        <v>1363.56</v>
      </c>
      <c r="E302" s="12">
        <v>749.96</v>
      </c>
    </row>
    <row r="303" spans="1:5" x14ac:dyDescent="0.3">
      <c r="A303" s="14">
        <v>42370</v>
      </c>
      <c r="B303" s="12">
        <v>2016</v>
      </c>
      <c r="C303" s="12" t="s">
        <v>116</v>
      </c>
      <c r="D303" s="12">
        <v>548.85</v>
      </c>
      <c r="E303" s="12">
        <v>236.01</v>
      </c>
    </row>
    <row r="304" spans="1:5" x14ac:dyDescent="0.3">
      <c r="A304" s="14">
        <v>43334</v>
      </c>
      <c r="B304" s="12">
        <v>2018</v>
      </c>
      <c r="C304" s="12" t="s">
        <v>121</v>
      </c>
      <c r="D304" s="12">
        <v>1581.57</v>
      </c>
      <c r="E304" s="12">
        <v>711.71</v>
      </c>
    </row>
    <row r="305" spans="1:5" x14ac:dyDescent="0.3">
      <c r="A305" s="14">
        <v>42478</v>
      </c>
      <c r="B305" s="12">
        <v>2016</v>
      </c>
      <c r="C305" s="12" t="s">
        <v>116</v>
      </c>
      <c r="D305" s="12">
        <v>1287.98</v>
      </c>
      <c r="E305" s="12">
        <v>643.99</v>
      </c>
    </row>
    <row r="306" spans="1:5" x14ac:dyDescent="0.3">
      <c r="A306" s="14">
        <v>42943</v>
      </c>
      <c r="B306" s="12">
        <v>2017</v>
      </c>
      <c r="C306" s="12" t="s">
        <v>117</v>
      </c>
      <c r="D306" s="12">
        <v>388.07</v>
      </c>
      <c r="E306" s="12">
        <v>194.04</v>
      </c>
    </row>
    <row r="307" spans="1:5" x14ac:dyDescent="0.3">
      <c r="A307" s="14">
        <v>42861</v>
      </c>
      <c r="B307" s="12">
        <v>2017</v>
      </c>
      <c r="C307" s="12" t="s">
        <v>119</v>
      </c>
      <c r="D307" s="12">
        <v>198.57</v>
      </c>
      <c r="E307" s="12">
        <v>133.04</v>
      </c>
    </row>
    <row r="308" spans="1:5" x14ac:dyDescent="0.3">
      <c r="A308" s="14">
        <v>43038</v>
      </c>
      <c r="B308" s="12">
        <v>2017</v>
      </c>
      <c r="C308" s="12" t="s">
        <v>121</v>
      </c>
      <c r="D308" s="12">
        <v>2054.5300000000002</v>
      </c>
      <c r="E308" s="12">
        <v>1129.99</v>
      </c>
    </row>
    <row r="309" spans="1:5" x14ac:dyDescent="0.3">
      <c r="A309" s="14">
        <v>43273</v>
      </c>
      <c r="B309" s="12">
        <v>2018</v>
      </c>
      <c r="C309" s="12" t="s">
        <v>121</v>
      </c>
      <c r="D309" s="12">
        <v>1996.95</v>
      </c>
      <c r="E309" s="12">
        <v>1158.23</v>
      </c>
    </row>
    <row r="310" spans="1:5" x14ac:dyDescent="0.3">
      <c r="A310" s="14">
        <v>42403</v>
      </c>
      <c r="B310" s="12">
        <v>2016</v>
      </c>
      <c r="C310" s="12" t="s">
        <v>117</v>
      </c>
      <c r="D310" s="12">
        <v>1581.49</v>
      </c>
      <c r="E310" s="12">
        <v>948.89</v>
      </c>
    </row>
    <row r="311" spans="1:5" x14ac:dyDescent="0.3">
      <c r="A311" s="14">
        <v>42415</v>
      </c>
      <c r="B311" s="12">
        <v>2016</v>
      </c>
      <c r="C311" s="12" t="s">
        <v>119</v>
      </c>
      <c r="D311" s="12">
        <v>1406.37</v>
      </c>
      <c r="E311" s="12">
        <v>548.48</v>
      </c>
    </row>
    <row r="312" spans="1:5" x14ac:dyDescent="0.3">
      <c r="A312" s="14">
        <v>43440</v>
      </c>
      <c r="B312" s="12">
        <v>2018</v>
      </c>
      <c r="C312" s="12" t="s">
        <v>119</v>
      </c>
      <c r="D312" s="12">
        <v>973.62</v>
      </c>
      <c r="E312" s="12">
        <v>652.33000000000004</v>
      </c>
    </row>
    <row r="313" spans="1:5" x14ac:dyDescent="0.3">
      <c r="A313" s="14">
        <v>42385</v>
      </c>
      <c r="B313" s="12">
        <v>2016</v>
      </c>
      <c r="C313" s="12" t="s">
        <v>119</v>
      </c>
      <c r="D313" s="12">
        <v>1435.97</v>
      </c>
      <c r="E313" s="12">
        <v>761.06</v>
      </c>
    </row>
    <row r="314" spans="1:5" x14ac:dyDescent="0.3">
      <c r="A314" s="14">
        <v>42557</v>
      </c>
      <c r="B314" s="12">
        <v>2016</v>
      </c>
      <c r="C314" s="12" t="s">
        <v>116</v>
      </c>
      <c r="D314" s="12">
        <v>1135.44</v>
      </c>
      <c r="E314" s="12">
        <v>567.72</v>
      </c>
    </row>
    <row r="315" spans="1:5" x14ac:dyDescent="0.3">
      <c r="A315" s="14">
        <v>42848</v>
      </c>
      <c r="B315" s="12">
        <v>2017</v>
      </c>
      <c r="C315" s="12" t="s">
        <v>116</v>
      </c>
      <c r="D315" s="12">
        <v>1649.82</v>
      </c>
      <c r="E315" s="12">
        <v>824.91</v>
      </c>
    </row>
    <row r="316" spans="1:5" x14ac:dyDescent="0.3">
      <c r="A316" s="14">
        <v>42495</v>
      </c>
      <c r="B316" s="12">
        <v>2016</v>
      </c>
      <c r="C316" s="12" t="s">
        <v>121</v>
      </c>
      <c r="D316" s="12">
        <v>871.99</v>
      </c>
      <c r="E316" s="12">
        <v>566.79</v>
      </c>
    </row>
    <row r="317" spans="1:5" x14ac:dyDescent="0.3">
      <c r="A317" s="14">
        <v>42894</v>
      </c>
      <c r="B317" s="12">
        <v>2017</v>
      </c>
      <c r="C317" s="12" t="s">
        <v>121</v>
      </c>
      <c r="D317" s="12">
        <v>2466.89</v>
      </c>
      <c r="E317" s="12">
        <v>1455.47</v>
      </c>
    </row>
    <row r="318" spans="1:5" x14ac:dyDescent="0.3">
      <c r="A318" s="14">
        <v>42931</v>
      </c>
      <c r="B318" s="12">
        <v>2017</v>
      </c>
      <c r="C318" s="12" t="s">
        <v>119</v>
      </c>
      <c r="D318" s="12">
        <v>948.56</v>
      </c>
      <c r="E318" s="12">
        <v>502.74</v>
      </c>
    </row>
    <row r="319" spans="1:5" x14ac:dyDescent="0.3">
      <c r="A319" s="14">
        <v>42994</v>
      </c>
      <c r="B319" s="12">
        <v>2017</v>
      </c>
      <c r="C319" s="12" t="s">
        <v>116</v>
      </c>
      <c r="D319" s="12">
        <v>2050.66</v>
      </c>
      <c r="E319" s="12">
        <v>1209.8900000000001</v>
      </c>
    </row>
    <row r="320" spans="1:5" x14ac:dyDescent="0.3">
      <c r="A320" s="14">
        <v>43196</v>
      </c>
      <c r="B320" s="12">
        <v>2018</v>
      </c>
      <c r="C320" s="12" t="s">
        <v>119</v>
      </c>
      <c r="D320" s="12">
        <v>1074.01</v>
      </c>
      <c r="E320" s="12">
        <v>590.71</v>
      </c>
    </row>
    <row r="321" spans="1:5" x14ac:dyDescent="0.3">
      <c r="A321" s="14">
        <v>43129</v>
      </c>
      <c r="B321" s="12">
        <v>2018</v>
      </c>
      <c r="C321" s="12" t="s">
        <v>121</v>
      </c>
      <c r="D321" s="12">
        <v>1533.56</v>
      </c>
      <c r="E321" s="12">
        <v>828.12</v>
      </c>
    </row>
    <row r="322" spans="1:5" x14ac:dyDescent="0.3">
      <c r="A322" s="14">
        <v>42450</v>
      </c>
      <c r="B322" s="12">
        <v>2016</v>
      </c>
      <c r="C322" s="12" t="s">
        <v>117</v>
      </c>
      <c r="D322" s="12">
        <v>1569.66</v>
      </c>
      <c r="E322" s="12">
        <v>706.35</v>
      </c>
    </row>
    <row r="323" spans="1:5" x14ac:dyDescent="0.3">
      <c r="A323" s="14">
        <v>43234</v>
      </c>
      <c r="B323" s="12">
        <v>2018</v>
      </c>
      <c r="C323" s="12" t="s">
        <v>117</v>
      </c>
      <c r="D323" s="12">
        <v>1511.8</v>
      </c>
      <c r="E323" s="12">
        <v>604.72</v>
      </c>
    </row>
    <row r="324" spans="1:5" x14ac:dyDescent="0.3">
      <c r="A324" s="14">
        <v>43368</v>
      </c>
      <c r="B324" s="12">
        <v>2018</v>
      </c>
      <c r="C324" s="12" t="s">
        <v>116</v>
      </c>
      <c r="D324" s="12">
        <v>1291.5</v>
      </c>
      <c r="E324" s="12">
        <v>710.33</v>
      </c>
    </row>
    <row r="325" spans="1:5" x14ac:dyDescent="0.3">
      <c r="A325" s="14">
        <v>43081</v>
      </c>
      <c r="B325" s="12">
        <v>2017</v>
      </c>
      <c r="C325" s="12" t="s">
        <v>119</v>
      </c>
      <c r="D325" s="12">
        <v>186.26</v>
      </c>
      <c r="E325" s="12">
        <v>104.31</v>
      </c>
    </row>
    <row r="326" spans="1:5" x14ac:dyDescent="0.3">
      <c r="A326" s="14">
        <v>43295</v>
      </c>
      <c r="B326" s="12">
        <v>2018</v>
      </c>
      <c r="C326" s="12" t="s">
        <v>121</v>
      </c>
      <c r="D326" s="12">
        <v>1511.95</v>
      </c>
      <c r="E326" s="12">
        <v>861.81</v>
      </c>
    </row>
    <row r="327" spans="1:5" x14ac:dyDescent="0.3">
      <c r="A327" s="14">
        <v>43353</v>
      </c>
      <c r="B327" s="12">
        <v>2018</v>
      </c>
      <c r="C327" s="12" t="s">
        <v>116</v>
      </c>
      <c r="D327" s="12">
        <v>1746.94</v>
      </c>
      <c r="E327" s="12">
        <v>943.35</v>
      </c>
    </row>
    <row r="328" spans="1:5" x14ac:dyDescent="0.3">
      <c r="A328" s="14">
        <v>42447</v>
      </c>
      <c r="B328" s="12">
        <v>2016</v>
      </c>
      <c r="C328" s="12" t="s">
        <v>116</v>
      </c>
      <c r="D328" s="12">
        <v>293.45</v>
      </c>
      <c r="E328" s="12">
        <v>140.86000000000001</v>
      </c>
    </row>
    <row r="329" spans="1:5" x14ac:dyDescent="0.3">
      <c r="A329" s="14">
        <v>43314</v>
      </c>
      <c r="B329" s="12">
        <v>2018</v>
      </c>
      <c r="C329" s="12" t="s">
        <v>116</v>
      </c>
      <c r="D329" s="12">
        <v>1963.48</v>
      </c>
      <c r="E329" s="12">
        <v>883.57</v>
      </c>
    </row>
    <row r="330" spans="1:5" x14ac:dyDescent="0.3">
      <c r="A330" s="14">
        <v>43248</v>
      </c>
      <c r="B330" s="12">
        <v>2018</v>
      </c>
      <c r="C330" s="12" t="s">
        <v>121</v>
      </c>
      <c r="D330" s="12">
        <v>488.7</v>
      </c>
      <c r="E330" s="12">
        <v>219.92</v>
      </c>
    </row>
    <row r="331" spans="1:5" x14ac:dyDescent="0.3">
      <c r="A331" s="14">
        <v>43193</v>
      </c>
      <c r="B331" s="12">
        <v>2018</v>
      </c>
      <c r="C331" s="12" t="s">
        <v>117</v>
      </c>
      <c r="D331" s="12">
        <v>503.68</v>
      </c>
      <c r="E331" s="12">
        <v>231.69</v>
      </c>
    </row>
    <row r="332" spans="1:5" x14ac:dyDescent="0.3">
      <c r="A332" s="14">
        <v>42629</v>
      </c>
      <c r="B332" s="12">
        <v>2016</v>
      </c>
      <c r="C332" s="12" t="s">
        <v>116</v>
      </c>
      <c r="D332" s="12">
        <v>2181.39</v>
      </c>
      <c r="E332" s="12">
        <v>1330.65</v>
      </c>
    </row>
    <row r="333" spans="1:5" x14ac:dyDescent="0.3">
      <c r="A333" s="14">
        <v>42941</v>
      </c>
      <c r="B333" s="12">
        <v>2017</v>
      </c>
      <c r="C333" s="12" t="s">
        <v>121</v>
      </c>
      <c r="D333" s="12">
        <v>1578.57</v>
      </c>
      <c r="E333" s="12">
        <v>805.07</v>
      </c>
    </row>
    <row r="334" spans="1:5" x14ac:dyDescent="0.3">
      <c r="A334" s="14">
        <v>43160</v>
      </c>
      <c r="B334" s="12">
        <v>2018</v>
      </c>
      <c r="C334" s="12" t="s">
        <v>119</v>
      </c>
      <c r="D334" s="12">
        <v>996.86</v>
      </c>
      <c r="E334" s="12">
        <v>598.12</v>
      </c>
    </row>
    <row r="335" spans="1:5" x14ac:dyDescent="0.3">
      <c r="A335" s="14">
        <v>43318</v>
      </c>
      <c r="B335" s="12">
        <v>2018</v>
      </c>
      <c r="C335" s="12" t="s">
        <v>117</v>
      </c>
      <c r="D335" s="12">
        <v>1707.1</v>
      </c>
      <c r="E335" s="12">
        <v>665.77</v>
      </c>
    </row>
    <row r="336" spans="1:5" x14ac:dyDescent="0.3">
      <c r="A336" s="14">
        <v>43066</v>
      </c>
      <c r="B336" s="12">
        <v>2017</v>
      </c>
      <c r="C336" s="12" t="s">
        <v>119</v>
      </c>
      <c r="D336" s="12">
        <v>1613.91</v>
      </c>
      <c r="E336" s="12">
        <v>984.49</v>
      </c>
    </row>
    <row r="337" spans="1:5" x14ac:dyDescent="0.3">
      <c r="A337" s="14">
        <v>42956</v>
      </c>
      <c r="B337" s="12">
        <v>2017</v>
      </c>
      <c r="C337" s="12" t="s">
        <v>119</v>
      </c>
      <c r="D337" s="12">
        <v>864.91</v>
      </c>
      <c r="E337" s="12">
        <v>397.86</v>
      </c>
    </row>
    <row r="338" spans="1:5" x14ac:dyDescent="0.3">
      <c r="A338" s="14">
        <v>43026</v>
      </c>
      <c r="B338" s="12">
        <v>2017</v>
      </c>
      <c r="C338" s="12" t="s">
        <v>117</v>
      </c>
      <c r="D338" s="12">
        <v>1389.02</v>
      </c>
      <c r="E338" s="12">
        <v>541.72</v>
      </c>
    </row>
    <row r="339" spans="1:5" x14ac:dyDescent="0.3">
      <c r="A339" s="14">
        <v>42619</v>
      </c>
      <c r="B339" s="12">
        <v>2016</v>
      </c>
      <c r="C339" s="12" t="s">
        <v>119</v>
      </c>
      <c r="D339" s="12">
        <v>1307.08</v>
      </c>
      <c r="E339" s="12">
        <v>509.76</v>
      </c>
    </row>
    <row r="340" spans="1:5" x14ac:dyDescent="0.3">
      <c r="A340" s="14">
        <v>43465</v>
      </c>
      <c r="B340" s="12">
        <v>2018</v>
      </c>
      <c r="C340" s="12" t="s">
        <v>117</v>
      </c>
      <c r="D340" s="12">
        <v>18.68</v>
      </c>
      <c r="E340" s="12">
        <v>10.46</v>
      </c>
    </row>
    <row r="341" spans="1:5" x14ac:dyDescent="0.3">
      <c r="A341" s="14">
        <v>42854</v>
      </c>
      <c r="B341" s="12">
        <v>2017</v>
      </c>
      <c r="C341" s="12" t="s">
        <v>121</v>
      </c>
      <c r="D341" s="12">
        <v>1794.84</v>
      </c>
      <c r="E341" s="12">
        <v>915.37</v>
      </c>
    </row>
    <row r="342" spans="1:5" x14ac:dyDescent="0.3">
      <c r="A342" s="14">
        <v>43458</v>
      </c>
      <c r="B342" s="12">
        <v>2018</v>
      </c>
      <c r="C342" s="12" t="s">
        <v>119</v>
      </c>
      <c r="D342" s="12">
        <v>106.76</v>
      </c>
      <c r="E342" s="12">
        <v>62.99</v>
      </c>
    </row>
    <row r="343" spans="1:5" x14ac:dyDescent="0.3">
      <c r="A343" s="14">
        <v>43384</v>
      </c>
      <c r="B343" s="12">
        <v>2018</v>
      </c>
      <c r="C343" s="12" t="s">
        <v>121</v>
      </c>
      <c r="D343" s="12">
        <v>2361.89</v>
      </c>
      <c r="E343" s="12">
        <v>921.14</v>
      </c>
    </row>
    <row r="344" spans="1:5" x14ac:dyDescent="0.3">
      <c r="A344" s="14">
        <v>43298</v>
      </c>
      <c r="B344" s="12">
        <v>2018</v>
      </c>
      <c r="C344" s="12" t="s">
        <v>116</v>
      </c>
      <c r="D344" s="12">
        <v>2270.87</v>
      </c>
      <c r="E344" s="12">
        <v>1226.27</v>
      </c>
    </row>
    <row r="345" spans="1:5" x14ac:dyDescent="0.3">
      <c r="A345" s="14">
        <v>43047</v>
      </c>
      <c r="B345" s="12">
        <v>2017</v>
      </c>
      <c r="C345" s="12" t="s">
        <v>121</v>
      </c>
      <c r="D345" s="12">
        <v>777.74</v>
      </c>
      <c r="E345" s="12">
        <v>505.53</v>
      </c>
    </row>
    <row r="346" spans="1:5" x14ac:dyDescent="0.3">
      <c r="A346" s="14">
        <v>43131</v>
      </c>
      <c r="B346" s="12">
        <v>2018</v>
      </c>
      <c r="C346" s="12" t="s">
        <v>116</v>
      </c>
      <c r="D346" s="12">
        <v>178.39</v>
      </c>
      <c r="E346" s="12">
        <v>87.41</v>
      </c>
    </row>
    <row r="347" spans="1:5" x14ac:dyDescent="0.3">
      <c r="A347" s="14">
        <v>42972</v>
      </c>
      <c r="B347" s="12">
        <v>2017</v>
      </c>
      <c r="C347" s="12" t="s">
        <v>117</v>
      </c>
      <c r="D347" s="12">
        <v>860.12</v>
      </c>
      <c r="E347" s="12">
        <v>559.08000000000004</v>
      </c>
    </row>
    <row r="348" spans="1:5" x14ac:dyDescent="0.3">
      <c r="A348" s="14">
        <v>42747</v>
      </c>
      <c r="B348" s="12">
        <v>2017</v>
      </c>
      <c r="C348" s="12" t="s">
        <v>121</v>
      </c>
      <c r="D348" s="12">
        <v>2194.62</v>
      </c>
      <c r="E348" s="12">
        <v>921.74</v>
      </c>
    </row>
    <row r="349" spans="1:5" x14ac:dyDescent="0.3">
      <c r="A349" s="14">
        <v>42832</v>
      </c>
      <c r="B349" s="12">
        <v>2017</v>
      </c>
      <c r="C349" s="12" t="s">
        <v>121</v>
      </c>
      <c r="D349" s="12">
        <v>2184.34</v>
      </c>
      <c r="E349" s="12">
        <v>851.89</v>
      </c>
    </row>
    <row r="350" spans="1:5" x14ac:dyDescent="0.3">
      <c r="A350" s="14">
        <v>42392</v>
      </c>
      <c r="B350" s="12">
        <v>2016</v>
      </c>
      <c r="C350" s="12" t="s">
        <v>121</v>
      </c>
      <c r="D350" s="12">
        <v>1605.37</v>
      </c>
      <c r="E350" s="12">
        <v>802.69</v>
      </c>
    </row>
    <row r="351" spans="1:5" x14ac:dyDescent="0.3">
      <c r="A351" s="14">
        <v>42622</v>
      </c>
      <c r="B351" s="12">
        <v>2016</v>
      </c>
      <c r="C351" s="12" t="s">
        <v>116</v>
      </c>
      <c r="D351" s="12">
        <v>504.41</v>
      </c>
      <c r="E351" s="12">
        <v>272.38</v>
      </c>
    </row>
    <row r="352" spans="1:5" x14ac:dyDescent="0.3">
      <c r="A352" s="14">
        <v>42773</v>
      </c>
      <c r="B352" s="12">
        <v>2017</v>
      </c>
      <c r="C352" s="12" t="s">
        <v>116</v>
      </c>
      <c r="D352" s="12">
        <v>2176.23</v>
      </c>
      <c r="E352" s="12">
        <v>1218.69</v>
      </c>
    </row>
    <row r="353" spans="1:5" x14ac:dyDescent="0.3">
      <c r="A353" s="14">
        <v>43449</v>
      </c>
      <c r="B353" s="12">
        <v>2018</v>
      </c>
      <c r="C353" s="12" t="s">
        <v>116</v>
      </c>
      <c r="D353" s="12">
        <v>508.23</v>
      </c>
      <c r="E353" s="12">
        <v>289.69</v>
      </c>
    </row>
    <row r="354" spans="1:5" x14ac:dyDescent="0.3">
      <c r="A354" s="14">
        <v>43270</v>
      </c>
      <c r="B354" s="12">
        <v>2018</v>
      </c>
      <c r="C354" s="12" t="s">
        <v>119</v>
      </c>
      <c r="D354" s="12">
        <v>1132.54</v>
      </c>
      <c r="E354" s="12">
        <v>577.6</v>
      </c>
    </row>
    <row r="355" spans="1:5" x14ac:dyDescent="0.3">
      <c r="A355" s="14">
        <v>43194</v>
      </c>
      <c r="B355" s="12">
        <v>2018</v>
      </c>
      <c r="C355" s="12" t="s">
        <v>116</v>
      </c>
      <c r="D355" s="12">
        <v>1163.97</v>
      </c>
      <c r="E355" s="12">
        <v>535.42999999999995</v>
      </c>
    </row>
    <row r="356" spans="1:5" x14ac:dyDescent="0.3">
      <c r="A356" s="14">
        <v>42608</v>
      </c>
      <c r="B356" s="12">
        <v>2016</v>
      </c>
      <c r="C356" s="12" t="s">
        <v>116</v>
      </c>
      <c r="D356" s="12">
        <v>2366.56</v>
      </c>
      <c r="E356" s="12">
        <v>1277.94</v>
      </c>
    </row>
    <row r="357" spans="1:5" x14ac:dyDescent="0.3">
      <c r="A357" s="14">
        <v>42798</v>
      </c>
      <c r="B357" s="12">
        <v>2017</v>
      </c>
      <c r="C357" s="12" t="s">
        <v>119</v>
      </c>
      <c r="D357" s="12">
        <v>1543.95</v>
      </c>
      <c r="E357" s="12">
        <v>880.05</v>
      </c>
    </row>
    <row r="358" spans="1:5" x14ac:dyDescent="0.3">
      <c r="A358" s="14">
        <v>43464</v>
      </c>
      <c r="B358" s="12">
        <v>2018</v>
      </c>
      <c r="C358" s="12" t="s">
        <v>117</v>
      </c>
      <c r="D358" s="12">
        <v>2245.69</v>
      </c>
      <c r="E358" s="12">
        <v>988.1</v>
      </c>
    </row>
    <row r="359" spans="1:5" x14ac:dyDescent="0.3">
      <c r="A359" s="14">
        <v>42718</v>
      </c>
      <c r="B359" s="12">
        <v>2016</v>
      </c>
      <c r="C359" s="12" t="s">
        <v>119</v>
      </c>
      <c r="D359" s="12">
        <v>850.25</v>
      </c>
      <c r="E359" s="12">
        <v>408.12</v>
      </c>
    </row>
    <row r="360" spans="1:5" x14ac:dyDescent="0.3">
      <c r="A360" s="14">
        <v>42395</v>
      </c>
      <c r="B360" s="12">
        <v>2016</v>
      </c>
      <c r="C360" s="12" t="s">
        <v>117</v>
      </c>
      <c r="D360" s="12">
        <v>1215.71</v>
      </c>
      <c r="E360" s="12">
        <v>522.76</v>
      </c>
    </row>
    <row r="361" spans="1:5" x14ac:dyDescent="0.3">
      <c r="A361" s="14">
        <v>43126</v>
      </c>
      <c r="B361" s="12">
        <v>2018</v>
      </c>
      <c r="C361" s="12" t="s">
        <v>117</v>
      </c>
      <c r="D361" s="12">
        <v>1998.48</v>
      </c>
      <c r="E361" s="12">
        <v>959.27</v>
      </c>
    </row>
    <row r="362" spans="1:5" x14ac:dyDescent="0.3">
      <c r="A362" s="14">
        <v>42800</v>
      </c>
      <c r="B362" s="12">
        <v>2017</v>
      </c>
      <c r="C362" s="12" t="s">
        <v>121</v>
      </c>
      <c r="D362" s="12">
        <v>2020.3</v>
      </c>
      <c r="E362" s="12">
        <v>787.92</v>
      </c>
    </row>
    <row r="363" spans="1:5" x14ac:dyDescent="0.3">
      <c r="A363" s="14">
        <v>43308</v>
      </c>
      <c r="B363" s="12">
        <v>2018</v>
      </c>
      <c r="C363" s="12" t="s">
        <v>116</v>
      </c>
      <c r="D363" s="12">
        <v>777.61</v>
      </c>
      <c r="E363" s="12">
        <v>357.7</v>
      </c>
    </row>
    <row r="364" spans="1:5" x14ac:dyDescent="0.3">
      <c r="A364" s="14">
        <v>42818</v>
      </c>
      <c r="B364" s="12">
        <v>2017</v>
      </c>
      <c r="C364" s="12" t="s">
        <v>119</v>
      </c>
      <c r="D364" s="12">
        <v>2260.0700000000002</v>
      </c>
      <c r="E364" s="12">
        <v>904.03</v>
      </c>
    </row>
    <row r="365" spans="1:5" x14ac:dyDescent="0.3">
      <c r="A365" s="14">
        <v>43099</v>
      </c>
      <c r="B365" s="12">
        <v>2017</v>
      </c>
      <c r="C365" s="12" t="s">
        <v>121</v>
      </c>
      <c r="D365" s="12">
        <v>285.04000000000002</v>
      </c>
      <c r="E365" s="12">
        <v>125.42</v>
      </c>
    </row>
    <row r="366" spans="1:5" x14ac:dyDescent="0.3">
      <c r="A366" s="14">
        <v>43039</v>
      </c>
      <c r="B366" s="12">
        <v>2017</v>
      </c>
      <c r="C366" s="12" t="s">
        <v>121</v>
      </c>
      <c r="D366" s="12">
        <v>2277.1</v>
      </c>
      <c r="E366" s="12">
        <v>1229.6300000000001</v>
      </c>
    </row>
    <row r="367" spans="1:5" x14ac:dyDescent="0.3">
      <c r="A367" s="14">
        <v>42419</v>
      </c>
      <c r="B367" s="12">
        <v>2016</v>
      </c>
      <c r="C367" s="12" t="s">
        <v>117</v>
      </c>
      <c r="D367" s="12">
        <v>722.03</v>
      </c>
      <c r="E367" s="12">
        <v>440.44</v>
      </c>
    </row>
    <row r="368" spans="1:5" x14ac:dyDescent="0.3">
      <c r="A368" s="14">
        <v>43290</v>
      </c>
      <c r="B368" s="12">
        <v>2018</v>
      </c>
      <c r="C368" s="12" t="s">
        <v>119</v>
      </c>
      <c r="D368" s="12">
        <v>570.37</v>
      </c>
      <c r="E368" s="12">
        <v>256.67</v>
      </c>
    </row>
    <row r="369" spans="1:5" x14ac:dyDescent="0.3">
      <c r="A369" s="14">
        <v>42783</v>
      </c>
      <c r="B369" s="12">
        <v>2017</v>
      </c>
      <c r="C369" s="12" t="s">
        <v>116</v>
      </c>
      <c r="D369" s="12">
        <v>1358.3</v>
      </c>
      <c r="E369" s="12">
        <v>529.74</v>
      </c>
    </row>
    <row r="370" spans="1:5" x14ac:dyDescent="0.3">
      <c r="A370" s="14">
        <v>42420</v>
      </c>
      <c r="B370" s="12">
        <v>2016</v>
      </c>
      <c r="C370" s="12" t="s">
        <v>119</v>
      </c>
      <c r="D370" s="12">
        <v>1889.12</v>
      </c>
      <c r="E370" s="12">
        <v>1171.25</v>
      </c>
    </row>
    <row r="371" spans="1:5" x14ac:dyDescent="0.3">
      <c r="A371" s="14">
        <v>43418</v>
      </c>
      <c r="B371" s="12">
        <v>2018</v>
      </c>
      <c r="C371" s="12" t="s">
        <v>119</v>
      </c>
      <c r="D371" s="12">
        <v>763.65</v>
      </c>
      <c r="E371" s="12">
        <v>313.10000000000002</v>
      </c>
    </row>
    <row r="372" spans="1:5" x14ac:dyDescent="0.3">
      <c r="A372" s="14">
        <v>42708</v>
      </c>
      <c r="B372" s="12">
        <v>2016</v>
      </c>
      <c r="C372" s="12" t="s">
        <v>121</v>
      </c>
      <c r="D372" s="12">
        <v>1200.6099999999999</v>
      </c>
      <c r="E372" s="12">
        <v>612.30999999999995</v>
      </c>
    </row>
    <row r="373" spans="1:5" x14ac:dyDescent="0.3">
      <c r="A373" s="14">
        <v>42705</v>
      </c>
      <c r="B373" s="12">
        <v>2016</v>
      </c>
      <c r="C373" s="12" t="s">
        <v>119</v>
      </c>
      <c r="D373" s="12">
        <v>1869.12</v>
      </c>
      <c r="E373" s="12">
        <v>1009.32</v>
      </c>
    </row>
    <row r="374" spans="1:5" x14ac:dyDescent="0.3">
      <c r="A374" s="14">
        <v>42724</v>
      </c>
      <c r="B374" s="12">
        <v>2016</v>
      </c>
      <c r="C374" s="12" t="s">
        <v>121</v>
      </c>
      <c r="D374" s="12">
        <v>597.57000000000005</v>
      </c>
      <c r="E374" s="12">
        <v>233.05</v>
      </c>
    </row>
    <row r="375" spans="1:5" x14ac:dyDescent="0.3">
      <c r="A375" s="14">
        <v>43218</v>
      </c>
      <c r="B375" s="12">
        <v>2018</v>
      </c>
      <c r="C375" s="12" t="s">
        <v>119</v>
      </c>
      <c r="D375" s="12">
        <v>837.42</v>
      </c>
      <c r="E375" s="12">
        <v>360.09</v>
      </c>
    </row>
    <row r="376" spans="1:5" x14ac:dyDescent="0.3">
      <c r="A376" s="14">
        <v>43285</v>
      </c>
      <c r="B376" s="12">
        <v>2018</v>
      </c>
      <c r="C376" s="12" t="s">
        <v>116</v>
      </c>
      <c r="D376" s="12">
        <v>226.99</v>
      </c>
      <c r="E376" s="12">
        <v>104.42</v>
      </c>
    </row>
    <row r="377" spans="1:5" x14ac:dyDescent="0.3">
      <c r="A377" s="14">
        <v>43074</v>
      </c>
      <c r="B377" s="12">
        <v>2017</v>
      </c>
      <c r="C377" s="12" t="s">
        <v>121</v>
      </c>
      <c r="D377" s="12">
        <v>1538.27</v>
      </c>
      <c r="E377" s="12">
        <v>815.28</v>
      </c>
    </row>
    <row r="378" spans="1:5" x14ac:dyDescent="0.3">
      <c r="A378" s="14">
        <v>43262</v>
      </c>
      <c r="B378" s="12">
        <v>2018</v>
      </c>
      <c r="C378" s="12" t="s">
        <v>119</v>
      </c>
      <c r="D378" s="12">
        <v>1131.7</v>
      </c>
      <c r="E378" s="12">
        <v>464</v>
      </c>
    </row>
    <row r="379" spans="1:5" x14ac:dyDescent="0.3">
      <c r="A379" s="14">
        <v>43262</v>
      </c>
      <c r="B379" s="12">
        <v>2018</v>
      </c>
      <c r="C379" s="12" t="s">
        <v>121</v>
      </c>
      <c r="D379" s="12">
        <v>530.89</v>
      </c>
      <c r="E379" s="12">
        <v>339.77</v>
      </c>
    </row>
    <row r="380" spans="1:5" x14ac:dyDescent="0.3">
      <c r="A380" s="14">
        <v>43463</v>
      </c>
      <c r="B380" s="12">
        <v>2018</v>
      </c>
      <c r="C380" s="12" t="s">
        <v>116</v>
      </c>
      <c r="D380" s="12">
        <v>1189.8399999999999</v>
      </c>
      <c r="E380" s="12">
        <v>487.83</v>
      </c>
    </row>
    <row r="381" spans="1:5" x14ac:dyDescent="0.3">
      <c r="A381" s="14">
        <v>43005</v>
      </c>
      <c r="B381" s="12">
        <v>2017</v>
      </c>
      <c r="C381" s="12" t="s">
        <v>116</v>
      </c>
      <c r="D381" s="12">
        <v>2145.9899999999998</v>
      </c>
      <c r="E381" s="12">
        <v>1309.05</v>
      </c>
    </row>
    <row r="382" spans="1:5" x14ac:dyDescent="0.3">
      <c r="A382" s="14">
        <v>42871</v>
      </c>
      <c r="B382" s="12">
        <v>2017</v>
      </c>
      <c r="C382" s="12" t="s">
        <v>117</v>
      </c>
      <c r="D382" s="12">
        <v>1189.3800000000001</v>
      </c>
      <c r="E382" s="12">
        <v>642.27</v>
      </c>
    </row>
    <row r="383" spans="1:5" x14ac:dyDescent="0.3">
      <c r="A383" s="14">
        <v>43381</v>
      </c>
      <c r="B383" s="12">
        <v>2018</v>
      </c>
      <c r="C383" s="12" t="s">
        <v>121</v>
      </c>
      <c r="D383" s="12">
        <v>1186.21</v>
      </c>
      <c r="E383" s="12">
        <v>474.48</v>
      </c>
    </row>
    <row r="384" spans="1:5" x14ac:dyDescent="0.3">
      <c r="A384" s="14">
        <v>42711</v>
      </c>
      <c r="B384" s="12">
        <v>2016</v>
      </c>
      <c r="C384" s="12" t="s">
        <v>121</v>
      </c>
      <c r="D384" s="12">
        <v>1675.29</v>
      </c>
      <c r="E384" s="12">
        <v>1105.69</v>
      </c>
    </row>
    <row r="385" spans="1:5" x14ac:dyDescent="0.3">
      <c r="A385" s="14">
        <v>43281</v>
      </c>
      <c r="B385" s="12">
        <v>2018</v>
      </c>
      <c r="C385" s="12" t="s">
        <v>116</v>
      </c>
      <c r="D385" s="12">
        <v>2184.0700000000002</v>
      </c>
      <c r="E385" s="12">
        <v>1266.76</v>
      </c>
    </row>
    <row r="386" spans="1:5" x14ac:dyDescent="0.3">
      <c r="A386" s="14">
        <v>43024</v>
      </c>
      <c r="B386" s="12">
        <v>2017</v>
      </c>
      <c r="C386" s="12" t="s">
        <v>119</v>
      </c>
      <c r="D386" s="12">
        <v>1392.48</v>
      </c>
      <c r="E386" s="12">
        <v>905.11</v>
      </c>
    </row>
    <row r="387" spans="1:5" x14ac:dyDescent="0.3">
      <c r="A387" s="14">
        <v>43202</v>
      </c>
      <c r="B387" s="12">
        <v>2018</v>
      </c>
      <c r="C387" s="12" t="s">
        <v>116</v>
      </c>
      <c r="D387" s="12">
        <v>2158.02</v>
      </c>
      <c r="E387" s="12">
        <v>1445.87</v>
      </c>
    </row>
    <row r="388" spans="1:5" x14ac:dyDescent="0.3">
      <c r="A388" s="14">
        <v>42636</v>
      </c>
      <c r="B388" s="12">
        <v>2016</v>
      </c>
      <c r="C388" s="12" t="s">
        <v>121</v>
      </c>
      <c r="D388" s="12">
        <v>2465</v>
      </c>
      <c r="E388" s="12">
        <v>1552.95</v>
      </c>
    </row>
    <row r="389" spans="1:5" x14ac:dyDescent="0.3">
      <c r="A389" s="14">
        <v>43169</v>
      </c>
      <c r="B389" s="12">
        <v>2018</v>
      </c>
      <c r="C389" s="12" t="s">
        <v>116</v>
      </c>
      <c r="D389" s="12">
        <v>2419.64</v>
      </c>
      <c r="E389" s="12">
        <v>1234.02</v>
      </c>
    </row>
    <row r="390" spans="1:5" x14ac:dyDescent="0.3">
      <c r="A390" s="14">
        <v>43440</v>
      </c>
      <c r="B390" s="12">
        <v>2018</v>
      </c>
      <c r="C390" s="12" t="s">
        <v>119</v>
      </c>
      <c r="D390" s="12">
        <v>638.61</v>
      </c>
      <c r="E390" s="12">
        <v>402.32</v>
      </c>
    </row>
    <row r="391" spans="1:5" x14ac:dyDescent="0.3">
      <c r="A391" s="14">
        <v>42400</v>
      </c>
      <c r="B391" s="12">
        <v>2016</v>
      </c>
      <c r="C391" s="12" t="s">
        <v>119</v>
      </c>
      <c r="D391" s="12">
        <v>1968.43</v>
      </c>
      <c r="E391" s="12">
        <v>1240.1099999999999</v>
      </c>
    </row>
    <row r="392" spans="1:5" x14ac:dyDescent="0.3">
      <c r="A392" s="14">
        <v>42673</v>
      </c>
      <c r="B392" s="12">
        <v>2016</v>
      </c>
      <c r="C392" s="12" t="s">
        <v>117</v>
      </c>
      <c r="D392" s="12">
        <v>2280.9699999999998</v>
      </c>
      <c r="E392" s="12">
        <v>912.39</v>
      </c>
    </row>
    <row r="393" spans="1:5" x14ac:dyDescent="0.3">
      <c r="A393" s="14">
        <v>43089</v>
      </c>
      <c r="B393" s="12">
        <v>2017</v>
      </c>
      <c r="C393" s="12" t="s">
        <v>121</v>
      </c>
      <c r="D393" s="12">
        <v>1657.87</v>
      </c>
      <c r="E393" s="12">
        <v>862.09</v>
      </c>
    </row>
    <row r="394" spans="1:5" x14ac:dyDescent="0.3">
      <c r="A394" s="14">
        <v>42903</v>
      </c>
      <c r="B394" s="12">
        <v>2017</v>
      </c>
      <c r="C394" s="12" t="s">
        <v>119</v>
      </c>
      <c r="D394" s="12">
        <v>1793.59</v>
      </c>
      <c r="E394" s="12">
        <v>753.31</v>
      </c>
    </row>
    <row r="395" spans="1:5" x14ac:dyDescent="0.3">
      <c r="A395" s="14">
        <v>42443</v>
      </c>
      <c r="B395" s="12">
        <v>2016</v>
      </c>
      <c r="C395" s="12" t="s">
        <v>117</v>
      </c>
      <c r="D395" s="12">
        <v>37.409999999999997</v>
      </c>
      <c r="E395" s="12">
        <v>18.71</v>
      </c>
    </row>
    <row r="396" spans="1:5" x14ac:dyDescent="0.3">
      <c r="A396" s="14">
        <v>42806</v>
      </c>
      <c r="B396" s="12">
        <v>2017</v>
      </c>
      <c r="C396" s="12" t="s">
        <v>116</v>
      </c>
      <c r="D396" s="12">
        <v>561.21</v>
      </c>
      <c r="E396" s="12">
        <v>297.44</v>
      </c>
    </row>
    <row r="397" spans="1:5" x14ac:dyDescent="0.3">
      <c r="A397" s="14">
        <v>43092</v>
      </c>
      <c r="B397" s="12">
        <v>2017</v>
      </c>
      <c r="C397" s="12" t="s">
        <v>119</v>
      </c>
      <c r="D397" s="12">
        <v>1826.73</v>
      </c>
      <c r="E397" s="12">
        <v>1096.04</v>
      </c>
    </row>
    <row r="398" spans="1:5" x14ac:dyDescent="0.3">
      <c r="A398" s="14">
        <v>43252</v>
      </c>
      <c r="B398" s="12">
        <v>2018</v>
      </c>
      <c r="C398" s="12" t="s">
        <v>121</v>
      </c>
      <c r="D398" s="12">
        <v>110.19</v>
      </c>
      <c r="E398" s="12">
        <v>55.1</v>
      </c>
    </row>
    <row r="399" spans="1:5" x14ac:dyDescent="0.3">
      <c r="A399" s="14">
        <v>43371</v>
      </c>
      <c r="B399" s="12">
        <v>2018</v>
      </c>
      <c r="C399" s="12" t="s">
        <v>119</v>
      </c>
      <c r="D399" s="12">
        <v>1971.48</v>
      </c>
      <c r="E399" s="12">
        <v>906.88</v>
      </c>
    </row>
    <row r="400" spans="1:5" x14ac:dyDescent="0.3">
      <c r="A400" s="14">
        <v>43064</v>
      </c>
      <c r="B400" s="12">
        <v>2017</v>
      </c>
      <c r="C400" s="12" t="s">
        <v>119</v>
      </c>
      <c r="D400" s="12">
        <v>543.38</v>
      </c>
      <c r="E400" s="12">
        <v>266.26</v>
      </c>
    </row>
    <row r="401" spans="1:5" x14ac:dyDescent="0.3">
      <c r="A401" s="14">
        <v>43005</v>
      </c>
      <c r="B401" s="12">
        <v>2017</v>
      </c>
      <c r="C401" s="12" t="s">
        <v>116</v>
      </c>
      <c r="D401" s="12">
        <v>961.3</v>
      </c>
      <c r="E401" s="12">
        <v>384.52</v>
      </c>
    </row>
    <row r="402" spans="1:5" x14ac:dyDescent="0.3">
      <c r="A402" s="14">
        <v>42798</v>
      </c>
      <c r="B402" s="12">
        <v>2017</v>
      </c>
      <c r="C402" s="12" t="s">
        <v>119</v>
      </c>
      <c r="D402" s="12">
        <v>712.75</v>
      </c>
      <c r="E402" s="12">
        <v>349.25</v>
      </c>
    </row>
    <row r="403" spans="1:5" x14ac:dyDescent="0.3">
      <c r="A403" s="14">
        <v>42754</v>
      </c>
      <c r="B403" s="12">
        <v>2017</v>
      </c>
      <c r="C403" s="12" t="s">
        <v>116</v>
      </c>
      <c r="D403" s="12">
        <v>1086.1199999999999</v>
      </c>
      <c r="E403" s="12">
        <v>727.7</v>
      </c>
    </row>
    <row r="404" spans="1:5" x14ac:dyDescent="0.3">
      <c r="A404" s="14">
        <v>42957</v>
      </c>
      <c r="B404" s="12">
        <v>2017</v>
      </c>
      <c r="C404" s="12" t="s">
        <v>121</v>
      </c>
      <c r="D404" s="12">
        <v>2496.4299999999998</v>
      </c>
      <c r="E404" s="12">
        <v>1373.04</v>
      </c>
    </row>
    <row r="405" spans="1:5" x14ac:dyDescent="0.3">
      <c r="A405" s="14">
        <v>43004</v>
      </c>
      <c r="B405" s="12">
        <v>2017</v>
      </c>
      <c r="C405" s="12" t="s">
        <v>117</v>
      </c>
      <c r="D405" s="12">
        <v>249.02</v>
      </c>
      <c r="E405" s="12">
        <v>109.57</v>
      </c>
    </row>
    <row r="406" spans="1:5" x14ac:dyDescent="0.3">
      <c r="A406" s="14">
        <v>42466</v>
      </c>
      <c r="B406" s="12">
        <v>2016</v>
      </c>
      <c r="C406" s="12" t="s">
        <v>116</v>
      </c>
      <c r="D406" s="12">
        <v>2133.2199999999998</v>
      </c>
      <c r="E406" s="12">
        <v>1130.6099999999999</v>
      </c>
    </row>
    <row r="407" spans="1:5" x14ac:dyDescent="0.3">
      <c r="A407" s="14">
        <v>42383</v>
      </c>
      <c r="B407" s="12">
        <v>2016</v>
      </c>
      <c r="C407" s="12" t="s">
        <v>121</v>
      </c>
      <c r="D407" s="12">
        <v>903.17</v>
      </c>
      <c r="E407" s="12">
        <v>478.68</v>
      </c>
    </row>
    <row r="408" spans="1:5" x14ac:dyDescent="0.3">
      <c r="A408" s="14">
        <v>43087</v>
      </c>
      <c r="B408" s="12">
        <v>2017</v>
      </c>
      <c r="C408" s="12" t="s">
        <v>121</v>
      </c>
      <c r="D408" s="12">
        <v>1472.87</v>
      </c>
      <c r="E408" s="12">
        <v>898.45</v>
      </c>
    </row>
    <row r="409" spans="1:5" x14ac:dyDescent="0.3">
      <c r="A409" s="14">
        <v>42456</v>
      </c>
      <c r="B409" s="12">
        <v>2016</v>
      </c>
      <c r="C409" s="12" t="s">
        <v>117</v>
      </c>
      <c r="D409" s="12">
        <v>2226.17</v>
      </c>
      <c r="E409" s="12">
        <v>1424.75</v>
      </c>
    </row>
    <row r="410" spans="1:5" x14ac:dyDescent="0.3">
      <c r="A410" s="14">
        <v>42401</v>
      </c>
      <c r="B410" s="12">
        <v>2016</v>
      </c>
      <c r="C410" s="12" t="s">
        <v>119</v>
      </c>
      <c r="D410" s="12">
        <v>1859.52</v>
      </c>
      <c r="E410" s="12">
        <v>948.36</v>
      </c>
    </row>
    <row r="411" spans="1:5" x14ac:dyDescent="0.3">
      <c r="A411" s="14">
        <v>43235</v>
      </c>
      <c r="B411" s="12">
        <v>2018</v>
      </c>
      <c r="C411" s="12" t="s">
        <v>117</v>
      </c>
      <c r="D411" s="12">
        <v>2187.08</v>
      </c>
      <c r="E411" s="12">
        <v>852.96</v>
      </c>
    </row>
    <row r="412" spans="1:5" x14ac:dyDescent="0.3">
      <c r="A412" s="14">
        <v>42723</v>
      </c>
      <c r="B412" s="12">
        <v>2016</v>
      </c>
      <c r="C412" s="12" t="s">
        <v>117</v>
      </c>
      <c r="D412" s="12">
        <v>1283.51</v>
      </c>
      <c r="E412" s="12">
        <v>757.27</v>
      </c>
    </row>
    <row r="413" spans="1:5" x14ac:dyDescent="0.3">
      <c r="A413" s="14">
        <v>42517</v>
      </c>
      <c r="B413" s="12">
        <v>2016</v>
      </c>
      <c r="C413" s="12" t="s">
        <v>121</v>
      </c>
      <c r="D413" s="12">
        <v>790.88</v>
      </c>
      <c r="E413" s="12">
        <v>498.25</v>
      </c>
    </row>
    <row r="414" spans="1:5" x14ac:dyDescent="0.3">
      <c r="A414" s="14">
        <v>42441</v>
      </c>
      <c r="B414" s="12">
        <v>2016</v>
      </c>
      <c r="C414" s="12" t="s">
        <v>121</v>
      </c>
      <c r="D414" s="12">
        <v>2249.06</v>
      </c>
      <c r="E414" s="12">
        <v>1079.55</v>
      </c>
    </row>
    <row r="415" spans="1:5" x14ac:dyDescent="0.3">
      <c r="A415" s="14">
        <v>42826</v>
      </c>
      <c r="B415" s="12">
        <v>2017</v>
      </c>
      <c r="C415" s="12" t="s">
        <v>116</v>
      </c>
      <c r="D415" s="12">
        <v>233.71</v>
      </c>
      <c r="E415" s="12">
        <v>102.83</v>
      </c>
    </row>
    <row r="416" spans="1:5" x14ac:dyDescent="0.3">
      <c r="A416" s="14">
        <v>43451</v>
      </c>
      <c r="B416" s="12">
        <v>2018</v>
      </c>
      <c r="C416" s="12" t="s">
        <v>117</v>
      </c>
      <c r="D416" s="12">
        <v>2216.86</v>
      </c>
      <c r="E416" s="12">
        <v>1019.76</v>
      </c>
    </row>
    <row r="417" spans="1:5" x14ac:dyDescent="0.3">
      <c r="A417" s="14">
        <v>43058</v>
      </c>
      <c r="B417" s="12">
        <v>2017</v>
      </c>
      <c r="C417" s="12" t="s">
        <v>116</v>
      </c>
      <c r="D417" s="12">
        <v>2117.14</v>
      </c>
      <c r="E417" s="12">
        <v>1206.77</v>
      </c>
    </row>
    <row r="418" spans="1:5" x14ac:dyDescent="0.3">
      <c r="A418" s="14">
        <v>42663</v>
      </c>
      <c r="B418" s="12">
        <v>2016</v>
      </c>
      <c r="C418" s="12" t="s">
        <v>116</v>
      </c>
      <c r="D418" s="12">
        <v>98.19</v>
      </c>
      <c r="E418" s="12">
        <v>63.82</v>
      </c>
    </row>
    <row r="419" spans="1:5" x14ac:dyDescent="0.3">
      <c r="A419" s="14">
        <v>42426</v>
      </c>
      <c r="B419" s="12">
        <v>2016</v>
      </c>
      <c r="C419" s="12" t="s">
        <v>116</v>
      </c>
      <c r="D419" s="12">
        <v>539.79</v>
      </c>
      <c r="E419" s="12">
        <v>296.88</v>
      </c>
    </row>
    <row r="420" spans="1:5" x14ac:dyDescent="0.3">
      <c r="A420" s="14">
        <v>42591</v>
      </c>
      <c r="B420" s="12">
        <v>2016</v>
      </c>
      <c r="C420" s="12" t="s">
        <v>117</v>
      </c>
      <c r="D420" s="12">
        <v>1740.05</v>
      </c>
      <c r="E420" s="12">
        <v>1113.6300000000001</v>
      </c>
    </row>
    <row r="421" spans="1:5" x14ac:dyDescent="0.3">
      <c r="A421" s="14">
        <v>42853</v>
      </c>
      <c r="B421" s="12">
        <v>2017</v>
      </c>
      <c r="C421" s="12" t="s">
        <v>116</v>
      </c>
      <c r="D421" s="12">
        <v>255.53</v>
      </c>
      <c r="E421" s="12">
        <v>171.21</v>
      </c>
    </row>
    <row r="422" spans="1:5" x14ac:dyDescent="0.3">
      <c r="A422" s="14">
        <v>43302</v>
      </c>
      <c r="B422" s="12">
        <v>2018</v>
      </c>
      <c r="C422" s="12" t="s">
        <v>116</v>
      </c>
      <c r="D422" s="12">
        <v>351.43</v>
      </c>
      <c r="E422" s="12">
        <v>158.13999999999999</v>
      </c>
    </row>
    <row r="423" spans="1:5" x14ac:dyDescent="0.3">
      <c r="A423" s="14">
        <v>42532</v>
      </c>
      <c r="B423" s="12">
        <v>2016</v>
      </c>
      <c r="C423" s="12" t="s">
        <v>117</v>
      </c>
      <c r="D423" s="12">
        <v>360.48</v>
      </c>
      <c r="E423" s="12">
        <v>198.26</v>
      </c>
    </row>
    <row r="424" spans="1:5" x14ac:dyDescent="0.3">
      <c r="A424" s="14">
        <v>43090</v>
      </c>
      <c r="B424" s="12">
        <v>2017</v>
      </c>
      <c r="C424" s="12" t="s">
        <v>116</v>
      </c>
      <c r="D424" s="12">
        <v>607.66</v>
      </c>
      <c r="E424" s="12">
        <v>376.75</v>
      </c>
    </row>
    <row r="425" spans="1:5" x14ac:dyDescent="0.3">
      <c r="A425" s="14">
        <v>43296</v>
      </c>
      <c r="B425" s="12">
        <v>2018</v>
      </c>
      <c r="C425" s="12" t="s">
        <v>121</v>
      </c>
      <c r="D425" s="12">
        <v>2348.0500000000002</v>
      </c>
      <c r="E425" s="12">
        <v>1009.66</v>
      </c>
    </row>
    <row r="426" spans="1:5" x14ac:dyDescent="0.3">
      <c r="A426" s="14">
        <v>42889</v>
      </c>
      <c r="B426" s="12">
        <v>2017</v>
      </c>
      <c r="C426" s="12" t="s">
        <v>116</v>
      </c>
      <c r="D426" s="12">
        <v>2347.36</v>
      </c>
      <c r="E426" s="12">
        <v>938.94</v>
      </c>
    </row>
    <row r="427" spans="1:5" x14ac:dyDescent="0.3">
      <c r="A427" s="14">
        <v>43153</v>
      </c>
      <c r="B427" s="12">
        <v>2018</v>
      </c>
      <c r="C427" s="12" t="s">
        <v>121</v>
      </c>
      <c r="D427" s="12">
        <v>149.54</v>
      </c>
      <c r="E427" s="12">
        <v>71.78</v>
      </c>
    </row>
    <row r="428" spans="1:5" x14ac:dyDescent="0.3">
      <c r="A428" s="14">
        <v>42656</v>
      </c>
      <c r="B428" s="12">
        <v>2016</v>
      </c>
      <c r="C428" s="12" t="s">
        <v>121</v>
      </c>
      <c r="D428" s="12">
        <v>1146.83</v>
      </c>
      <c r="E428" s="12">
        <v>527.54</v>
      </c>
    </row>
    <row r="429" spans="1:5" x14ac:dyDescent="0.3">
      <c r="A429" s="14">
        <v>43436</v>
      </c>
      <c r="B429" s="12">
        <v>2018</v>
      </c>
      <c r="C429" s="12" t="s">
        <v>121</v>
      </c>
      <c r="D429" s="12">
        <v>1611.46</v>
      </c>
      <c r="E429" s="12">
        <v>837.96</v>
      </c>
    </row>
    <row r="430" spans="1:5" x14ac:dyDescent="0.3">
      <c r="A430" s="14">
        <v>42835</v>
      </c>
      <c r="B430" s="12">
        <v>2017</v>
      </c>
      <c r="C430" s="12" t="s">
        <v>117</v>
      </c>
      <c r="D430" s="12">
        <v>312.83</v>
      </c>
      <c r="E430" s="12">
        <v>178.31</v>
      </c>
    </row>
    <row r="431" spans="1:5" x14ac:dyDescent="0.3">
      <c r="A431" s="14">
        <v>42674</v>
      </c>
      <c r="B431" s="12">
        <v>2016</v>
      </c>
      <c r="C431" s="12" t="s">
        <v>116</v>
      </c>
      <c r="D431" s="12">
        <v>1769.08</v>
      </c>
      <c r="E431" s="12">
        <v>1149.9000000000001</v>
      </c>
    </row>
    <row r="432" spans="1:5" x14ac:dyDescent="0.3">
      <c r="A432" s="14">
        <v>42751</v>
      </c>
      <c r="B432" s="12">
        <v>2017</v>
      </c>
      <c r="C432" s="12" t="s">
        <v>117</v>
      </c>
      <c r="D432" s="12">
        <v>1146.08</v>
      </c>
      <c r="E432" s="12">
        <v>641.79999999999995</v>
      </c>
    </row>
    <row r="433" spans="1:5" x14ac:dyDescent="0.3">
      <c r="A433" s="14">
        <v>43071</v>
      </c>
      <c r="B433" s="12">
        <v>2017</v>
      </c>
      <c r="C433" s="12" t="s">
        <v>121</v>
      </c>
      <c r="D433" s="12">
        <v>2109.7399999999998</v>
      </c>
      <c r="E433" s="12">
        <v>822.8</v>
      </c>
    </row>
    <row r="434" spans="1:5" x14ac:dyDescent="0.3">
      <c r="A434" s="14">
        <v>42628</v>
      </c>
      <c r="B434" s="12">
        <v>2016</v>
      </c>
      <c r="C434" s="12" t="s">
        <v>121</v>
      </c>
      <c r="D434" s="12">
        <v>78.819999999999993</v>
      </c>
      <c r="E434" s="12">
        <v>40.200000000000003</v>
      </c>
    </row>
    <row r="435" spans="1:5" x14ac:dyDescent="0.3">
      <c r="A435" s="14">
        <v>42730</v>
      </c>
      <c r="B435" s="12">
        <v>2016</v>
      </c>
      <c r="C435" s="12" t="s">
        <v>117</v>
      </c>
      <c r="D435" s="12">
        <v>1965.78</v>
      </c>
      <c r="E435" s="12">
        <v>786.31</v>
      </c>
    </row>
    <row r="436" spans="1:5" x14ac:dyDescent="0.3">
      <c r="A436" s="14">
        <v>43044</v>
      </c>
      <c r="B436" s="12">
        <v>2017</v>
      </c>
      <c r="C436" s="12" t="s">
        <v>119</v>
      </c>
      <c r="D436" s="12">
        <v>88.26</v>
      </c>
      <c r="E436" s="12">
        <v>41.48</v>
      </c>
    </row>
    <row r="437" spans="1:5" x14ac:dyDescent="0.3">
      <c r="A437" s="14">
        <v>43261</v>
      </c>
      <c r="B437" s="12">
        <v>2018</v>
      </c>
      <c r="C437" s="12" t="s">
        <v>117</v>
      </c>
      <c r="D437" s="12">
        <v>2468.0100000000002</v>
      </c>
      <c r="E437" s="12">
        <v>962.52</v>
      </c>
    </row>
    <row r="438" spans="1:5" x14ac:dyDescent="0.3">
      <c r="A438" s="14">
        <v>43457</v>
      </c>
      <c r="B438" s="12">
        <v>2018</v>
      </c>
      <c r="C438" s="12" t="s">
        <v>121</v>
      </c>
      <c r="D438" s="12">
        <v>1656.82</v>
      </c>
      <c r="E438" s="12">
        <v>1060.3599999999999</v>
      </c>
    </row>
    <row r="439" spans="1:5" x14ac:dyDescent="0.3">
      <c r="A439" s="14">
        <v>42534</v>
      </c>
      <c r="B439" s="12">
        <v>2016</v>
      </c>
      <c r="C439" s="12" t="s">
        <v>116</v>
      </c>
      <c r="D439" s="12">
        <v>1005.73</v>
      </c>
      <c r="E439" s="12">
        <v>553.15</v>
      </c>
    </row>
    <row r="440" spans="1:5" x14ac:dyDescent="0.3">
      <c r="A440" s="14">
        <v>43158</v>
      </c>
      <c r="B440" s="12">
        <v>2018</v>
      </c>
      <c r="C440" s="12" t="s">
        <v>116</v>
      </c>
      <c r="D440" s="12">
        <v>78</v>
      </c>
      <c r="E440" s="12">
        <v>35.880000000000003</v>
      </c>
    </row>
    <row r="441" spans="1:5" x14ac:dyDescent="0.3">
      <c r="A441" s="14">
        <v>43408</v>
      </c>
      <c r="B441" s="12">
        <v>2018</v>
      </c>
      <c r="C441" s="12" t="s">
        <v>116</v>
      </c>
      <c r="D441" s="12">
        <v>577.51</v>
      </c>
      <c r="E441" s="12">
        <v>259.88</v>
      </c>
    </row>
    <row r="442" spans="1:5" x14ac:dyDescent="0.3">
      <c r="A442" s="14">
        <v>42792</v>
      </c>
      <c r="B442" s="12">
        <v>2017</v>
      </c>
      <c r="C442" s="12" t="s">
        <v>121</v>
      </c>
      <c r="D442" s="12">
        <v>538.86</v>
      </c>
      <c r="E442" s="12">
        <v>323.32</v>
      </c>
    </row>
    <row r="443" spans="1:5" x14ac:dyDescent="0.3">
      <c r="A443" s="14">
        <v>42620</v>
      </c>
      <c r="B443" s="12">
        <v>2016</v>
      </c>
      <c r="C443" s="12" t="s">
        <v>116</v>
      </c>
      <c r="D443" s="12">
        <v>1527.05</v>
      </c>
      <c r="E443" s="12">
        <v>748.25</v>
      </c>
    </row>
    <row r="444" spans="1:5" x14ac:dyDescent="0.3">
      <c r="A444" s="14">
        <v>42415</v>
      </c>
      <c r="B444" s="12">
        <v>2016</v>
      </c>
      <c r="C444" s="12" t="s">
        <v>117</v>
      </c>
      <c r="D444" s="12">
        <v>410.71</v>
      </c>
      <c r="E444" s="12">
        <v>221.78</v>
      </c>
    </row>
    <row r="445" spans="1:5" x14ac:dyDescent="0.3">
      <c r="A445" s="14">
        <v>43107</v>
      </c>
      <c r="B445" s="12">
        <v>2018</v>
      </c>
      <c r="C445" s="12" t="s">
        <v>121</v>
      </c>
      <c r="D445" s="12">
        <v>1709.63</v>
      </c>
      <c r="E445" s="12">
        <v>1094.1600000000001</v>
      </c>
    </row>
    <row r="446" spans="1:5" x14ac:dyDescent="0.3">
      <c r="A446" s="14">
        <v>42739</v>
      </c>
      <c r="B446" s="12">
        <v>2017</v>
      </c>
      <c r="C446" s="12" t="s">
        <v>121</v>
      </c>
      <c r="D446" s="12">
        <v>2494.98</v>
      </c>
      <c r="E446" s="12">
        <v>1172.6400000000001</v>
      </c>
    </row>
    <row r="447" spans="1:5" x14ac:dyDescent="0.3">
      <c r="A447" s="14">
        <v>42815</v>
      </c>
      <c r="B447" s="12">
        <v>2017</v>
      </c>
      <c r="C447" s="12" t="s">
        <v>116</v>
      </c>
      <c r="D447" s="12">
        <v>33.229999999999997</v>
      </c>
      <c r="E447" s="12">
        <v>16.28</v>
      </c>
    </row>
    <row r="448" spans="1:5" x14ac:dyDescent="0.3">
      <c r="A448" s="14">
        <v>43341</v>
      </c>
      <c r="B448" s="12">
        <v>2018</v>
      </c>
      <c r="C448" s="12" t="s">
        <v>117</v>
      </c>
      <c r="D448" s="12">
        <v>1123.3699999999999</v>
      </c>
      <c r="E448" s="12">
        <v>505.52</v>
      </c>
    </row>
    <row r="449" spans="1:5" x14ac:dyDescent="0.3">
      <c r="A449" s="14">
        <v>42535</v>
      </c>
      <c r="B449" s="12">
        <v>2016</v>
      </c>
      <c r="C449" s="12" t="s">
        <v>117</v>
      </c>
      <c r="D449" s="12">
        <v>2278.94</v>
      </c>
      <c r="E449" s="12">
        <v>1526.89</v>
      </c>
    </row>
    <row r="450" spans="1:5" x14ac:dyDescent="0.3">
      <c r="A450" s="14">
        <v>43376</v>
      </c>
      <c r="B450" s="12">
        <v>2018</v>
      </c>
      <c r="C450" s="12" t="s">
        <v>116</v>
      </c>
      <c r="D450" s="12">
        <v>540.51</v>
      </c>
      <c r="E450" s="12">
        <v>254.04</v>
      </c>
    </row>
    <row r="451" spans="1:5" x14ac:dyDescent="0.3">
      <c r="A451" s="14">
        <v>43204</v>
      </c>
      <c r="B451" s="12">
        <v>2018</v>
      </c>
      <c r="C451" s="12" t="s">
        <v>116</v>
      </c>
      <c r="D451" s="12">
        <v>1321.13</v>
      </c>
      <c r="E451" s="12">
        <v>594.51</v>
      </c>
    </row>
    <row r="452" spans="1:5" x14ac:dyDescent="0.3">
      <c r="A452" s="14">
        <v>42656</v>
      </c>
      <c r="B452" s="12">
        <v>2016</v>
      </c>
      <c r="C452" s="12" t="s">
        <v>119</v>
      </c>
      <c r="D452" s="12">
        <v>2376.8000000000002</v>
      </c>
      <c r="E452" s="12">
        <v>1544.92</v>
      </c>
    </row>
    <row r="453" spans="1:5" x14ac:dyDescent="0.3">
      <c r="A453" s="14">
        <v>42670</v>
      </c>
      <c r="B453" s="12">
        <v>2016</v>
      </c>
      <c r="C453" s="12" t="s">
        <v>116</v>
      </c>
      <c r="D453" s="12">
        <v>2434.29</v>
      </c>
      <c r="E453" s="12">
        <v>973.72</v>
      </c>
    </row>
    <row r="454" spans="1:5" x14ac:dyDescent="0.3">
      <c r="A454" s="14">
        <v>43263</v>
      </c>
      <c r="B454" s="12">
        <v>2018</v>
      </c>
      <c r="C454" s="12" t="s">
        <v>116</v>
      </c>
      <c r="D454" s="12">
        <v>1397.51</v>
      </c>
      <c r="E454" s="12">
        <v>559</v>
      </c>
    </row>
    <row r="455" spans="1:5" x14ac:dyDescent="0.3">
      <c r="A455" s="14">
        <v>43116</v>
      </c>
      <c r="B455" s="12">
        <v>2018</v>
      </c>
      <c r="C455" s="12" t="s">
        <v>116</v>
      </c>
      <c r="D455" s="12">
        <v>751.96</v>
      </c>
      <c r="E455" s="12">
        <v>360.94</v>
      </c>
    </row>
    <row r="456" spans="1:5" x14ac:dyDescent="0.3">
      <c r="A456" s="14">
        <v>42403</v>
      </c>
      <c r="B456" s="12">
        <v>2016</v>
      </c>
      <c r="C456" s="12" t="s">
        <v>121</v>
      </c>
      <c r="D456" s="12">
        <v>1586.27</v>
      </c>
      <c r="E456" s="12">
        <v>650.37</v>
      </c>
    </row>
    <row r="457" spans="1:5" x14ac:dyDescent="0.3">
      <c r="A457" s="14">
        <v>42650</v>
      </c>
      <c r="B457" s="12">
        <v>2016</v>
      </c>
      <c r="C457" s="12" t="s">
        <v>116</v>
      </c>
      <c r="D457" s="12">
        <v>622.54999999999995</v>
      </c>
      <c r="E457" s="12">
        <v>242.79</v>
      </c>
    </row>
    <row r="458" spans="1:5" x14ac:dyDescent="0.3">
      <c r="A458" s="14">
        <v>42685</v>
      </c>
      <c r="B458" s="12">
        <v>2016</v>
      </c>
      <c r="C458" s="12" t="s">
        <v>116</v>
      </c>
      <c r="D458" s="12">
        <v>1641.29</v>
      </c>
      <c r="E458" s="12">
        <v>804.23</v>
      </c>
    </row>
    <row r="459" spans="1:5" x14ac:dyDescent="0.3">
      <c r="A459" s="14">
        <v>42733</v>
      </c>
      <c r="B459" s="12">
        <v>2016</v>
      </c>
      <c r="C459" s="12" t="s">
        <v>119</v>
      </c>
      <c r="D459" s="12">
        <v>2372.5100000000002</v>
      </c>
      <c r="E459" s="12">
        <v>1162.53</v>
      </c>
    </row>
    <row r="460" spans="1:5" x14ac:dyDescent="0.3">
      <c r="A460" s="14">
        <v>42463</v>
      </c>
      <c r="B460" s="12">
        <v>2016</v>
      </c>
      <c r="C460" s="12" t="s">
        <v>119</v>
      </c>
      <c r="D460" s="12">
        <v>1402.83</v>
      </c>
      <c r="E460" s="12">
        <v>757.53</v>
      </c>
    </row>
    <row r="461" spans="1:5" x14ac:dyDescent="0.3">
      <c r="A461" s="14">
        <v>42730</v>
      </c>
      <c r="B461" s="12">
        <v>2016</v>
      </c>
      <c r="C461" s="12" t="s">
        <v>119</v>
      </c>
      <c r="D461" s="12">
        <v>1457.64</v>
      </c>
      <c r="E461" s="12">
        <v>641.36</v>
      </c>
    </row>
    <row r="462" spans="1:5" x14ac:dyDescent="0.3">
      <c r="A462" s="14">
        <v>42985</v>
      </c>
      <c r="B462" s="12">
        <v>2017</v>
      </c>
      <c r="C462" s="12" t="s">
        <v>117</v>
      </c>
      <c r="D462" s="12">
        <v>364.61</v>
      </c>
      <c r="E462" s="12">
        <v>222.41</v>
      </c>
    </row>
    <row r="463" spans="1:5" x14ac:dyDescent="0.3">
      <c r="A463" s="14">
        <v>42686</v>
      </c>
      <c r="B463" s="12">
        <v>2016</v>
      </c>
      <c r="C463" s="12" t="s">
        <v>117</v>
      </c>
      <c r="D463" s="12">
        <v>736.24</v>
      </c>
      <c r="E463" s="12">
        <v>427.02</v>
      </c>
    </row>
    <row r="464" spans="1:5" x14ac:dyDescent="0.3">
      <c r="A464" s="14">
        <v>43460</v>
      </c>
      <c r="B464" s="12">
        <v>2018</v>
      </c>
      <c r="C464" s="12" t="s">
        <v>121</v>
      </c>
      <c r="D464" s="12">
        <v>923.94</v>
      </c>
      <c r="E464" s="12">
        <v>471.21</v>
      </c>
    </row>
    <row r="465" spans="1:5" x14ac:dyDescent="0.3">
      <c r="A465" s="14">
        <v>42465</v>
      </c>
      <c r="B465" s="12">
        <v>2016</v>
      </c>
      <c r="C465" s="12" t="s">
        <v>119</v>
      </c>
      <c r="D465" s="12">
        <v>295.16000000000003</v>
      </c>
      <c r="E465" s="12">
        <v>168.24</v>
      </c>
    </row>
    <row r="466" spans="1:5" x14ac:dyDescent="0.3">
      <c r="A466" s="14">
        <v>43066</v>
      </c>
      <c r="B466" s="12">
        <v>2017</v>
      </c>
      <c r="C466" s="12" t="s">
        <v>121</v>
      </c>
      <c r="D466" s="12">
        <v>278.19</v>
      </c>
      <c r="E466" s="12">
        <v>136.31</v>
      </c>
    </row>
    <row r="467" spans="1:5" x14ac:dyDescent="0.3">
      <c r="A467" s="14">
        <v>43364</v>
      </c>
      <c r="B467" s="12">
        <v>2018</v>
      </c>
      <c r="C467" s="12" t="s">
        <v>121</v>
      </c>
      <c r="D467" s="12">
        <v>377.95</v>
      </c>
      <c r="E467" s="12">
        <v>226.77</v>
      </c>
    </row>
    <row r="468" spans="1:5" x14ac:dyDescent="0.3">
      <c r="A468" s="14">
        <v>43031</v>
      </c>
      <c r="B468" s="12">
        <v>2017</v>
      </c>
      <c r="C468" s="12" t="s">
        <v>119</v>
      </c>
      <c r="D468" s="12">
        <v>299.07</v>
      </c>
      <c r="E468" s="12">
        <v>134.58000000000001</v>
      </c>
    </row>
    <row r="469" spans="1:5" x14ac:dyDescent="0.3">
      <c r="A469" s="14">
        <v>42385</v>
      </c>
      <c r="B469" s="12">
        <v>2016</v>
      </c>
      <c r="C469" s="12" t="s">
        <v>119</v>
      </c>
      <c r="D469" s="12">
        <v>2462.06</v>
      </c>
      <c r="E469" s="12">
        <v>1058.69</v>
      </c>
    </row>
    <row r="470" spans="1:5" x14ac:dyDescent="0.3">
      <c r="A470" s="14">
        <v>43251</v>
      </c>
      <c r="B470" s="12">
        <v>2018</v>
      </c>
      <c r="C470" s="12" t="s">
        <v>121</v>
      </c>
      <c r="D470" s="12">
        <v>1621.96</v>
      </c>
      <c r="E470" s="12">
        <v>843.42</v>
      </c>
    </row>
    <row r="471" spans="1:5" x14ac:dyDescent="0.3">
      <c r="A471" s="14">
        <v>43313</v>
      </c>
      <c r="B471" s="12">
        <v>2018</v>
      </c>
      <c r="C471" s="12" t="s">
        <v>117</v>
      </c>
      <c r="D471" s="12">
        <v>1708.73</v>
      </c>
      <c r="E471" s="12">
        <v>905.63</v>
      </c>
    </row>
    <row r="472" spans="1:5" x14ac:dyDescent="0.3">
      <c r="A472" s="14">
        <v>43263</v>
      </c>
      <c r="B472" s="12">
        <v>2018</v>
      </c>
      <c r="C472" s="12" t="s">
        <v>116</v>
      </c>
      <c r="D472" s="12">
        <v>254.01</v>
      </c>
      <c r="E472" s="12">
        <v>149.87</v>
      </c>
    </row>
    <row r="473" spans="1:5" x14ac:dyDescent="0.3">
      <c r="A473" s="14">
        <v>42801</v>
      </c>
      <c r="B473" s="12">
        <v>2017</v>
      </c>
      <c r="C473" s="12" t="s">
        <v>119</v>
      </c>
      <c r="D473" s="12">
        <v>2435.94</v>
      </c>
      <c r="E473" s="12">
        <v>1096.17</v>
      </c>
    </row>
    <row r="474" spans="1:5" x14ac:dyDescent="0.3">
      <c r="A474" s="14">
        <v>43386</v>
      </c>
      <c r="B474" s="12">
        <v>2018</v>
      </c>
      <c r="C474" s="12" t="s">
        <v>116</v>
      </c>
      <c r="D474" s="12">
        <v>2342.37</v>
      </c>
      <c r="E474" s="12">
        <v>1218.03</v>
      </c>
    </row>
    <row r="475" spans="1:5" x14ac:dyDescent="0.3">
      <c r="A475" s="14">
        <v>43404</v>
      </c>
      <c r="B475" s="12">
        <v>2018</v>
      </c>
      <c r="C475" s="12" t="s">
        <v>119</v>
      </c>
      <c r="D475" s="12">
        <v>1626.41</v>
      </c>
      <c r="E475" s="12">
        <v>829.47</v>
      </c>
    </row>
    <row r="476" spans="1:5" x14ac:dyDescent="0.3">
      <c r="A476" s="14">
        <v>43336</v>
      </c>
      <c r="B476" s="12">
        <v>2018</v>
      </c>
      <c r="C476" s="12" t="s">
        <v>121</v>
      </c>
      <c r="D476" s="12">
        <v>2228.5500000000002</v>
      </c>
      <c r="E476" s="12">
        <v>891.42</v>
      </c>
    </row>
    <row r="477" spans="1:5" x14ac:dyDescent="0.3">
      <c r="A477" s="14">
        <v>42875</v>
      </c>
      <c r="B477" s="12">
        <v>2017</v>
      </c>
      <c r="C477" s="12" t="s">
        <v>117</v>
      </c>
      <c r="D477" s="12">
        <v>508.97</v>
      </c>
      <c r="E477" s="12">
        <v>213.77</v>
      </c>
    </row>
    <row r="478" spans="1:5" x14ac:dyDescent="0.3">
      <c r="A478" s="14">
        <v>42693</v>
      </c>
      <c r="B478" s="12">
        <v>2016</v>
      </c>
      <c r="C478" s="12" t="s">
        <v>121</v>
      </c>
      <c r="D478" s="12">
        <v>2205.67</v>
      </c>
      <c r="E478" s="12">
        <v>1235.18</v>
      </c>
    </row>
    <row r="479" spans="1:5" x14ac:dyDescent="0.3">
      <c r="A479" s="14">
        <v>42872</v>
      </c>
      <c r="B479" s="12">
        <v>2017</v>
      </c>
      <c r="C479" s="12" t="s">
        <v>117</v>
      </c>
      <c r="D479" s="12">
        <v>1057.56</v>
      </c>
      <c r="E479" s="12">
        <v>412.45</v>
      </c>
    </row>
    <row r="480" spans="1:5" x14ac:dyDescent="0.3">
      <c r="A480" s="14">
        <v>42420</v>
      </c>
      <c r="B480" s="12">
        <v>2016</v>
      </c>
      <c r="C480" s="12" t="s">
        <v>116</v>
      </c>
      <c r="D480" s="12">
        <v>1458.31</v>
      </c>
      <c r="E480" s="12">
        <v>699.99</v>
      </c>
    </row>
    <row r="481" spans="1:5" x14ac:dyDescent="0.3">
      <c r="A481" s="14">
        <v>43179</v>
      </c>
      <c r="B481" s="12">
        <v>2018</v>
      </c>
      <c r="C481" s="12" t="s">
        <v>117</v>
      </c>
      <c r="D481" s="12">
        <v>458.76</v>
      </c>
      <c r="E481" s="12">
        <v>243.14</v>
      </c>
    </row>
    <row r="482" spans="1:5" x14ac:dyDescent="0.3">
      <c r="A482" s="14">
        <v>42964</v>
      </c>
      <c r="B482" s="12">
        <v>2017</v>
      </c>
      <c r="C482" s="12" t="s">
        <v>116</v>
      </c>
      <c r="D482" s="12">
        <v>172.58</v>
      </c>
      <c r="E482" s="12">
        <v>82.84</v>
      </c>
    </row>
    <row r="483" spans="1:5" x14ac:dyDescent="0.3">
      <c r="A483" s="14">
        <v>42959</v>
      </c>
      <c r="B483" s="12">
        <v>2017</v>
      </c>
      <c r="C483" s="12" t="s">
        <v>121</v>
      </c>
      <c r="D483" s="12">
        <v>2375.3200000000002</v>
      </c>
      <c r="E483" s="12">
        <v>1567.71</v>
      </c>
    </row>
    <row r="484" spans="1:5" x14ac:dyDescent="0.3">
      <c r="A484" s="14">
        <v>43176</v>
      </c>
      <c r="B484" s="12">
        <v>2018</v>
      </c>
      <c r="C484" s="12" t="s">
        <v>116</v>
      </c>
      <c r="D484" s="12">
        <v>1542.83</v>
      </c>
      <c r="E484" s="12">
        <v>802.27</v>
      </c>
    </row>
    <row r="485" spans="1:5" x14ac:dyDescent="0.3">
      <c r="A485" s="14">
        <v>42532</v>
      </c>
      <c r="B485" s="12">
        <v>2016</v>
      </c>
      <c r="C485" s="12" t="s">
        <v>117</v>
      </c>
      <c r="D485" s="12">
        <v>660.93</v>
      </c>
      <c r="E485" s="12">
        <v>304.02999999999997</v>
      </c>
    </row>
    <row r="486" spans="1:5" x14ac:dyDescent="0.3">
      <c r="A486" s="14">
        <v>42674</v>
      </c>
      <c r="B486" s="12">
        <v>2016</v>
      </c>
      <c r="C486" s="12" t="s">
        <v>119</v>
      </c>
      <c r="D486" s="12">
        <v>544.23</v>
      </c>
      <c r="E486" s="12">
        <v>212.25</v>
      </c>
    </row>
    <row r="487" spans="1:5" x14ac:dyDescent="0.3">
      <c r="A487" s="14">
        <v>42855</v>
      </c>
      <c r="B487" s="12">
        <v>2017</v>
      </c>
      <c r="C487" s="12" t="s">
        <v>121</v>
      </c>
      <c r="D487" s="12">
        <v>150.19</v>
      </c>
      <c r="E487" s="12">
        <v>82.6</v>
      </c>
    </row>
    <row r="488" spans="1:5" x14ac:dyDescent="0.3">
      <c r="A488" s="14">
        <v>43058</v>
      </c>
      <c r="B488" s="12">
        <v>2017</v>
      </c>
      <c r="C488" s="12" t="s">
        <v>119</v>
      </c>
      <c r="D488" s="12">
        <v>451.19</v>
      </c>
      <c r="E488" s="12">
        <v>284.25</v>
      </c>
    </row>
    <row r="489" spans="1:5" x14ac:dyDescent="0.3">
      <c r="A489" s="14">
        <v>43116</v>
      </c>
      <c r="B489" s="12">
        <v>2018</v>
      </c>
      <c r="C489" s="12" t="s">
        <v>117</v>
      </c>
      <c r="D489" s="12">
        <v>1711.73</v>
      </c>
      <c r="E489" s="12">
        <v>958.57</v>
      </c>
    </row>
    <row r="490" spans="1:5" x14ac:dyDescent="0.3">
      <c r="A490" s="14">
        <v>43250</v>
      </c>
      <c r="B490" s="12">
        <v>2018</v>
      </c>
      <c r="C490" s="12" t="s">
        <v>116</v>
      </c>
      <c r="D490" s="12">
        <v>689.05</v>
      </c>
      <c r="E490" s="12">
        <v>461.66</v>
      </c>
    </row>
    <row r="491" spans="1:5" x14ac:dyDescent="0.3">
      <c r="A491" s="14">
        <v>42493</v>
      </c>
      <c r="B491" s="12">
        <v>2016</v>
      </c>
      <c r="C491" s="12" t="s">
        <v>117</v>
      </c>
      <c r="D491" s="12">
        <v>1463.2</v>
      </c>
      <c r="E491" s="12">
        <v>643.80999999999995</v>
      </c>
    </row>
    <row r="492" spans="1:5" x14ac:dyDescent="0.3">
      <c r="A492" s="14">
        <v>42700</v>
      </c>
      <c r="B492" s="12">
        <v>2016</v>
      </c>
      <c r="C492" s="12" t="s">
        <v>116</v>
      </c>
      <c r="D492" s="12">
        <v>398.06</v>
      </c>
      <c r="E492" s="12">
        <v>250.78</v>
      </c>
    </row>
    <row r="493" spans="1:5" x14ac:dyDescent="0.3">
      <c r="A493" s="14">
        <v>42612</v>
      </c>
      <c r="B493" s="12">
        <v>2016</v>
      </c>
      <c r="C493" s="12" t="s">
        <v>119</v>
      </c>
      <c r="D493" s="12">
        <v>2139.4699999999998</v>
      </c>
      <c r="E493" s="12">
        <v>855.79</v>
      </c>
    </row>
    <row r="494" spans="1:5" x14ac:dyDescent="0.3">
      <c r="A494" s="14">
        <v>42735</v>
      </c>
      <c r="B494" s="12">
        <v>2016</v>
      </c>
      <c r="C494" s="12" t="s">
        <v>119</v>
      </c>
      <c r="D494" s="12">
        <v>990.07</v>
      </c>
      <c r="E494" s="12">
        <v>386.13</v>
      </c>
    </row>
    <row r="495" spans="1:5" x14ac:dyDescent="0.3">
      <c r="A495" s="14">
        <v>43304</v>
      </c>
      <c r="B495" s="12">
        <v>2018</v>
      </c>
      <c r="C495" s="12" t="s">
        <v>116</v>
      </c>
      <c r="D495" s="12">
        <v>983.91</v>
      </c>
      <c r="E495" s="12">
        <v>600.19000000000005</v>
      </c>
    </row>
    <row r="496" spans="1:5" x14ac:dyDescent="0.3">
      <c r="A496" s="14">
        <v>42576</v>
      </c>
      <c r="B496" s="12">
        <v>2016</v>
      </c>
      <c r="C496" s="12" t="s">
        <v>117</v>
      </c>
      <c r="D496" s="12">
        <v>1697.79</v>
      </c>
      <c r="E496" s="12">
        <v>1052.6300000000001</v>
      </c>
    </row>
    <row r="497" spans="1:5" x14ac:dyDescent="0.3">
      <c r="A497" s="14">
        <v>43328</v>
      </c>
      <c r="B497" s="12">
        <v>2018</v>
      </c>
      <c r="C497" s="12" t="s">
        <v>117</v>
      </c>
      <c r="D497" s="12">
        <v>2311.1999999999998</v>
      </c>
      <c r="E497" s="12">
        <v>970.7</v>
      </c>
    </row>
    <row r="498" spans="1:5" x14ac:dyDescent="0.3">
      <c r="A498" s="14">
        <v>43343</v>
      </c>
      <c r="B498" s="12">
        <v>2018</v>
      </c>
      <c r="C498" s="12" t="s">
        <v>121</v>
      </c>
      <c r="D498" s="12">
        <v>2410.44</v>
      </c>
      <c r="E498" s="12">
        <v>1084.7</v>
      </c>
    </row>
    <row r="499" spans="1:5" x14ac:dyDescent="0.3">
      <c r="A499" s="14">
        <v>42863</v>
      </c>
      <c r="B499" s="12">
        <v>2017</v>
      </c>
      <c r="C499" s="12" t="s">
        <v>116</v>
      </c>
      <c r="D499" s="12">
        <v>779.09</v>
      </c>
      <c r="E499" s="12">
        <v>483.04</v>
      </c>
    </row>
    <row r="500" spans="1:5" x14ac:dyDescent="0.3">
      <c r="A500" s="14">
        <v>42992</v>
      </c>
      <c r="B500" s="12">
        <v>2017</v>
      </c>
      <c r="C500" s="12" t="s">
        <v>117</v>
      </c>
      <c r="D500" s="12">
        <v>1383.95</v>
      </c>
      <c r="E500" s="12">
        <v>775.01</v>
      </c>
    </row>
    <row r="501" spans="1:5" x14ac:dyDescent="0.3">
      <c r="A501" s="14">
        <v>42778</v>
      </c>
      <c r="B501" s="12">
        <v>2017</v>
      </c>
      <c r="C501" s="12" t="s">
        <v>119</v>
      </c>
      <c r="D501" s="12">
        <v>2318.2399999999998</v>
      </c>
      <c r="E501" s="12">
        <v>1506.86</v>
      </c>
    </row>
    <row r="502" spans="1:5" x14ac:dyDescent="0.3">
      <c r="A502" s="14">
        <v>42755</v>
      </c>
      <c r="B502" s="12">
        <v>2017</v>
      </c>
      <c r="C502" s="12" t="s">
        <v>116</v>
      </c>
      <c r="D502" s="12">
        <v>169.05</v>
      </c>
      <c r="E502" s="12">
        <v>106.5</v>
      </c>
    </row>
    <row r="503" spans="1:5" x14ac:dyDescent="0.3">
      <c r="A503" s="14">
        <v>43226</v>
      </c>
      <c r="B503" s="12">
        <v>2018</v>
      </c>
      <c r="C503" s="12" t="s">
        <v>116</v>
      </c>
      <c r="D503" s="12">
        <v>2383.7600000000002</v>
      </c>
      <c r="E503" s="12">
        <v>1406.42</v>
      </c>
    </row>
    <row r="504" spans="1:5" x14ac:dyDescent="0.3">
      <c r="A504" s="14">
        <v>42905</v>
      </c>
      <c r="B504" s="12">
        <v>2017</v>
      </c>
      <c r="C504" s="12" t="s">
        <v>119</v>
      </c>
      <c r="D504" s="12">
        <v>1536.25</v>
      </c>
      <c r="E504" s="12">
        <v>814.21</v>
      </c>
    </row>
    <row r="505" spans="1:5" x14ac:dyDescent="0.3">
      <c r="A505" s="14">
        <v>42926</v>
      </c>
      <c r="B505" s="12">
        <v>2017</v>
      </c>
      <c r="C505" s="12" t="s">
        <v>121</v>
      </c>
      <c r="D505" s="12">
        <v>548.89</v>
      </c>
      <c r="E505" s="12">
        <v>351.29</v>
      </c>
    </row>
    <row r="506" spans="1:5" x14ac:dyDescent="0.3">
      <c r="A506" s="14">
        <v>43374</v>
      </c>
      <c r="B506" s="12">
        <v>2018</v>
      </c>
      <c r="C506" s="12" t="s">
        <v>119</v>
      </c>
      <c r="D506" s="12">
        <v>1650.76</v>
      </c>
      <c r="E506" s="12">
        <v>775.86</v>
      </c>
    </row>
    <row r="507" spans="1:5" x14ac:dyDescent="0.3">
      <c r="A507" s="14">
        <v>43405</v>
      </c>
      <c r="B507" s="12">
        <v>2018</v>
      </c>
      <c r="C507" s="12" t="s">
        <v>116</v>
      </c>
      <c r="D507" s="12">
        <v>288.33999999999997</v>
      </c>
      <c r="E507" s="12">
        <v>170.12</v>
      </c>
    </row>
    <row r="508" spans="1:5" x14ac:dyDescent="0.3">
      <c r="A508" s="14">
        <v>43096</v>
      </c>
      <c r="B508" s="12">
        <v>2017</v>
      </c>
      <c r="C508" s="12" t="s">
        <v>116</v>
      </c>
      <c r="D508" s="12">
        <v>1625.12</v>
      </c>
      <c r="E508" s="12">
        <v>731.3</v>
      </c>
    </row>
    <row r="509" spans="1:5" x14ac:dyDescent="0.3">
      <c r="A509" s="14">
        <v>42889</v>
      </c>
      <c r="B509" s="12">
        <v>2017</v>
      </c>
      <c r="C509" s="12" t="s">
        <v>119</v>
      </c>
      <c r="D509" s="12">
        <v>1318.75</v>
      </c>
      <c r="E509" s="12">
        <v>685.75</v>
      </c>
    </row>
    <row r="510" spans="1:5" x14ac:dyDescent="0.3">
      <c r="A510" s="14">
        <v>42504</v>
      </c>
      <c r="B510" s="12">
        <v>2016</v>
      </c>
      <c r="C510" s="12" t="s">
        <v>116</v>
      </c>
      <c r="D510" s="12">
        <v>2247.4499999999998</v>
      </c>
      <c r="E510" s="12">
        <v>898.98</v>
      </c>
    </row>
    <row r="511" spans="1:5" x14ac:dyDescent="0.3">
      <c r="A511" s="14">
        <v>43236</v>
      </c>
      <c r="B511" s="12">
        <v>2018</v>
      </c>
      <c r="C511" s="12" t="s">
        <v>116</v>
      </c>
      <c r="D511" s="12">
        <v>1394.64</v>
      </c>
      <c r="E511" s="12">
        <v>669.43</v>
      </c>
    </row>
    <row r="512" spans="1:5" x14ac:dyDescent="0.3">
      <c r="A512" s="14">
        <v>43103</v>
      </c>
      <c r="B512" s="12">
        <v>2018</v>
      </c>
      <c r="C512" s="12" t="s">
        <v>117</v>
      </c>
      <c r="D512" s="12">
        <v>1567.29</v>
      </c>
      <c r="E512" s="12">
        <v>673.93</v>
      </c>
    </row>
    <row r="513" spans="1:5" x14ac:dyDescent="0.3">
      <c r="A513" s="14">
        <v>42840</v>
      </c>
      <c r="B513" s="12">
        <v>2017</v>
      </c>
      <c r="C513" s="12" t="s">
        <v>119</v>
      </c>
      <c r="D513" s="12">
        <v>993.69</v>
      </c>
      <c r="E513" s="12">
        <v>556.47</v>
      </c>
    </row>
    <row r="514" spans="1:5" x14ac:dyDescent="0.3">
      <c r="A514" s="14">
        <v>42633</v>
      </c>
      <c r="B514" s="12">
        <v>2016</v>
      </c>
      <c r="C514" s="12" t="s">
        <v>121</v>
      </c>
      <c r="D514" s="12">
        <v>1698.45</v>
      </c>
      <c r="E514" s="12">
        <v>1053.04</v>
      </c>
    </row>
    <row r="515" spans="1:5" x14ac:dyDescent="0.3">
      <c r="A515" s="14">
        <v>43248</v>
      </c>
      <c r="B515" s="12">
        <v>2018</v>
      </c>
      <c r="C515" s="12" t="s">
        <v>119</v>
      </c>
      <c r="D515" s="12">
        <v>529.82000000000005</v>
      </c>
      <c r="E515" s="12">
        <v>233.12</v>
      </c>
    </row>
    <row r="516" spans="1:5" x14ac:dyDescent="0.3">
      <c r="A516" s="14">
        <v>43032</v>
      </c>
      <c r="B516" s="12">
        <v>2017</v>
      </c>
      <c r="C516" s="12" t="s">
        <v>117</v>
      </c>
      <c r="D516" s="12">
        <v>898.34</v>
      </c>
      <c r="E516" s="12">
        <v>467.14</v>
      </c>
    </row>
    <row r="517" spans="1:5" x14ac:dyDescent="0.3">
      <c r="A517" s="14">
        <v>43340</v>
      </c>
      <c r="B517" s="12">
        <v>2018</v>
      </c>
      <c r="C517" s="12" t="s">
        <v>119</v>
      </c>
      <c r="D517" s="12">
        <v>2470.64</v>
      </c>
      <c r="E517" s="12">
        <v>1309.44</v>
      </c>
    </row>
    <row r="518" spans="1:5" x14ac:dyDescent="0.3">
      <c r="A518" s="14">
        <v>42704</v>
      </c>
      <c r="B518" s="12">
        <v>2016</v>
      </c>
      <c r="C518" s="12" t="s">
        <v>119</v>
      </c>
      <c r="D518" s="12">
        <v>421.06</v>
      </c>
      <c r="E518" s="12">
        <v>189.48</v>
      </c>
    </row>
    <row r="519" spans="1:5" x14ac:dyDescent="0.3">
      <c r="A519" s="14">
        <v>42406</v>
      </c>
      <c r="B519" s="12">
        <v>2016</v>
      </c>
      <c r="C519" s="12" t="s">
        <v>121</v>
      </c>
      <c r="D519" s="12">
        <v>1437.88</v>
      </c>
      <c r="E519" s="12">
        <v>704.56</v>
      </c>
    </row>
    <row r="520" spans="1:5" x14ac:dyDescent="0.3">
      <c r="A520" s="14">
        <v>42640</v>
      </c>
      <c r="B520" s="12">
        <v>2016</v>
      </c>
      <c r="C520" s="12" t="s">
        <v>117</v>
      </c>
      <c r="D520" s="12">
        <v>2495.48</v>
      </c>
      <c r="E520" s="12">
        <v>1297.6500000000001</v>
      </c>
    </row>
    <row r="521" spans="1:5" x14ac:dyDescent="0.3">
      <c r="A521" s="14">
        <v>42915</v>
      </c>
      <c r="B521" s="12">
        <v>2017</v>
      </c>
      <c r="C521" s="12" t="s">
        <v>121</v>
      </c>
      <c r="D521" s="12">
        <v>2123.1799999999998</v>
      </c>
      <c r="E521" s="12">
        <v>997.89</v>
      </c>
    </row>
    <row r="522" spans="1:5" x14ac:dyDescent="0.3">
      <c r="A522" s="14">
        <v>42704</v>
      </c>
      <c r="B522" s="12">
        <v>2016</v>
      </c>
      <c r="C522" s="12" t="s">
        <v>119</v>
      </c>
      <c r="D522" s="12">
        <v>1955.88</v>
      </c>
      <c r="E522" s="12">
        <v>1114.8499999999999</v>
      </c>
    </row>
    <row r="523" spans="1:5" x14ac:dyDescent="0.3">
      <c r="A523" s="14">
        <v>42780</v>
      </c>
      <c r="B523" s="12">
        <v>2017</v>
      </c>
      <c r="C523" s="12" t="s">
        <v>117</v>
      </c>
      <c r="D523" s="12">
        <v>2138.09</v>
      </c>
      <c r="E523" s="12">
        <v>1197.33</v>
      </c>
    </row>
    <row r="524" spans="1:5" x14ac:dyDescent="0.3">
      <c r="A524" s="14">
        <v>43212</v>
      </c>
      <c r="B524" s="12">
        <v>2018</v>
      </c>
      <c r="C524" s="12" t="s">
        <v>117</v>
      </c>
      <c r="D524" s="12">
        <v>2424.29</v>
      </c>
      <c r="E524" s="12">
        <v>1260.6300000000001</v>
      </c>
    </row>
    <row r="525" spans="1:5" x14ac:dyDescent="0.3">
      <c r="A525" s="14">
        <v>43028</v>
      </c>
      <c r="B525" s="12">
        <v>2017</v>
      </c>
      <c r="C525" s="12" t="s">
        <v>116</v>
      </c>
      <c r="D525" s="12">
        <v>426.29</v>
      </c>
      <c r="E525" s="12">
        <v>170.52</v>
      </c>
    </row>
    <row r="526" spans="1:5" x14ac:dyDescent="0.3">
      <c r="A526" s="14">
        <v>42895</v>
      </c>
      <c r="B526" s="12">
        <v>2017</v>
      </c>
      <c r="C526" s="12" t="s">
        <v>119</v>
      </c>
      <c r="D526" s="12">
        <v>1208.04</v>
      </c>
      <c r="E526" s="12">
        <v>761.07</v>
      </c>
    </row>
    <row r="527" spans="1:5" x14ac:dyDescent="0.3">
      <c r="A527" s="14">
        <v>43149</v>
      </c>
      <c r="B527" s="12">
        <v>2018</v>
      </c>
      <c r="C527" s="12" t="s">
        <v>119</v>
      </c>
      <c r="D527" s="12">
        <v>1623.8</v>
      </c>
      <c r="E527" s="12">
        <v>714.47</v>
      </c>
    </row>
    <row r="528" spans="1:5" x14ac:dyDescent="0.3">
      <c r="A528" s="14">
        <v>42826</v>
      </c>
      <c r="B528" s="12">
        <v>2017</v>
      </c>
      <c r="C528" s="12" t="s">
        <v>119</v>
      </c>
      <c r="D528" s="12">
        <v>1631.95</v>
      </c>
      <c r="E528" s="12">
        <v>1093.4100000000001</v>
      </c>
    </row>
    <row r="529" spans="1:5" x14ac:dyDescent="0.3">
      <c r="A529" s="14">
        <v>42422</v>
      </c>
      <c r="B529" s="12">
        <v>2016</v>
      </c>
      <c r="C529" s="12" t="s">
        <v>119</v>
      </c>
      <c r="D529" s="12">
        <v>120.99</v>
      </c>
      <c r="E529" s="12">
        <v>52.03</v>
      </c>
    </row>
    <row r="530" spans="1:5" x14ac:dyDescent="0.3">
      <c r="A530" s="14">
        <v>42460</v>
      </c>
      <c r="B530" s="12">
        <v>2016</v>
      </c>
      <c r="C530" s="12" t="s">
        <v>121</v>
      </c>
      <c r="D530" s="12">
        <v>1764.88</v>
      </c>
      <c r="E530" s="12">
        <v>882.44</v>
      </c>
    </row>
    <row r="531" spans="1:5" x14ac:dyDescent="0.3">
      <c r="A531" s="14">
        <v>42920</v>
      </c>
      <c r="B531" s="12">
        <v>2017</v>
      </c>
      <c r="C531" s="12" t="s">
        <v>116</v>
      </c>
      <c r="D531" s="12">
        <v>2084.75</v>
      </c>
      <c r="E531" s="12">
        <v>1355.09</v>
      </c>
    </row>
    <row r="532" spans="1:5" x14ac:dyDescent="0.3">
      <c r="A532" s="14">
        <v>43339</v>
      </c>
      <c r="B532" s="12">
        <v>2018</v>
      </c>
      <c r="C532" s="12" t="s">
        <v>121</v>
      </c>
      <c r="D532" s="12">
        <v>713.57</v>
      </c>
      <c r="E532" s="12">
        <v>278.29000000000002</v>
      </c>
    </row>
    <row r="533" spans="1:5" x14ac:dyDescent="0.3">
      <c r="A533" s="14">
        <v>43231</v>
      </c>
      <c r="B533" s="12">
        <v>2018</v>
      </c>
      <c r="C533" s="12" t="s">
        <v>117</v>
      </c>
      <c r="D533" s="12">
        <v>460.82</v>
      </c>
      <c r="E533" s="12">
        <v>276.49</v>
      </c>
    </row>
    <row r="534" spans="1:5" x14ac:dyDescent="0.3">
      <c r="A534" s="14">
        <v>43098</v>
      </c>
      <c r="B534" s="12">
        <v>2017</v>
      </c>
      <c r="C534" s="12" t="s">
        <v>116</v>
      </c>
      <c r="D534" s="12">
        <v>1333.21</v>
      </c>
      <c r="E534" s="12">
        <v>813.26</v>
      </c>
    </row>
    <row r="535" spans="1:5" x14ac:dyDescent="0.3">
      <c r="A535" s="14">
        <v>42393</v>
      </c>
      <c r="B535" s="12">
        <v>2016</v>
      </c>
      <c r="C535" s="12" t="s">
        <v>117</v>
      </c>
      <c r="D535" s="12">
        <v>2282.04</v>
      </c>
      <c r="E535" s="12">
        <v>958.46</v>
      </c>
    </row>
    <row r="536" spans="1:5" x14ac:dyDescent="0.3">
      <c r="A536" s="14">
        <v>43128</v>
      </c>
      <c r="B536" s="12">
        <v>2018</v>
      </c>
      <c r="C536" s="12" t="s">
        <v>119</v>
      </c>
      <c r="D536" s="12">
        <v>1910.03</v>
      </c>
      <c r="E536" s="12">
        <v>974.12</v>
      </c>
    </row>
    <row r="537" spans="1:5" x14ac:dyDescent="0.3">
      <c r="A537" s="14">
        <v>43254</v>
      </c>
      <c r="B537" s="12">
        <v>2018</v>
      </c>
      <c r="C537" s="12" t="s">
        <v>121</v>
      </c>
      <c r="D537" s="12">
        <v>1744.01</v>
      </c>
      <c r="E537" s="12">
        <v>1081.29</v>
      </c>
    </row>
    <row r="538" spans="1:5" x14ac:dyDescent="0.3">
      <c r="A538" s="14">
        <v>43195</v>
      </c>
      <c r="B538" s="12">
        <v>2018</v>
      </c>
      <c r="C538" s="12" t="s">
        <v>121</v>
      </c>
      <c r="D538" s="12">
        <v>1567.95</v>
      </c>
      <c r="E538" s="12">
        <v>627.17999999999995</v>
      </c>
    </row>
    <row r="539" spans="1:5" x14ac:dyDescent="0.3">
      <c r="A539" s="14">
        <v>42609</v>
      </c>
      <c r="B539" s="12">
        <v>2016</v>
      </c>
      <c r="C539" s="12" t="s">
        <v>119</v>
      </c>
      <c r="D539" s="12">
        <v>1490.73</v>
      </c>
      <c r="E539" s="12">
        <v>715.55</v>
      </c>
    </row>
    <row r="540" spans="1:5" x14ac:dyDescent="0.3">
      <c r="A540" s="14">
        <v>42391</v>
      </c>
      <c r="B540" s="12">
        <v>2016</v>
      </c>
      <c r="C540" s="12" t="s">
        <v>116</v>
      </c>
      <c r="D540" s="12">
        <v>549.73</v>
      </c>
      <c r="E540" s="12">
        <v>351.83</v>
      </c>
    </row>
    <row r="541" spans="1:5" x14ac:dyDescent="0.3">
      <c r="A541" s="14">
        <v>43251</v>
      </c>
      <c r="B541" s="12">
        <v>2018</v>
      </c>
      <c r="C541" s="12" t="s">
        <v>119</v>
      </c>
      <c r="D541" s="12">
        <v>2297.85</v>
      </c>
      <c r="E541" s="12">
        <v>1125.95</v>
      </c>
    </row>
    <row r="542" spans="1:5" x14ac:dyDescent="0.3">
      <c r="A542" s="14">
        <v>42775</v>
      </c>
      <c r="B542" s="12">
        <v>2017</v>
      </c>
      <c r="C542" s="12" t="s">
        <v>121</v>
      </c>
      <c r="D542" s="12">
        <v>1573.07</v>
      </c>
      <c r="E542" s="12">
        <v>1022.5</v>
      </c>
    </row>
    <row r="543" spans="1:5" x14ac:dyDescent="0.3">
      <c r="A543" s="14">
        <v>43074</v>
      </c>
      <c r="B543" s="12">
        <v>2017</v>
      </c>
      <c r="C543" s="12" t="s">
        <v>117</v>
      </c>
      <c r="D543" s="12">
        <v>1405.91</v>
      </c>
      <c r="E543" s="12">
        <v>801.37</v>
      </c>
    </row>
    <row r="544" spans="1:5" x14ac:dyDescent="0.3">
      <c r="A544" s="14">
        <v>42805</v>
      </c>
      <c r="B544" s="12">
        <v>2017</v>
      </c>
      <c r="C544" s="12" t="s">
        <v>119</v>
      </c>
      <c r="D544" s="12">
        <v>510.87</v>
      </c>
      <c r="E544" s="12">
        <v>332.07</v>
      </c>
    </row>
    <row r="545" spans="1:5" x14ac:dyDescent="0.3">
      <c r="A545" s="14">
        <v>43244</v>
      </c>
      <c r="B545" s="12">
        <v>2018</v>
      </c>
      <c r="C545" s="12" t="s">
        <v>119</v>
      </c>
      <c r="D545" s="12">
        <v>2431.9</v>
      </c>
      <c r="E545" s="12">
        <v>1386.18</v>
      </c>
    </row>
    <row r="546" spans="1:5" x14ac:dyDescent="0.3">
      <c r="A546" s="14">
        <v>43232</v>
      </c>
      <c r="B546" s="12">
        <v>2018</v>
      </c>
      <c r="C546" s="12" t="s">
        <v>121</v>
      </c>
      <c r="D546" s="12">
        <v>468.49</v>
      </c>
      <c r="E546" s="12">
        <v>267.04000000000002</v>
      </c>
    </row>
    <row r="547" spans="1:5" x14ac:dyDescent="0.3">
      <c r="A547" s="14">
        <v>43160</v>
      </c>
      <c r="B547" s="12">
        <v>2018</v>
      </c>
      <c r="C547" s="12" t="s">
        <v>116</v>
      </c>
      <c r="D547" s="12">
        <v>305.97000000000003</v>
      </c>
      <c r="E547" s="12">
        <v>174.4</v>
      </c>
    </row>
    <row r="548" spans="1:5" x14ac:dyDescent="0.3">
      <c r="A548" s="14">
        <v>43246</v>
      </c>
      <c r="B548" s="12">
        <v>2018</v>
      </c>
      <c r="C548" s="12" t="s">
        <v>117</v>
      </c>
      <c r="D548" s="12">
        <v>1248.3599999999999</v>
      </c>
      <c r="E548" s="12">
        <v>486.86</v>
      </c>
    </row>
    <row r="549" spans="1:5" x14ac:dyDescent="0.3">
      <c r="A549" s="14">
        <v>43068</v>
      </c>
      <c r="B549" s="12">
        <v>2017</v>
      </c>
      <c r="C549" s="12" t="s">
        <v>119</v>
      </c>
      <c r="D549" s="12">
        <v>2419.5100000000002</v>
      </c>
      <c r="E549" s="12">
        <v>1621.07</v>
      </c>
    </row>
    <row r="550" spans="1:5" x14ac:dyDescent="0.3">
      <c r="A550" s="14">
        <v>43250</v>
      </c>
      <c r="B550" s="12">
        <v>2018</v>
      </c>
      <c r="C550" s="12" t="s">
        <v>121</v>
      </c>
      <c r="D550" s="12">
        <v>650.66</v>
      </c>
      <c r="E550" s="12">
        <v>422.93</v>
      </c>
    </row>
    <row r="551" spans="1:5" x14ac:dyDescent="0.3">
      <c r="A551" s="14">
        <v>42570</v>
      </c>
      <c r="B551" s="12">
        <v>2016</v>
      </c>
      <c r="C551" s="12" t="s">
        <v>121</v>
      </c>
      <c r="D551" s="12">
        <v>2143.37</v>
      </c>
      <c r="E551" s="12">
        <v>835.91</v>
      </c>
    </row>
    <row r="552" spans="1:5" x14ac:dyDescent="0.3">
      <c r="A552" s="14">
        <v>42507</v>
      </c>
      <c r="B552" s="12">
        <v>2016</v>
      </c>
      <c r="C552" s="12" t="s">
        <v>119</v>
      </c>
      <c r="D552" s="12">
        <v>1933.21</v>
      </c>
      <c r="E552" s="12">
        <v>1179.26</v>
      </c>
    </row>
    <row r="553" spans="1:5" x14ac:dyDescent="0.3">
      <c r="A553" s="14">
        <v>43205</v>
      </c>
      <c r="B553" s="12">
        <v>2018</v>
      </c>
      <c r="C553" s="12" t="s">
        <v>121</v>
      </c>
      <c r="D553" s="12">
        <v>640.23</v>
      </c>
      <c r="E553" s="12">
        <v>300.91000000000003</v>
      </c>
    </row>
    <row r="554" spans="1:5" x14ac:dyDescent="0.3">
      <c r="A554" s="14">
        <v>42668</v>
      </c>
      <c r="B554" s="12">
        <v>2016</v>
      </c>
      <c r="C554" s="12" t="s">
        <v>116</v>
      </c>
      <c r="D554" s="12">
        <v>212.44</v>
      </c>
      <c r="E554" s="12">
        <v>142.33000000000001</v>
      </c>
    </row>
    <row r="555" spans="1:5" x14ac:dyDescent="0.3">
      <c r="A555" s="14">
        <v>42701</v>
      </c>
      <c r="B555" s="12">
        <v>2016</v>
      </c>
      <c r="C555" s="12" t="s">
        <v>121</v>
      </c>
      <c r="D555" s="12">
        <v>775.76</v>
      </c>
      <c r="E555" s="12">
        <v>403.4</v>
      </c>
    </row>
    <row r="556" spans="1:5" x14ac:dyDescent="0.3">
      <c r="A556" s="14">
        <v>42479</v>
      </c>
      <c r="B556" s="12">
        <v>2016</v>
      </c>
      <c r="C556" s="12" t="s">
        <v>121</v>
      </c>
      <c r="D556" s="12">
        <v>2402.7600000000002</v>
      </c>
      <c r="E556" s="12">
        <v>1489.71</v>
      </c>
    </row>
    <row r="557" spans="1:5" x14ac:dyDescent="0.3">
      <c r="A557" s="14">
        <v>42494</v>
      </c>
      <c r="B557" s="12">
        <v>2016</v>
      </c>
      <c r="C557" s="12" t="s">
        <v>121</v>
      </c>
      <c r="D557" s="12">
        <v>1207.67</v>
      </c>
      <c r="E557" s="12">
        <v>712.53</v>
      </c>
    </row>
    <row r="558" spans="1:5" x14ac:dyDescent="0.3">
      <c r="A558" s="14">
        <v>42558</v>
      </c>
      <c r="B558" s="12">
        <v>2016</v>
      </c>
      <c r="C558" s="12" t="s">
        <v>117</v>
      </c>
      <c r="D558" s="12">
        <v>2420.86</v>
      </c>
      <c r="E558" s="12">
        <v>1525.14</v>
      </c>
    </row>
    <row r="559" spans="1:5" x14ac:dyDescent="0.3">
      <c r="A559" s="14">
        <v>42510</v>
      </c>
      <c r="B559" s="12">
        <v>2016</v>
      </c>
      <c r="C559" s="12" t="s">
        <v>116</v>
      </c>
      <c r="D559" s="12">
        <v>600.99</v>
      </c>
      <c r="E559" s="12">
        <v>354.58</v>
      </c>
    </row>
    <row r="560" spans="1:5" x14ac:dyDescent="0.3">
      <c r="A560" s="14">
        <v>43177</v>
      </c>
      <c r="B560" s="12">
        <v>2018</v>
      </c>
      <c r="C560" s="12" t="s">
        <v>116</v>
      </c>
      <c r="D560" s="12">
        <v>1382.05</v>
      </c>
      <c r="E560" s="12">
        <v>539</v>
      </c>
    </row>
    <row r="561" spans="1:5" x14ac:dyDescent="0.3">
      <c r="A561" s="14">
        <v>43010</v>
      </c>
      <c r="B561" s="12">
        <v>2017</v>
      </c>
      <c r="C561" s="12" t="s">
        <v>116</v>
      </c>
      <c r="D561" s="12">
        <v>1733.11</v>
      </c>
      <c r="E561" s="12">
        <v>1126.52</v>
      </c>
    </row>
    <row r="562" spans="1:5" x14ac:dyDescent="0.3">
      <c r="A562" s="14">
        <v>42539</v>
      </c>
      <c r="B562" s="12">
        <v>2016</v>
      </c>
      <c r="C562" s="12" t="s">
        <v>116</v>
      </c>
      <c r="D562" s="12">
        <v>158.13999999999999</v>
      </c>
      <c r="E562" s="12">
        <v>85.4</v>
      </c>
    </row>
    <row r="563" spans="1:5" x14ac:dyDescent="0.3">
      <c r="A563" s="14">
        <v>42668</v>
      </c>
      <c r="B563" s="12">
        <v>2016</v>
      </c>
      <c r="C563" s="12" t="s">
        <v>116</v>
      </c>
      <c r="D563" s="12">
        <v>902.42</v>
      </c>
      <c r="E563" s="12">
        <v>424.14</v>
      </c>
    </row>
    <row r="564" spans="1:5" x14ac:dyDescent="0.3">
      <c r="A564" s="14">
        <v>42495</v>
      </c>
      <c r="B564" s="12">
        <v>2016</v>
      </c>
      <c r="C564" s="12" t="s">
        <v>117</v>
      </c>
      <c r="D564" s="12">
        <v>1200.49</v>
      </c>
      <c r="E564" s="12">
        <v>684.28</v>
      </c>
    </row>
    <row r="565" spans="1:5" x14ac:dyDescent="0.3">
      <c r="A565" s="14">
        <v>43132</v>
      </c>
      <c r="B565" s="12">
        <v>2018</v>
      </c>
      <c r="C565" s="12" t="s">
        <v>116</v>
      </c>
      <c r="D565" s="12">
        <v>1899.36</v>
      </c>
      <c r="E565" s="12">
        <v>835.72</v>
      </c>
    </row>
    <row r="566" spans="1:5" x14ac:dyDescent="0.3">
      <c r="A566" s="14">
        <v>42737</v>
      </c>
      <c r="B566" s="12">
        <v>2017</v>
      </c>
      <c r="C566" s="12" t="s">
        <v>121</v>
      </c>
      <c r="D566" s="12">
        <v>790.56</v>
      </c>
      <c r="E566" s="12">
        <v>482.24</v>
      </c>
    </row>
    <row r="567" spans="1:5" x14ac:dyDescent="0.3">
      <c r="A567" s="14">
        <v>42943</v>
      </c>
      <c r="B567" s="12">
        <v>2017</v>
      </c>
      <c r="C567" s="12" t="s">
        <v>119</v>
      </c>
      <c r="D567" s="12">
        <v>599.09</v>
      </c>
      <c r="E567" s="12">
        <v>233.65</v>
      </c>
    </row>
    <row r="568" spans="1:5" x14ac:dyDescent="0.3">
      <c r="A568" s="14">
        <v>42979</v>
      </c>
      <c r="B568" s="12">
        <v>2017</v>
      </c>
      <c r="C568" s="12" t="s">
        <v>116</v>
      </c>
      <c r="D568" s="12">
        <v>1698.72</v>
      </c>
      <c r="E568" s="12">
        <v>1002.24</v>
      </c>
    </row>
    <row r="569" spans="1:5" x14ac:dyDescent="0.3">
      <c r="A569" s="14">
        <v>42630</v>
      </c>
      <c r="B569" s="12">
        <v>2016</v>
      </c>
      <c r="C569" s="12" t="s">
        <v>116</v>
      </c>
      <c r="D569" s="12">
        <v>2220.2399999999998</v>
      </c>
      <c r="E569" s="12">
        <v>888.1</v>
      </c>
    </row>
    <row r="570" spans="1:5" x14ac:dyDescent="0.3">
      <c r="A570" s="14">
        <v>43152</v>
      </c>
      <c r="B570" s="12">
        <v>2018</v>
      </c>
      <c r="C570" s="12" t="s">
        <v>121</v>
      </c>
      <c r="D570" s="12">
        <v>574.17999999999995</v>
      </c>
      <c r="E570" s="12">
        <v>292.83</v>
      </c>
    </row>
    <row r="571" spans="1:5" x14ac:dyDescent="0.3">
      <c r="A571" s="14">
        <v>42845</v>
      </c>
      <c r="B571" s="12">
        <v>2017</v>
      </c>
      <c r="C571" s="12" t="s">
        <v>121</v>
      </c>
      <c r="D571" s="12">
        <v>803.78</v>
      </c>
      <c r="E571" s="12">
        <v>377.78</v>
      </c>
    </row>
    <row r="572" spans="1:5" x14ac:dyDescent="0.3">
      <c r="A572" s="14">
        <v>42473</v>
      </c>
      <c r="B572" s="12">
        <v>2016</v>
      </c>
      <c r="C572" s="12" t="s">
        <v>121</v>
      </c>
      <c r="D572" s="12">
        <v>1006.45</v>
      </c>
      <c r="E572" s="12">
        <v>432.77</v>
      </c>
    </row>
    <row r="573" spans="1:5" x14ac:dyDescent="0.3">
      <c r="A573" s="14">
        <v>43008</v>
      </c>
      <c r="B573" s="12">
        <v>2017</v>
      </c>
      <c r="C573" s="12" t="s">
        <v>117</v>
      </c>
      <c r="D573" s="12">
        <v>1624.14</v>
      </c>
      <c r="E573" s="12">
        <v>779.59</v>
      </c>
    </row>
    <row r="574" spans="1:5" x14ac:dyDescent="0.3">
      <c r="A574" s="14">
        <v>42758</v>
      </c>
      <c r="B574" s="12">
        <v>2017</v>
      </c>
      <c r="C574" s="12" t="s">
        <v>116</v>
      </c>
      <c r="D574" s="12">
        <v>566.62</v>
      </c>
      <c r="E574" s="12">
        <v>317.31</v>
      </c>
    </row>
    <row r="575" spans="1:5" x14ac:dyDescent="0.3">
      <c r="A575" s="14">
        <v>42599</v>
      </c>
      <c r="B575" s="12">
        <v>2016</v>
      </c>
      <c r="C575" s="12" t="s">
        <v>119</v>
      </c>
      <c r="D575" s="12">
        <v>249.4</v>
      </c>
      <c r="E575" s="12">
        <v>154.63</v>
      </c>
    </row>
    <row r="576" spans="1:5" x14ac:dyDescent="0.3">
      <c r="A576" s="14">
        <v>43065</v>
      </c>
      <c r="B576" s="12">
        <v>2017</v>
      </c>
      <c r="C576" s="12" t="s">
        <v>117</v>
      </c>
      <c r="D576" s="12">
        <v>45.11</v>
      </c>
      <c r="E576" s="12">
        <v>18.95</v>
      </c>
    </row>
    <row r="577" spans="1:5" x14ac:dyDescent="0.3">
      <c r="A577" s="14">
        <v>43352</v>
      </c>
      <c r="B577" s="12">
        <v>2018</v>
      </c>
      <c r="C577" s="12" t="s">
        <v>116</v>
      </c>
      <c r="D577" s="12">
        <v>787.64</v>
      </c>
      <c r="E577" s="12">
        <v>393.82</v>
      </c>
    </row>
    <row r="578" spans="1:5" x14ac:dyDescent="0.3">
      <c r="A578" s="14">
        <v>42945</v>
      </c>
      <c r="B578" s="12">
        <v>2017</v>
      </c>
      <c r="C578" s="12" t="s">
        <v>116</v>
      </c>
      <c r="D578" s="12">
        <v>1248.92</v>
      </c>
      <c r="E578" s="12">
        <v>487.08</v>
      </c>
    </row>
    <row r="579" spans="1:5" x14ac:dyDescent="0.3">
      <c r="A579" s="14">
        <v>43397</v>
      </c>
      <c r="B579" s="12">
        <v>2018</v>
      </c>
      <c r="C579" s="12" t="s">
        <v>116</v>
      </c>
      <c r="D579" s="12">
        <v>719.72</v>
      </c>
      <c r="E579" s="12">
        <v>388.65</v>
      </c>
    </row>
    <row r="580" spans="1:5" x14ac:dyDescent="0.3">
      <c r="A580" s="14">
        <v>42624</v>
      </c>
      <c r="B580" s="12">
        <v>2016</v>
      </c>
      <c r="C580" s="12" t="s">
        <v>116</v>
      </c>
      <c r="D580" s="12">
        <v>1631.44</v>
      </c>
      <c r="E580" s="12">
        <v>1027.81</v>
      </c>
    </row>
    <row r="581" spans="1:5" x14ac:dyDescent="0.3">
      <c r="A581" s="14">
        <v>43100</v>
      </c>
      <c r="B581" s="12">
        <v>2017</v>
      </c>
      <c r="C581" s="12" t="s">
        <v>117</v>
      </c>
      <c r="D581" s="12">
        <v>1959.78</v>
      </c>
      <c r="E581" s="12">
        <v>1195.47</v>
      </c>
    </row>
    <row r="582" spans="1:5" x14ac:dyDescent="0.3">
      <c r="A582" s="14">
        <v>42646</v>
      </c>
      <c r="B582" s="12">
        <v>2016</v>
      </c>
      <c r="C582" s="12" t="s">
        <v>116</v>
      </c>
      <c r="D582" s="12">
        <v>513.19000000000005</v>
      </c>
      <c r="E582" s="12">
        <v>318.18</v>
      </c>
    </row>
    <row r="583" spans="1:5" x14ac:dyDescent="0.3">
      <c r="A583" s="14">
        <v>43421</v>
      </c>
      <c r="B583" s="12">
        <v>2018</v>
      </c>
      <c r="C583" s="12" t="s">
        <v>117</v>
      </c>
      <c r="D583" s="12">
        <v>2164.25</v>
      </c>
      <c r="E583" s="12">
        <v>1406.76</v>
      </c>
    </row>
    <row r="584" spans="1:5" x14ac:dyDescent="0.3">
      <c r="A584" s="14">
        <v>42372</v>
      </c>
      <c r="B584" s="12">
        <v>2016</v>
      </c>
      <c r="C584" s="12" t="s">
        <v>116</v>
      </c>
      <c r="D584" s="12">
        <v>440.32</v>
      </c>
      <c r="E584" s="12">
        <v>171.72</v>
      </c>
    </row>
    <row r="585" spans="1:5" x14ac:dyDescent="0.3">
      <c r="A585" s="14">
        <v>43417</v>
      </c>
      <c r="B585" s="12">
        <v>2018</v>
      </c>
      <c r="C585" s="12" t="s">
        <v>116</v>
      </c>
      <c r="D585" s="12">
        <v>292.45</v>
      </c>
      <c r="E585" s="12">
        <v>116.98</v>
      </c>
    </row>
    <row r="586" spans="1:5" x14ac:dyDescent="0.3">
      <c r="A586" s="14">
        <v>43458</v>
      </c>
      <c r="B586" s="12">
        <v>2018</v>
      </c>
      <c r="C586" s="12" t="s">
        <v>121</v>
      </c>
      <c r="D586" s="12">
        <v>2295.48</v>
      </c>
      <c r="E586" s="12">
        <v>1377.29</v>
      </c>
    </row>
    <row r="587" spans="1:5" x14ac:dyDescent="0.3">
      <c r="A587" s="14">
        <v>43370</v>
      </c>
      <c r="B587" s="12">
        <v>2018</v>
      </c>
      <c r="C587" s="12" t="s">
        <v>119</v>
      </c>
      <c r="D587" s="12">
        <v>1429.82</v>
      </c>
      <c r="E587" s="12">
        <v>743.51</v>
      </c>
    </row>
    <row r="588" spans="1:5" x14ac:dyDescent="0.3">
      <c r="A588" s="14">
        <v>42788</v>
      </c>
      <c r="B588" s="12">
        <v>2017</v>
      </c>
      <c r="C588" s="12" t="s">
        <v>119</v>
      </c>
      <c r="D588" s="12">
        <v>1468.2</v>
      </c>
      <c r="E588" s="12">
        <v>572.6</v>
      </c>
    </row>
    <row r="589" spans="1:5" x14ac:dyDescent="0.3">
      <c r="A589" s="14">
        <v>43362</v>
      </c>
      <c r="B589" s="12">
        <v>2018</v>
      </c>
      <c r="C589" s="12" t="s">
        <v>121</v>
      </c>
      <c r="D589" s="12">
        <v>2373.85</v>
      </c>
      <c r="E589" s="12">
        <v>1091.97</v>
      </c>
    </row>
    <row r="590" spans="1:5" x14ac:dyDescent="0.3">
      <c r="A590" s="14">
        <v>42384</v>
      </c>
      <c r="B590" s="12">
        <v>2016</v>
      </c>
      <c r="C590" s="12" t="s">
        <v>121</v>
      </c>
      <c r="D590" s="12">
        <v>2263.96</v>
      </c>
      <c r="E590" s="12">
        <v>1041.42</v>
      </c>
    </row>
    <row r="591" spans="1:5" x14ac:dyDescent="0.3">
      <c r="A591" s="14">
        <v>42835</v>
      </c>
      <c r="B591" s="12">
        <v>2017</v>
      </c>
      <c r="C591" s="12" t="s">
        <v>119</v>
      </c>
      <c r="D591" s="12">
        <v>96.28</v>
      </c>
      <c r="E591" s="12">
        <v>44.29</v>
      </c>
    </row>
    <row r="592" spans="1:5" x14ac:dyDescent="0.3">
      <c r="A592" s="14">
        <v>43150</v>
      </c>
      <c r="B592" s="12">
        <v>2018</v>
      </c>
      <c r="C592" s="12" t="s">
        <v>119</v>
      </c>
      <c r="D592" s="12">
        <v>2059.19</v>
      </c>
      <c r="E592" s="12">
        <v>1009</v>
      </c>
    </row>
    <row r="593" spans="1:5" x14ac:dyDescent="0.3">
      <c r="A593" s="14">
        <v>43078</v>
      </c>
      <c r="B593" s="12">
        <v>2017</v>
      </c>
      <c r="C593" s="12" t="s">
        <v>121</v>
      </c>
      <c r="D593" s="12">
        <v>1750.49</v>
      </c>
      <c r="E593" s="12">
        <v>717.7</v>
      </c>
    </row>
    <row r="594" spans="1:5" x14ac:dyDescent="0.3">
      <c r="A594" s="14">
        <v>42811</v>
      </c>
      <c r="B594" s="12">
        <v>2017</v>
      </c>
      <c r="C594" s="12" t="s">
        <v>117</v>
      </c>
      <c r="D594" s="12">
        <v>2485.4899999999998</v>
      </c>
      <c r="E594" s="12">
        <v>1019.05</v>
      </c>
    </row>
    <row r="595" spans="1:5" x14ac:dyDescent="0.3">
      <c r="A595" s="14">
        <v>42845</v>
      </c>
      <c r="B595" s="12">
        <v>2017</v>
      </c>
      <c r="C595" s="12" t="s">
        <v>117</v>
      </c>
      <c r="D595" s="12">
        <v>1274</v>
      </c>
      <c r="E595" s="12">
        <v>560.55999999999995</v>
      </c>
    </row>
    <row r="596" spans="1:5" x14ac:dyDescent="0.3">
      <c r="A596" s="14">
        <v>42639</v>
      </c>
      <c r="B596" s="12">
        <v>2016</v>
      </c>
      <c r="C596" s="12" t="s">
        <v>116</v>
      </c>
      <c r="D596" s="12">
        <v>820.24</v>
      </c>
      <c r="E596" s="12">
        <v>541.36</v>
      </c>
    </row>
    <row r="597" spans="1:5" x14ac:dyDescent="0.3">
      <c r="A597" s="14">
        <v>42661</v>
      </c>
      <c r="B597" s="12">
        <v>2016</v>
      </c>
      <c r="C597" s="12" t="s">
        <v>119</v>
      </c>
      <c r="D597" s="12">
        <v>1430.73</v>
      </c>
      <c r="E597" s="12">
        <v>844.13</v>
      </c>
    </row>
    <row r="598" spans="1:5" x14ac:dyDescent="0.3">
      <c r="A598" s="14">
        <v>42794</v>
      </c>
      <c r="B598" s="12">
        <v>2017</v>
      </c>
      <c r="C598" s="12" t="s">
        <v>116</v>
      </c>
      <c r="D598" s="12">
        <v>349.09</v>
      </c>
      <c r="E598" s="12">
        <v>212.94</v>
      </c>
    </row>
    <row r="599" spans="1:5" x14ac:dyDescent="0.3">
      <c r="A599" s="14">
        <v>42374</v>
      </c>
      <c r="B599" s="12">
        <v>2016</v>
      </c>
      <c r="C599" s="12" t="s">
        <v>119</v>
      </c>
      <c r="D599" s="12">
        <v>1771.18</v>
      </c>
      <c r="E599" s="12">
        <v>885.59</v>
      </c>
    </row>
    <row r="600" spans="1:5" x14ac:dyDescent="0.3">
      <c r="A600" s="14">
        <v>42707</v>
      </c>
      <c r="B600" s="12">
        <v>2016</v>
      </c>
      <c r="C600" s="12" t="s">
        <v>121</v>
      </c>
      <c r="D600" s="12">
        <v>2478.27</v>
      </c>
      <c r="E600" s="12">
        <v>1164.79</v>
      </c>
    </row>
    <row r="601" spans="1:5" x14ac:dyDescent="0.3">
      <c r="A601" s="14">
        <v>43274</v>
      </c>
      <c r="B601" s="12">
        <v>2018</v>
      </c>
      <c r="C601" s="12" t="s">
        <v>117</v>
      </c>
      <c r="D601" s="12">
        <v>1236.55</v>
      </c>
      <c r="E601" s="12">
        <v>581.17999999999995</v>
      </c>
    </row>
    <row r="602" spans="1:5" x14ac:dyDescent="0.3">
      <c r="A602" s="14">
        <v>43375</v>
      </c>
      <c r="B602" s="12">
        <v>2018</v>
      </c>
      <c r="C602" s="12" t="s">
        <v>119</v>
      </c>
      <c r="D602" s="12">
        <v>1816.07</v>
      </c>
      <c r="E602" s="12">
        <v>1017</v>
      </c>
    </row>
    <row r="603" spans="1:5" x14ac:dyDescent="0.3">
      <c r="A603" s="14">
        <v>42484</v>
      </c>
      <c r="B603" s="12">
        <v>2016</v>
      </c>
      <c r="C603" s="12" t="s">
        <v>117</v>
      </c>
      <c r="D603" s="12">
        <v>180.14</v>
      </c>
      <c r="E603" s="12">
        <v>82.86</v>
      </c>
    </row>
    <row r="604" spans="1:5" x14ac:dyDescent="0.3">
      <c r="A604" s="14">
        <v>42803</v>
      </c>
      <c r="B604" s="12">
        <v>2017</v>
      </c>
      <c r="C604" s="12" t="s">
        <v>119</v>
      </c>
      <c r="D604" s="12">
        <v>2433.5100000000002</v>
      </c>
      <c r="E604" s="12">
        <v>1314.1</v>
      </c>
    </row>
    <row r="605" spans="1:5" x14ac:dyDescent="0.3">
      <c r="A605" s="14">
        <v>42819</v>
      </c>
      <c r="B605" s="12">
        <v>2017</v>
      </c>
      <c r="C605" s="12" t="s">
        <v>119</v>
      </c>
      <c r="D605" s="12">
        <v>2145.1</v>
      </c>
      <c r="E605" s="12">
        <v>1158.3499999999999</v>
      </c>
    </row>
    <row r="606" spans="1:5" x14ac:dyDescent="0.3">
      <c r="A606" s="14">
        <v>42570</v>
      </c>
      <c r="B606" s="12">
        <v>2016</v>
      </c>
      <c r="C606" s="12" t="s">
        <v>116</v>
      </c>
      <c r="D606" s="12">
        <v>1331.71</v>
      </c>
      <c r="E606" s="12">
        <v>639.22</v>
      </c>
    </row>
    <row r="607" spans="1:5" x14ac:dyDescent="0.3">
      <c r="A607" s="14">
        <v>42523</v>
      </c>
      <c r="B607" s="12">
        <v>2016</v>
      </c>
      <c r="C607" s="12" t="s">
        <v>119</v>
      </c>
      <c r="D607" s="12">
        <v>2026.51</v>
      </c>
      <c r="E607" s="12">
        <v>1033.52</v>
      </c>
    </row>
    <row r="608" spans="1:5" x14ac:dyDescent="0.3">
      <c r="A608" s="14">
        <v>42413</v>
      </c>
      <c r="B608" s="12">
        <v>2016</v>
      </c>
      <c r="C608" s="12" t="s">
        <v>119</v>
      </c>
      <c r="D608" s="12">
        <v>2157.7600000000002</v>
      </c>
      <c r="E608" s="12">
        <v>1273.08</v>
      </c>
    </row>
    <row r="609" spans="1:5" x14ac:dyDescent="0.3">
      <c r="A609" s="14">
        <v>42858</v>
      </c>
      <c r="B609" s="12">
        <v>2017</v>
      </c>
      <c r="C609" s="12" t="s">
        <v>117</v>
      </c>
      <c r="D609" s="12">
        <v>2231.34</v>
      </c>
      <c r="E609" s="12">
        <v>1271.8599999999999</v>
      </c>
    </row>
    <row r="610" spans="1:5" x14ac:dyDescent="0.3">
      <c r="A610" s="14">
        <v>42449</v>
      </c>
      <c r="B610" s="12">
        <v>2016</v>
      </c>
      <c r="C610" s="12" t="s">
        <v>117</v>
      </c>
      <c r="D610" s="12">
        <v>734.63</v>
      </c>
      <c r="E610" s="12">
        <v>359.97</v>
      </c>
    </row>
    <row r="611" spans="1:5" x14ac:dyDescent="0.3">
      <c r="A611" s="14">
        <v>42649</v>
      </c>
      <c r="B611" s="12">
        <v>2016</v>
      </c>
      <c r="C611" s="12" t="s">
        <v>116</v>
      </c>
      <c r="D611" s="12">
        <v>1839.47</v>
      </c>
      <c r="E611" s="12">
        <v>956.52</v>
      </c>
    </row>
    <row r="612" spans="1:5" x14ac:dyDescent="0.3">
      <c r="A612" s="14">
        <v>43065</v>
      </c>
      <c r="B612" s="12">
        <v>2017</v>
      </c>
      <c r="C612" s="12" t="s">
        <v>121</v>
      </c>
      <c r="D612" s="12">
        <v>422.71</v>
      </c>
      <c r="E612" s="12">
        <v>169.08</v>
      </c>
    </row>
    <row r="613" spans="1:5" x14ac:dyDescent="0.3">
      <c r="A613" s="14">
        <v>42901</v>
      </c>
      <c r="B613" s="12">
        <v>2017</v>
      </c>
      <c r="C613" s="12" t="s">
        <v>119</v>
      </c>
      <c r="D613" s="12">
        <v>2438.39</v>
      </c>
      <c r="E613" s="12">
        <v>1341.11</v>
      </c>
    </row>
    <row r="614" spans="1:5" x14ac:dyDescent="0.3">
      <c r="A614" s="14">
        <v>43426</v>
      </c>
      <c r="B614" s="12">
        <v>2018</v>
      </c>
      <c r="C614" s="12" t="s">
        <v>119</v>
      </c>
      <c r="D614" s="12">
        <v>120.54</v>
      </c>
      <c r="E614" s="12">
        <v>55.45</v>
      </c>
    </row>
    <row r="615" spans="1:5" x14ac:dyDescent="0.3">
      <c r="A615" s="14">
        <v>43084</v>
      </c>
      <c r="B615" s="12">
        <v>2017</v>
      </c>
      <c r="C615" s="12" t="s">
        <v>119</v>
      </c>
      <c r="D615" s="12">
        <v>410.47</v>
      </c>
      <c r="E615" s="12">
        <v>238.07</v>
      </c>
    </row>
    <row r="616" spans="1:5" x14ac:dyDescent="0.3">
      <c r="A616" s="14">
        <v>43242</v>
      </c>
      <c r="B616" s="12">
        <v>2018</v>
      </c>
      <c r="C616" s="12" t="s">
        <v>121</v>
      </c>
      <c r="D616" s="12">
        <v>1300.3599999999999</v>
      </c>
      <c r="E616" s="12">
        <v>728.2</v>
      </c>
    </row>
    <row r="617" spans="1:5" x14ac:dyDescent="0.3">
      <c r="A617" s="14">
        <v>42930</v>
      </c>
      <c r="B617" s="12">
        <v>2017</v>
      </c>
      <c r="C617" s="12" t="s">
        <v>117</v>
      </c>
      <c r="D617" s="12">
        <v>2256.06</v>
      </c>
      <c r="E617" s="12">
        <v>1308.51</v>
      </c>
    </row>
    <row r="618" spans="1:5" x14ac:dyDescent="0.3">
      <c r="A618" s="14">
        <v>43448</v>
      </c>
      <c r="B618" s="12">
        <v>2018</v>
      </c>
      <c r="C618" s="12" t="s">
        <v>117</v>
      </c>
      <c r="D618" s="12">
        <v>553.39</v>
      </c>
      <c r="E618" s="12">
        <v>309.89999999999998</v>
      </c>
    </row>
    <row r="619" spans="1:5" x14ac:dyDescent="0.3">
      <c r="A619" s="14">
        <v>42697</v>
      </c>
      <c r="B619" s="12">
        <v>2016</v>
      </c>
      <c r="C619" s="12" t="s">
        <v>119</v>
      </c>
      <c r="D619" s="12">
        <v>2390.21</v>
      </c>
      <c r="E619" s="12">
        <v>1505.83</v>
      </c>
    </row>
    <row r="620" spans="1:5" x14ac:dyDescent="0.3">
      <c r="A620" s="14">
        <v>43402</v>
      </c>
      <c r="B620" s="12">
        <v>2018</v>
      </c>
      <c r="C620" s="12" t="s">
        <v>121</v>
      </c>
      <c r="D620" s="12">
        <v>1127.4100000000001</v>
      </c>
      <c r="E620" s="12">
        <v>642.62</v>
      </c>
    </row>
    <row r="621" spans="1:5" x14ac:dyDescent="0.3">
      <c r="A621" s="14">
        <v>43366</v>
      </c>
      <c r="B621" s="12">
        <v>2018</v>
      </c>
      <c r="C621" s="12" t="s">
        <v>119</v>
      </c>
      <c r="D621" s="12">
        <v>1275.43</v>
      </c>
      <c r="E621" s="12">
        <v>624.96</v>
      </c>
    </row>
    <row r="622" spans="1:5" x14ac:dyDescent="0.3">
      <c r="A622" s="14">
        <v>42580</v>
      </c>
      <c r="B622" s="12">
        <v>2016</v>
      </c>
      <c r="C622" s="12" t="s">
        <v>117</v>
      </c>
      <c r="D622" s="12">
        <v>1355.51</v>
      </c>
      <c r="E622" s="12">
        <v>691.31</v>
      </c>
    </row>
    <row r="623" spans="1:5" x14ac:dyDescent="0.3">
      <c r="A623" s="14">
        <v>42653</v>
      </c>
      <c r="B623" s="12">
        <v>2016</v>
      </c>
      <c r="C623" s="12" t="s">
        <v>119</v>
      </c>
      <c r="D623" s="12">
        <v>510.72</v>
      </c>
      <c r="E623" s="12">
        <v>209.4</v>
      </c>
    </row>
    <row r="624" spans="1:5" x14ac:dyDescent="0.3">
      <c r="A624" s="14">
        <v>43065</v>
      </c>
      <c r="B624" s="12">
        <v>2017</v>
      </c>
      <c r="C624" s="12" t="s">
        <v>121</v>
      </c>
      <c r="D624" s="12">
        <v>166</v>
      </c>
      <c r="E624" s="12">
        <v>94.62</v>
      </c>
    </row>
    <row r="625" spans="1:5" x14ac:dyDescent="0.3">
      <c r="A625" s="14">
        <v>43448</v>
      </c>
      <c r="B625" s="12">
        <v>2018</v>
      </c>
      <c r="C625" s="12" t="s">
        <v>117</v>
      </c>
      <c r="D625" s="12">
        <v>915.38</v>
      </c>
      <c r="E625" s="12">
        <v>485.15</v>
      </c>
    </row>
    <row r="626" spans="1:5" x14ac:dyDescent="0.3">
      <c r="A626" s="14">
        <v>42676</v>
      </c>
      <c r="B626" s="12">
        <v>2016</v>
      </c>
      <c r="C626" s="12" t="s">
        <v>117</v>
      </c>
      <c r="D626" s="12">
        <v>617.54</v>
      </c>
      <c r="E626" s="12">
        <v>240.84</v>
      </c>
    </row>
    <row r="627" spans="1:5" x14ac:dyDescent="0.3">
      <c r="A627" s="14">
        <v>42982</v>
      </c>
      <c r="B627" s="12">
        <v>2017</v>
      </c>
      <c r="C627" s="12" t="s">
        <v>119</v>
      </c>
      <c r="D627" s="12">
        <v>2497.58</v>
      </c>
      <c r="E627" s="12">
        <v>1523.52</v>
      </c>
    </row>
    <row r="628" spans="1:5" x14ac:dyDescent="0.3">
      <c r="A628" s="14">
        <v>43060</v>
      </c>
      <c r="B628" s="12">
        <v>2017</v>
      </c>
      <c r="C628" s="12" t="s">
        <v>117</v>
      </c>
      <c r="D628" s="12">
        <v>2154.19</v>
      </c>
      <c r="E628" s="12">
        <v>1034.01</v>
      </c>
    </row>
    <row r="629" spans="1:5" x14ac:dyDescent="0.3">
      <c r="A629" s="14">
        <v>42985</v>
      </c>
      <c r="B629" s="12">
        <v>2017</v>
      </c>
      <c r="C629" s="12" t="s">
        <v>116</v>
      </c>
      <c r="D629" s="12">
        <v>1062.3699999999999</v>
      </c>
      <c r="E629" s="12">
        <v>446.2</v>
      </c>
    </row>
    <row r="630" spans="1:5" x14ac:dyDescent="0.3">
      <c r="A630" s="14">
        <v>43315</v>
      </c>
      <c r="B630" s="12">
        <v>2018</v>
      </c>
      <c r="C630" s="12" t="s">
        <v>116</v>
      </c>
      <c r="D630" s="12">
        <v>726.73</v>
      </c>
      <c r="E630" s="12">
        <v>334.3</v>
      </c>
    </row>
    <row r="631" spans="1:5" x14ac:dyDescent="0.3">
      <c r="A631" s="14">
        <v>42552</v>
      </c>
      <c r="B631" s="12">
        <v>2016</v>
      </c>
      <c r="C631" s="12" t="s">
        <v>119</v>
      </c>
      <c r="D631" s="12">
        <v>1883.29</v>
      </c>
      <c r="E631" s="12">
        <v>1148.81</v>
      </c>
    </row>
    <row r="632" spans="1:5" x14ac:dyDescent="0.3">
      <c r="A632" s="14">
        <v>43072</v>
      </c>
      <c r="B632" s="12">
        <v>2017</v>
      </c>
      <c r="C632" s="12" t="s">
        <v>117</v>
      </c>
      <c r="D632" s="12">
        <v>850.93</v>
      </c>
      <c r="E632" s="12">
        <v>442.48</v>
      </c>
    </row>
    <row r="633" spans="1:5" x14ac:dyDescent="0.3">
      <c r="A633" s="14">
        <v>42709</v>
      </c>
      <c r="B633" s="12">
        <v>2016</v>
      </c>
      <c r="C633" s="12" t="s">
        <v>117</v>
      </c>
      <c r="D633" s="12">
        <v>2376.0100000000002</v>
      </c>
      <c r="E633" s="12">
        <v>1188.01</v>
      </c>
    </row>
    <row r="634" spans="1:5" x14ac:dyDescent="0.3">
      <c r="A634" s="14">
        <v>42860</v>
      </c>
      <c r="B634" s="12">
        <v>2017</v>
      </c>
      <c r="C634" s="12" t="s">
        <v>117</v>
      </c>
      <c r="D634" s="12">
        <v>183.9</v>
      </c>
      <c r="E634" s="12">
        <v>75.400000000000006</v>
      </c>
    </row>
    <row r="635" spans="1:5" x14ac:dyDescent="0.3">
      <c r="A635" s="14">
        <v>43135</v>
      </c>
      <c r="B635" s="12">
        <v>2018</v>
      </c>
      <c r="C635" s="12" t="s">
        <v>116</v>
      </c>
      <c r="D635" s="12">
        <v>2031.22</v>
      </c>
      <c r="E635" s="12">
        <v>1259.3599999999999</v>
      </c>
    </row>
    <row r="636" spans="1:5" x14ac:dyDescent="0.3">
      <c r="A636" s="14">
        <v>43317</v>
      </c>
      <c r="B636" s="12">
        <v>2018</v>
      </c>
      <c r="C636" s="12" t="s">
        <v>121</v>
      </c>
      <c r="D636" s="12">
        <v>1876.79</v>
      </c>
      <c r="E636" s="12">
        <v>1032.23</v>
      </c>
    </row>
    <row r="637" spans="1:5" x14ac:dyDescent="0.3">
      <c r="A637" s="14">
        <v>42879</v>
      </c>
      <c r="B637" s="12">
        <v>2017</v>
      </c>
      <c r="C637" s="12" t="s">
        <v>119</v>
      </c>
      <c r="D637" s="12">
        <v>89.32</v>
      </c>
      <c r="E637" s="12">
        <v>47.34</v>
      </c>
    </row>
    <row r="638" spans="1:5" x14ac:dyDescent="0.3">
      <c r="A638" s="14">
        <v>42870</v>
      </c>
      <c r="B638" s="12">
        <v>2017</v>
      </c>
      <c r="C638" s="12" t="s">
        <v>121</v>
      </c>
      <c r="D638" s="12">
        <v>56.93</v>
      </c>
      <c r="E638" s="12">
        <v>35.299999999999997</v>
      </c>
    </row>
    <row r="639" spans="1:5" x14ac:dyDescent="0.3">
      <c r="A639" s="14">
        <v>43186</v>
      </c>
      <c r="B639" s="12">
        <v>2018</v>
      </c>
      <c r="C639" s="12" t="s">
        <v>116</v>
      </c>
      <c r="D639" s="12">
        <v>312.88</v>
      </c>
      <c r="E639" s="12">
        <v>206.5</v>
      </c>
    </row>
    <row r="640" spans="1:5" x14ac:dyDescent="0.3">
      <c r="A640" s="14">
        <v>42876</v>
      </c>
      <c r="B640" s="12">
        <v>2017</v>
      </c>
      <c r="C640" s="12" t="s">
        <v>121</v>
      </c>
      <c r="D640" s="12">
        <v>215.25</v>
      </c>
      <c r="E640" s="12">
        <v>116.24</v>
      </c>
    </row>
    <row r="641" spans="1:5" x14ac:dyDescent="0.3">
      <c r="A641" s="14">
        <v>42725</v>
      </c>
      <c r="B641" s="12">
        <v>2016</v>
      </c>
      <c r="C641" s="12" t="s">
        <v>119</v>
      </c>
      <c r="D641" s="12">
        <v>1828.73</v>
      </c>
      <c r="E641" s="12">
        <v>987.51</v>
      </c>
    </row>
    <row r="642" spans="1:5" x14ac:dyDescent="0.3">
      <c r="A642" s="14">
        <v>42539</v>
      </c>
      <c r="B642" s="12">
        <v>2016</v>
      </c>
      <c r="C642" s="12" t="s">
        <v>117</v>
      </c>
      <c r="D642" s="12">
        <v>2246.1999999999998</v>
      </c>
      <c r="E642" s="12">
        <v>920.94</v>
      </c>
    </row>
    <row r="643" spans="1:5" x14ac:dyDescent="0.3">
      <c r="A643" s="14">
        <v>43425</v>
      </c>
      <c r="B643" s="12">
        <v>2018</v>
      </c>
      <c r="C643" s="12" t="s">
        <v>121</v>
      </c>
      <c r="D643" s="12">
        <v>1920.01</v>
      </c>
      <c r="E643" s="12">
        <v>864</v>
      </c>
    </row>
    <row r="644" spans="1:5" x14ac:dyDescent="0.3">
      <c r="A644" s="14">
        <v>42494</v>
      </c>
      <c r="B644" s="12">
        <v>2016</v>
      </c>
      <c r="C644" s="12" t="s">
        <v>116</v>
      </c>
      <c r="D644" s="12">
        <v>45.31</v>
      </c>
      <c r="E644" s="12">
        <v>29</v>
      </c>
    </row>
    <row r="645" spans="1:5" x14ac:dyDescent="0.3">
      <c r="A645" s="14">
        <v>42683</v>
      </c>
      <c r="B645" s="12">
        <v>2016</v>
      </c>
      <c r="C645" s="12" t="s">
        <v>117</v>
      </c>
      <c r="D645" s="12">
        <v>1753.84</v>
      </c>
      <c r="E645" s="12">
        <v>1175.07</v>
      </c>
    </row>
    <row r="646" spans="1:5" x14ac:dyDescent="0.3">
      <c r="A646" s="14">
        <v>43160</v>
      </c>
      <c r="B646" s="12">
        <v>2018</v>
      </c>
      <c r="C646" s="12" t="s">
        <v>119</v>
      </c>
      <c r="D646" s="12">
        <v>958.21</v>
      </c>
      <c r="E646" s="12">
        <v>622.84</v>
      </c>
    </row>
    <row r="647" spans="1:5" x14ac:dyDescent="0.3">
      <c r="A647" s="14">
        <v>43281</v>
      </c>
      <c r="B647" s="12">
        <v>2018</v>
      </c>
      <c r="C647" s="12" t="s">
        <v>119</v>
      </c>
      <c r="D647" s="12">
        <v>1866.89</v>
      </c>
      <c r="E647" s="12">
        <v>1232.1500000000001</v>
      </c>
    </row>
    <row r="648" spans="1:5" x14ac:dyDescent="0.3">
      <c r="A648" s="14">
        <v>42396</v>
      </c>
      <c r="B648" s="12">
        <v>2016</v>
      </c>
      <c r="C648" s="12" t="s">
        <v>121</v>
      </c>
      <c r="D648" s="12">
        <v>102.45</v>
      </c>
      <c r="E648" s="12">
        <v>52.25</v>
      </c>
    </row>
    <row r="649" spans="1:5" x14ac:dyDescent="0.3">
      <c r="A649" s="14">
        <v>42490</v>
      </c>
      <c r="B649" s="12">
        <v>2016</v>
      </c>
      <c r="C649" s="12" t="s">
        <v>117</v>
      </c>
      <c r="D649" s="12">
        <v>269.88</v>
      </c>
      <c r="E649" s="12">
        <v>107.95</v>
      </c>
    </row>
    <row r="650" spans="1:5" x14ac:dyDescent="0.3">
      <c r="A650" s="14">
        <v>43331</v>
      </c>
      <c r="B650" s="12">
        <v>2018</v>
      </c>
      <c r="C650" s="12" t="s">
        <v>119</v>
      </c>
      <c r="D650" s="12">
        <v>1622.11</v>
      </c>
      <c r="E650" s="12">
        <v>778.61</v>
      </c>
    </row>
    <row r="651" spans="1:5" x14ac:dyDescent="0.3">
      <c r="A651" s="14">
        <v>42937</v>
      </c>
      <c r="B651" s="12">
        <v>2017</v>
      </c>
      <c r="C651" s="12" t="s">
        <v>117</v>
      </c>
      <c r="D651" s="12">
        <v>98.09</v>
      </c>
      <c r="E651" s="12">
        <v>38.26</v>
      </c>
    </row>
    <row r="652" spans="1:5" x14ac:dyDescent="0.3">
      <c r="A652" s="14">
        <v>42989</v>
      </c>
      <c r="B652" s="12">
        <v>2017</v>
      </c>
      <c r="C652" s="12" t="s">
        <v>116</v>
      </c>
      <c r="D652" s="12">
        <v>2121.16</v>
      </c>
      <c r="E652" s="12">
        <v>1103</v>
      </c>
    </row>
    <row r="653" spans="1:5" x14ac:dyDescent="0.3">
      <c r="A653" s="14">
        <v>42809</v>
      </c>
      <c r="B653" s="12">
        <v>2017</v>
      </c>
      <c r="C653" s="12" t="s">
        <v>119</v>
      </c>
      <c r="D653" s="12">
        <v>1324.71</v>
      </c>
      <c r="E653" s="12">
        <v>794.83</v>
      </c>
    </row>
    <row r="654" spans="1:5" x14ac:dyDescent="0.3">
      <c r="A654" s="14">
        <v>43283</v>
      </c>
      <c r="B654" s="12">
        <v>2018</v>
      </c>
      <c r="C654" s="12" t="s">
        <v>117</v>
      </c>
      <c r="D654" s="12">
        <v>2115.63</v>
      </c>
      <c r="E654" s="12">
        <v>1015.5</v>
      </c>
    </row>
    <row r="655" spans="1:5" x14ac:dyDescent="0.3">
      <c r="A655" s="14">
        <v>42567</v>
      </c>
      <c r="B655" s="12">
        <v>2016</v>
      </c>
      <c r="C655" s="12" t="s">
        <v>121</v>
      </c>
      <c r="D655" s="12">
        <v>2350.71</v>
      </c>
      <c r="E655" s="12">
        <v>1551.47</v>
      </c>
    </row>
    <row r="656" spans="1:5" x14ac:dyDescent="0.3">
      <c r="A656" s="14">
        <v>42435</v>
      </c>
      <c r="B656" s="12">
        <v>2016</v>
      </c>
      <c r="C656" s="12" t="s">
        <v>117</v>
      </c>
      <c r="D656" s="12">
        <v>357.19</v>
      </c>
      <c r="E656" s="12">
        <v>157.16</v>
      </c>
    </row>
    <row r="657" spans="1:5" x14ac:dyDescent="0.3">
      <c r="A657" s="14">
        <v>43068</v>
      </c>
      <c r="B657" s="12">
        <v>2017</v>
      </c>
      <c r="C657" s="12" t="s">
        <v>117</v>
      </c>
      <c r="D657" s="12">
        <v>2313.92</v>
      </c>
      <c r="E657" s="12">
        <v>1226.3800000000001</v>
      </c>
    </row>
    <row r="658" spans="1:5" x14ac:dyDescent="0.3">
      <c r="A658" s="14">
        <v>43307</v>
      </c>
      <c r="B658" s="12">
        <v>2018</v>
      </c>
      <c r="C658" s="12" t="s">
        <v>119</v>
      </c>
      <c r="D658" s="12">
        <v>1059.7</v>
      </c>
      <c r="E658" s="12">
        <v>710</v>
      </c>
    </row>
    <row r="659" spans="1:5" x14ac:dyDescent="0.3">
      <c r="A659" s="14">
        <v>43043</v>
      </c>
      <c r="B659" s="12">
        <v>2017</v>
      </c>
      <c r="C659" s="12" t="s">
        <v>121</v>
      </c>
      <c r="D659" s="12">
        <v>353.06</v>
      </c>
      <c r="E659" s="12">
        <v>222.43</v>
      </c>
    </row>
    <row r="660" spans="1:5" x14ac:dyDescent="0.3">
      <c r="A660" s="14">
        <v>42749</v>
      </c>
      <c r="B660" s="12">
        <v>2017</v>
      </c>
      <c r="C660" s="12" t="s">
        <v>116</v>
      </c>
      <c r="D660" s="12">
        <v>1504.56</v>
      </c>
      <c r="E660" s="12">
        <v>857.6</v>
      </c>
    </row>
    <row r="661" spans="1:5" x14ac:dyDescent="0.3">
      <c r="A661" s="14">
        <v>42864</v>
      </c>
      <c r="B661" s="12">
        <v>2017</v>
      </c>
      <c r="C661" s="12" t="s">
        <v>116</v>
      </c>
      <c r="D661" s="12">
        <v>593.80999999999995</v>
      </c>
      <c r="E661" s="12">
        <v>385.98</v>
      </c>
    </row>
    <row r="662" spans="1:5" x14ac:dyDescent="0.3">
      <c r="A662" s="14">
        <v>43087</v>
      </c>
      <c r="B662" s="12">
        <v>2017</v>
      </c>
      <c r="C662" s="12" t="s">
        <v>116</v>
      </c>
      <c r="D662" s="12">
        <v>1254.81</v>
      </c>
      <c r="E662" s="12">
        <v>639.95000000000005</v>
      </c>
    </row>
    <row r="663" spans="1:5" x14ac:dyDescent="0.3">
      <c r="A663" s="14">
        <v>42489</v>
      </c>
      <c r="B663" s="12">
        <v>2016</v>
      </c>
      <c r="C663" s="12" t="s">
        <v>116</v>
      </c>
      <c r="D663" s="12">
        <v>1753.17</v>
      </c>
      <c r="E663" s="12">
        <v>876.59</v>
      </c>
    </row>
    <row r="664" spans="1:5" x14ac:dyDescent="0.3">
      <c r="A664" s="14">
        <v>43133</v>
      </c>
      <c r="B664" s="12">
        <v>2018</v>
      </c>
      <c r="C664" s="12" t="s">
        <v>116</v>
      </c>
      <c r="D664" s="12">
        <v>1441.19</v>
      </c>
      <c r="E664" s="12">
        <v>864.71</v>
      </c>
    </row>
    <row r="665" spans="1:5" x14ac:dyDescent="0.3">
      <c r="A665" s="14">
        <v>42380</v>
      </c>
      <c r="B665" s="12">
        <v>2016</v>
      </c>
      <c r="C665" s="12" t="s">
        <v>119</v>
      </c>
      <c r="D665" s="12">
        <v>691.6</v>
      </c>
      <c r="E665" s="12">
        <v>290.47000000000003</v>
      </c>
    </row>
  </sheetData>
  <conditionalFormatting sqref="A2:E665 G8">
    <cfRule type="expression" dxfId="1" priority="1">
      <formula>AND($C2=#REF!,$B2=#REF!)</formula>
    </cfRule>
  </conditionalFormatting>
  <conditionalFormatting sqref="G9">
    <cfRule type="expression" dxfId="0" priority="2">
      <formula>AND($C10=#REF!,$B10=#REF!)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A748B-00E7-43A6-AE0A-CF7BA43271A7}">
  <sheetPr>
    <tabColor rgb="FF0000FF"/>
  </sheetPr>
  <dimension ref="B1:O471"/>
  <sheetViews>
    <sheetView zoomScale="85" zoomScaleNormal="85" workbookViewId="0"/>
  </sheetViews>
  <sheetFormatPr defaultRowHeight="14.4" x14ac:dyDescent="0.3"/>
  <cols>
    <col min="1" max="1" width="4" customWidth="1"/>
    <col min="2" max="2" width="11.44140625" customWidth="1"/>
    <col min="3" max="3" width="10.44140625" customWidth="1"/>
    <col min="4" max="4" width="8.6640625" customWidth="1"/>
    <col min="5" max="5" width="5.109375" customWidth="1"/>
    <col min="6" max="6" width="18" customWidth="1"/>
    <col min="7" max="7" width="12.44140625" customWidth="1"/>
    <col min="9" max="9" width="13.109375" customWidth="1"/>
    <col min="10" max="10" width="12.6640625" customWidth="1"/>
    <col min="14" max="14" width="15.6640625" customWidth="1"/>
  </cols>
  <sheetData>
    <row r="1" spans="2:15" x14ac:dyDescent="0.3">
      <c r="O1">
        <f ca="1">CHOOSE(RANDBETWEEN(1,2),RANDBETWEEN(18,40)/10,RANDBETWEEN(26,36)/10)</f>
        <v>3.9</v>
      </c>
    </row>
    <row r="2" spans="2:15" ht="45" customHeight="1" x14ac:dyDescent="0.3">
      <c r="E2" s="143" t="s">
        <v>216</v>
      </c>
      <c r="F2" s="144"/>
      <c r="G2" s="144"/>
      <c r="H2" s="144"/>
      <c r="I2" s="144"/>
      <c r="J2" s="144"/>
      <c r="K2" s="144"/>
      <c r="L2" s="144"/>
      <c r="M2" s="144"/>
      <c r="N2" s="145"/>
    </row>
    <row r="3" spans="2:15" x14ac:dyDescent="0.3">
      <c r="B3" s="43" t="s">
        <v>214</v>
      </c>
      <c r="C3" s="43" t="s">
        <v>215</v>
      </c>
    </row>
    <row r="4" spans="2:15" x14ac:dyDescent="0.3">
      <c r="B4" s="12">
        <v>1</v>
      </c>
      <c r="C4" s="12">
        <v>5</v>
      </c>
    </row>
    <row r="5" spans="2:15" x14ac:dyDescent="0.3">
      <c r="B5" s="12">
        <v>2</v>
      </c>
      <c r="C5" s="12">
        <v>3.1999999999999993</v>
      </c>
    </row>
    <row r="6" spans="2:15" x14ac:dyDescent="0.3">
      <c r="B6" s="12">
        <v>3</v>
      </c>
      <c r="C6" s="12">
        <v>2.3000000000000007</v>
      </c>
    </row>
    <row r="7" spans="2:15" x14ac:dyDescent="0.3">
      <c r="B7" s="12">
        <v>4</v>
      </c>
      <c r="C7" s="12">
        <v>2.3000000000000007</v>
      </c>
    </row>
    <row r="8" spans="2:15" x14ac:dyDescent="0.3">
      <c r="B8" s="12">
        <v>5</v>
      </c>
      <c r="C8" s="12">
        <v>3.8000000000000007</v>
      </c>
    </row>
    <row r="9" spans="2:15" x14ac:dyDescent="0.3">
      <c r="B9" s="12">
        <v>6</v>
      </c>
      <c r="C9" s="12">
        <v>5</v>
      </c>
    </row>
    <row r="10" spans="2:15" x14ac:dyDescent="0.3">
      <c r="B10" s="12">
        <v>1</v>
      </c>
      <c r="C10" s="12">
        <v>6.6999999999999993</v>
      </c>
    </row>
    <row r="11" spans="2:15" x14ac:dyDescent="0.3">
      <c r="B11" s="12">
        <v>2</v>
      </c>
      <c r="C11" s="12">
        <v>2</v>
      </c>
    </row>
    <row r="12" spans="2:15" x14ac:dyDescent="0.3">
      <c r="B12" s="12">
        <v>3</v>
      </c>
      <c r="C12" s="12">
        <v>3.0999999999999996</v>
      </c>
    </row>
    <row r="13" spans="2:15" x14ac:dyDescent="0.3">
      <c r="B13" s="12">
        <v>4</v>
      </c>
      <c r="C13" s="12">
        <v>4.6999999999999993</v>
      </c>
    </row>
    <row r="14" spans="2:15" x14ac:dyDescent="0.3">
      <c r="B14" s="12">
        <v>5</v>
      </c>
      <c r="C14" s="12">
        <v>4.9000000000000004</v>
      </c>
    </row>
    <row r="15" spans="2:15" x14ac:dyDescent="0.3">
      <c r="B15" s="12">
        <v>6</v>
      </c>
      <c r="C15" s="12">
        <v>3.5</v>
      </c>
    </row>
    <row r="16" spans="2:15" x14ac:dyDescent="0.3">
      <c r="B16" s="12">
        <v>1</v>
      </c>
      <c r="C16" s="12">
        <v>6</v>
      </c>
    </row>
    <row r="17" spans="2:3" x14ac:dyDescent="0.3">
      <c r="B17" s="12">
        <v>2</v>
      </c>
      <c r="C17" s="12">
        <v>2.5999999999999996</v>
      </c>
    </row>
    <row r="18" spans="2:3" x14ac:dyDescent="0.3">
      <c r="B18" s="12">
        <v>3</v>
      </c>
      <c r="C18" s="12">
        <v>3.0999999999999996</v>
      </c>
    </row>
    <row r="19" spans="2:3" x14ac:dyDescent="0.3">
      <c r="B19" s="12">
        <v>4</v>
      </c>
      <c r="C19" s="12">
        <v>2.3000000000000007</v>
      </c>
    </row>
    <row r="20" spans="2:3" x14ac:dyDescent="0.3">
      <c r="B20" s="12">
        <v>5</v>
      </c>
      <c r="C20" s="12">
        <v>3.0999999999999996</v>
      </c>
    </row>
    <row r="21" spans="2:3" x14ac:dyDescent="0.3">
      <c r="B21" s="12">
        <v>6</v>
      </c>
      <c r="C21" s="12">
        <v>5.4</v>
      </c>
    </row>
    <row r="22" spans="2:3" x14ac:dyDescent="0.3">
      <c r="B22" s="12">
        <v>1</v>
      </c>
      <c r="C22" s="12">
        <v>5.0999999999999996</v>
      </c>
    </row>
    <row r="23" spans="2:3" x14ac:dyDescent="0.3">
      <c r="B23" s="12">
        <v>2</v>
      </c>
      <c r="C23" s="12">
        <v>2.4000000000000004</v>
      </c>
    </row>
    <row r="24" spans="2:3" x14ac:dyDescent="0.3">
      <c r="B24" s="12">
        <v>3</v>
      </c>
      <c r="C24" s="12">
        <v>2.3000000000000007</v>
      </c>
    </row>
    <row r="25" spans="2:3" x14ac:dyDescent="0.3">
      <c r="B25" s="12">
        <v>4</v>
      </c>
      <c r="C25" s="12">
        <v>5</v>
      </c>
    </row>
    <row r="26" spans="2:3" x14ac:dyDescent="0.3">
      <c r="B26" s="12">
        <v>5</v>
      </c>
      <c r="C26" s="12">
        <v>4.6999999999999993</v>
      </c>
    </row>
    <row r="27" spans="2:3" x14ac:dyDescent="0.3">
      <c r="B27" s="12">
        <v>6</v>
      </c>
      <c r="C27" s="12">
        <v>4.5</v>
      </c>
    </row>
    <row r="28" spans="2:3" x14ac:dyDescent="0.3">
      <c r="B28" s="12">
        <v>1</v>
      </c>
      <c r="C28" s="12">
        <v>4.3000000000000007</v>
      </c>
    </row>
    <row r="29" spans="2:3" x14ac:dyDescent="0.3">
      <c r="B29" s="12">
        <v>2</v>
      </c>
      <c r="C29" s="12">
        <v>3.0999999999999996</v>
      </c>
    </row>
    <row r="30" spans="2:3" x14ac:dyDescent="0.3">
      <c r="B30" s="12">
        <v>3</v>
      </c>
      <c r="C30" s="12">
        <v>2.5</v>
      </c>
    </row>
    <row r="31" spans="2:3" x14ac:dyDescent="0.3">
      <c r="B31" s="12">
        <v>4</v>
      </c>
      <c r="C31" s="12">
        <v>2</v>
      </c>
    </row>
    <row r="32" spans="2:3" x14ac:dyDescent="0.3">
      <c r="B32" s="12">
        <v>5</v>
      </c>
      <c r="C32" s="12">
        <v>3.1999999999999993</v>
      </c>
    </row>
    <row r="33" spans="2:3" x14ac:dyDescent="0.3">
      <c r="B33" s="12">
        <v>6</v>
      </c>
      <c r="C33" s="12">
        <v>3.9000000000000004</v>
      </c>
    </row>
    <row r="34" spans="2:3" x14ac:dyDescent="0.3">
      <c r="B34" s="12">
        <v>1</v>
      </c>
      <c r="C34" s="12">
        <v>7.5</v>
      </c>
    </row>
    <row r="35" spans="2:3" x14ac:dyDescent="0.3">
      <c r="B35" s="12">
        <v>2</v>
      </c>
      <c r="C35" s="12">
        <v>2.3000000000000007</v>
      </c>
    </row>
    <row r="36" spans="2:3" x14ac:dyDescent="0.3">
      <c r="B36" s="12">
        <v>3</v>
      </c>
      <c r="C36" s="12">
        <v>2.5999999999999996</v>
      </c>
    </row>
    <row r="37" spans="2:3" x14ac:dyDescent="0.3">
      <c r="B37" s="12">
        <v>4</v>
      </c>
      <c r="C37" s="12">
        <v>3.0999999999999996</v>
      </c>
    </row>
    <row r="38" spans="2:3" x14ac:dyDescent="0.3">
      <c r="B38" s="12">
        <v>5</v>
      </c>
      <c r="C38" s="12">
        <v>4.1999999999999993</v>
      </c>
    </row>
    <row r="39" spans="2:3" x14ac:dyDescent="0.3">
      <c r="B39" s="12">
        <v>6</v>
      </c>
      <c r="C39" s="12">
        <v>5.3000000000000007</v>
      </c>
    </row>
    <row r="40" spans="2:3" x14ac:dyDescent="0.3">
      <c r="B40" s="12">
        <v>1</v>
      </c>
      <c r="C40" s="12">
        <v>6.5</v>
      </c>
    </row>
    <row r="41" spans="2:3" x14ac:dyDescent="0.3">
      <c r="B41" s="12">
        <v>2</v>
      </c>
      <c r="C41" s="12">
        <v>2</v>
      </c>
    </row>
    <row r="42" spans="2:3" x14ac:dyDescent="0.3">
      <c r="B42" s="12">
        <v>3</v>
      </c>
      <c r="C42" s="12">
        <v>2.1999999999999993</v>
      </c>
    </row>
    <row r="43" spans="2:3" x14ac:dyDescent="0.3">
      <c r="B43" s="12">
        <v>4</v>
      </c>
      <c r="C43" s="12">
        <v>2.4000000000000004</v>
      </c>
    </row>
    <row r="44" spans="2:3" x14ac:dyDescent="0.3">
      <c r="B44" s="12">
        <v>5</v>
      </c>
      <c r="C44" s="12">
        <v>4.0999999999999996</v>
      </c>
    </row>
    <row r="45" spans="2:3" x14ac:dyDescent="0.3">
      <c r="B45" s="12">
        <v>6</v>
      </c>
      <c r="C45" s="12">
        <v>5.6999999999999993</v>
      </c>
    </row>
    <row r="46" spans="2:3" x14ac:dyDescent="0.3">
      <c r="B46" s="12">
        <v>1</v>
      </c>
      <c r="C46" s="12">
        <v>7.5</v>
      </c>
    </row>
    <row r="47" spans="2:3" x14ac:dyDescent="0.3">
      <c r="B47" s="12">
        <v>2</v>
      </c>
      <c r="C47" s="12">
        <v>3.0999999999999996</v>
      </c>
    </row>
    <row r="48" spans="2:3" x14ac:dyDescent="0.3">
      <c r="B48" s="12">
        <v>3</v>
      </c>
      <c r="C48" s="12">
        <v>2.8000000000000007</v>
      </c>
    </row>
    <row r="49" spans="2:3" x14ac:dyDescent="0.3">
      <c r="B49" s="12">
        <v>4</v>
      </c>
      <c r="C49" s="12">
        <v>2.3000000000000007</v>
      </c>
    </row>
    <row r="50" spans="2:3" x14ac:dyDescent="0.3">
      <c r="B50" s="12">
        <v>5</v>
      </c>
      <c r="C50" s="12">
        <v>5.3000000000000007</v>
      </c>
    </row>
    <row r="51" spans="2:3" x14ac:dyDescent="0.3">
      <c r="B51" s="12">
        <v>6</v>
      </c>
      <c r="C51" s="12">
        <v>5.6999999999999993</v>
      </c>
    </row>
    <row r="52" spans="2:3" x14ac:dyDescent="0.3">
      <c r="B52" s="12">
        <v>1</v>
      </c>
      <c r="C52" s="12">
        <v>4.0999999999999996</v>
      </c>
    </row>
    <row r="53" spans="2:3" x14ac:dyDescent="0.3">
      <c r="B53" s="12">
        <v>2</v>
      </c>
      <c r="C53" s="12">
        <v>4.0999999999999996</v>
      </c>
    </row>
    <row r="54" spans="2:3" x14ac:dyDescent="0.3">
      <c r="B54" s="12">
        <v>3</v>
      </c>
      <c r="C54" s="12">
        <v>3.1999999999999993</v>
      </c>
    </row>
    <row r="55" spans="2:3" x14ac:dyDescent="0.3">
      <c r="B55" s="12">
        <v>4</v>
      </c>
      <c r="C55" s="12">
        <v>1.9000000000000004</v>
      </c>
    </row>
    <row r="56" spans="2:3" x14ac:dyDescent="0.3">
      <c r="B56" s="12">
        <v>5</v>
      </c>
      <c r="C56" s="12">
        <v>3</v>
      </c>
    </row>
    <row r="57" spans="2:3" x14ac:dyDescent="0.3">
      <c r="B57" s="12">
        <v>6</v>
      </c>
      <c r="C57" s="12">
        <v>4.0999999999999996</v>
      </c>
    </row>
    <row r="58" spans="2:3" x14ac:dyDescent="0.3">
      <c r="B58" s="12">
        <v>1</v>
      </c>
      <c r="C58" s="12">
        <v>5.6999999999999993</v>
      </c>
    </row>
    <row r="59" spans="2:3" x14ac:dyDescent="0.3">
      <c r="B59" s="12">
        <v>2</v>
      </c>
      <c r="C59" s="12">
        <v>2.0999999999999996</v>
      </c>
    </row>
    <row r="60" spans="2:3" x14ac:dyDescent="0.3">
      <c r="B60" s="12">
        <v>3</v>
      </c>
      <c r="C60" s="12">
        <v>1.5</v>
      </c>
    </row>
    <row r="61" spans="2:3" x14ac:dyDescent="0.3">
      <c r="B61" s="12">
        <v>4</v>
      </c>
      <c r="C61" s="12">
        <v>2.4000000000000004</v>
      </c>
    </row>
    <row r="62" spans="2:3" x14ac:dyDescent="0.3">
      <c r="B62" s="12">
        <v>5</v>
      </c>
      <c r="C62" s="12">
        <v>4.5</v>
      </c>
    </row>
    <row r="63" spans="2:3" x14ac:dyDescent="0.3">
      <c r="B63" s="12">
        <v>6</v>
      </c>
      <c r="C63" s="12">
        <v>3.3000000000000007</v>
      </c>
    </row>
    <row r="64" spans="2:3" x14ac:dyDescent="0.3">
      <c r="B64" s="12">
        <v>1</v>
      </c>
      <c r="C64" s="12">
        <v>6.4</v>
      </c>
    </row>
    <row r="65" spans="2:3" x14ac:dyDescent="0.3">
      <c r="B65" s="12">
        <v>2</v>
      </c>
      <c r="C65" s="12">
        <v>2.4000000000000004</v>
      </c>
    </row>
    <row r="66" spans="2:3" x14ac:dyDescent="0.3">
      <c r="B66" s="12">
        <v>3</v>
      </c>
      <c r="C66" s="12">
        <v>2.9000000000000004</v>
      </c>
    </row>
    <row r="67" spans="2:3" x14ac:dyDescent="0.3">
      <c r="B67" s="12">
        <v>4</v>
      </c>
      <c r="C67" s="12">
        <v>3</v>
      </c>
    </row>
    <row r="68" spans="2:3" x14ac:dyDescent="0.3">
      <c r="B68" s="12">
        <v>5</v>
      </c>
      <c r="C68" s="12">
        <v>3.1999999999999993</v>
      </c>
    </row>
    <row r="69" spans="2:3" x14ac:dyDescent="0.3">
      <c r="B69" s="12">
        <v>6</v>
      </c>
      <c r="C69" s="12">
        <v>4.0999999999999996</v>
      </c>
    </row>
    <row r="70" spans="2:3" x14ac:dyDescent="0.3">
      <c r="B70" s="12">
        <v>1</v>
      </c>
      <c r="C70" s="12">
        <v>5.0999999999999996</v>
      </c>
    </row>
    <row r="71" spans="2:3" x14ac:dyDescent="0.3">
      <c r="B71" s="12">
        <v>2</v>
      </c>
      <c r="C71" s="12">
        <v>2.3000000000000007</v>
      </c>
    </row>
    <row r="72" spans="2:3" x14ac:dyDescent="0.3">
      <c r="B72" s="12">
        <v>3</v>
      </c>
      <c r="C72" s="12">
        <v>3.1999999999999993</v>
      </c>
    </row>
    <row r="73" spans="2:3" x14ac:dyDescent="0.3">
      <c r="B73" s="12">
        <v>4</v>
      </c>
      <c r="C73" s="12">
        <v>3.5</v>
      </c>
    </row>
    <row r="74" spans="2:3" x14ac:dyDescent="0.3">
      <c r="B74" s="12">
        <v>5</v>
      </c>
      <c r="C74" s="12">
        <v>5.1999999999999993</v>
      </c>
    </row>
    <row r="75" spans="2:3" x14ac:dyDescent="0.3">
      <c r="B75" s="12">
        <v>6</v>
      </c>
      <c r="C75" s="12">
        <v>4</v>
      </c>
    </row>
    <row r="76" spans="2:3" x14ac:dyDescent="0.3">
      <c r="B76" s="12">
        <v>1</v>
      </c>
      <c r="C76" s="12">
        <v>4.5999999999999996</v>
      </c>
    </row>
    <row r="77" spans="2:3" x14ac:dyDescent="0.3">
      <c r="B77" s="12">
        <v>2</v>
      </c>
      <c r="C77" s="12">
        <v>4.1999999999999993</v>
      </c>
    </row>
    <row r="78" spans="2:3" x14ac:dyDescent="0.3">
      <c r="B78" s="12">
        <v>3</v>
      </c>
      <c r="C78" s="12">
        <v>1.9000000000000004</v>
      </c>
    </row>
    <row r="79" spans="2:3" x14ac:dyDescent="0.3">
      <c r="B79" s="12">
        <v>4</v>
      </c>
      <c r="C79" s="12">
        <v>2.5999999999999996</v>
      </c>
    </row>
    <row r="80" spans="2:3" x14ac:dyDescent="0.3">
      <c r="B80" s="12">
        <v>5</v>
      </c>
      <c r="C80" s="12">
        <v>4.4000000000000004</v>
      </c>
    </row>
    <row r="81" spans="2:3" x14ac:dyDescent="0.3">
      <c r="B81" s="12">
        <v>6</v>
      </c>
      <c r="C81" s="12">
        <v>3.3000000000000007</v>
      </c>
    </row>
    <row r="82" spans="2:3" x14ac:dyDescent="0.3">
      <c r="B82" s="12">
        <v>1</v>
      </c>
      <c r="C82" s="12">
        <v>6.5</v>
      </c>
    </row>
    <row r="83" spans="2:3" x14ac:dyDescent="0.3">
      <c r="B83" s="12">
        <v>2</v>
      </c>
      <c r="C83" s="12">
        <v>2.5</v>
      </c>
    </row>
    <row r="84" spans="2:3" x14ac:dyDescent="0.3">
      <c r="B84" s="12">
        <v>3</v>
      </c>
      <c r="C84" s="12">
        <v>4.5</v>
      </c>
    </row>
    <row r="85" spans="2:3" x14ac:dyDescent="0.3">
      <c r="B85" s="12">
        <v>4</v>
      </c>
      <c r="C85" s="12">
        <v>4.6999999999999993</v>
      </c>
    </row>
    <row r="86" spans="2:3" x14ac:dyDescent="0.3">
      <c r="B86" s="12">
        <v>5</v>
      </c>
      <c r="C86" s="12">
        <v>6.1999999999999993</v>
      </c>
    </row>
    <row r="87" spans="2:3" x14ac:dyDescent="0.3">
      <c r="B87" s="12">
        <v>6</v>
      </c>
      <c r="C87" s="12">
        <v>4.6999999999999993</v>
      </c>
    </row>
    <row r="88" spans="2:3" x14ac:dyDescent="0.3">
      <c r="B88" s="12">
        <v>1</v>
      </c>
      <c r="C88" s="12">
        <v>5.6999999999999993</v>
      </c>
    </row>
    <row r="89" spans="2:3" x14ac:dyDescent="0.3">
      <c r="B89" s="12">
        <v>2</v>
      </c>
      <c r="C89" s="12">
        <v>2.6999999999999993</v>
      </c>
    </row>
    <row r="90" spans="2:3" x14ac:dyDescent="0.3">
      <c r="B90" s="12">
        <v>3</v>
      </c>
      <c r="C90" s="12">
        <v>2.4000000000000004</v>
      </c>
    </row>
    <row r="91" spans="2:3" x14ac:dyDescent="0.3">
      <c r="B91" s="12">
        <v>4</v>
      </c>
      <c r="C91" s="12">
        <v>3</v>
      </c>
    </row>
    <row r="92" spans="2:3" x14ac:dyDescent="0.3">
      <c r="B92" s="12">
        <v>5</v>
      </c>
      <c r="C92" s="12">
        <v>3.8000000000000007</v>
      </c>
    </row>
    <row r="93" spans="2:3" x14ac:dyDescent="0.3">
      <c r="B93" s="12">
        <v>6</v>
      </c>
      <c r="C93" s="12">
        <v>2.8</v>
      </c>
    </row>
    <row r="94" spans="2:3" x14ac:dyDescent="0.3">
      <c r="B94" s="12">
        <v>1</v>
      </c>
      <c r="C94" s="12">
        <v>5</v>
      </c>
    </row>
    <row r="95" spans="2:3" x14ac:dyDescent="0.3">
      <c r="B95" s="12">
        <v>2</v>
      </c>
      <c r="C95" s="12">
        <v>2</v>
      </c>
    </row>
    <row r="96" spans="2:3" x14ac:dyDescent="0.3">
      <c r="B96" s="12">
        <v>3</v>
      </c>
      <c r="C96" s="12">
        <v>1.5999999999999996</v>
      </c>
    </row>
    <row r="97" spans="2:3" x14ac:dyDescent="0.3">
      <c r="B97" s="12">
        <v>4</v>
      </c>
      <c r="C97" s="12">
        <v>3.0999999999999996</v>
      </c>
    </row>
    <row r="98" spans="2:3" x14ac:dyDescent="0.3">
      <c r="B98" s="12">
        <v>5</v>
      </c>
      <c r="C98" s="12">
        <v>4.4000000000000004</v>
      </c>
    </row>
    <row r="99" spans="2:3" x14ac:dyDescent="0.3">
      <c r="B99" s="12">
        <v>6</v>
      </c>
      <c r="C99" s="12">
        <v>3.6999999999999993</v>
      </c>
    </row>
    <row r="100" spans="2:3" x14ac:dyDescent="0.3">
      <c r="B100" s="12">
        <v>1</v>
      </c>
      <c r="C100" s="12">
        <v>6.1</v>
      </c>
    </row>
    <row r="101" spans="2:3" x14ac:dyDescent="0.3">
      <c r="B101" s="12">
        <v>2</v>
      </c>
      <c r="C101" s="12">
        <v>2.1999999999999993</v>
      </c>
    </row>
    <row r="102" spans="2:3" x14ac:dyDescent="0.3">
      <c r="B102" s="12">
        <v>3</v>
      </c>
      <c r="C102" s="12">
        <v>3.4000000000000004</v>
      </c>
    </row>
    <row r="103" spans="2:3" x14ac:dyDescent="0.3">
      <c r="B103" s="12">
        <v>4</v>
      </c>
      <c r="C103" s="12">
        <v>2.3000000000000007</v>
      </c>
    </row>
    <row r="104" spans="2:3" x14ac:dyDescent="0.3">
      <c r="B104" s="12">
        <v>5</v>
      </c>
      <c r="C104" s="12">
        <v>2.7</v>
      </c>
    </row>
    <row r="105" spans="2:3" x14ac:dyDescent="0.3">
      <c r="B105" s="12">
        <v>6</v>
      </c>
      <c r="C105" s="12">
        <v>4</v>
      </c>
    </row>
    <row r="106" spans="2:3" x14ac:dyDescent="0.3">
      <c r="B106" s="12">
        <v>1</v>
      </c>
      <c r="C106" s="12">
        <v>6.6</v>
      </c>
    </row>
    <row r="107" spans="2:3" x14ac:dyDescent="0.3">
      <c r="B107" s="12">
        <v>2</v>
      </c>
      <c r="C107" s="12">
        <v>1.7999999999999998</v>
      </c>
    </row>
    <row r="108" spans="2:3" x14ac:dyDescent="0.3">
      <c r="B108" s="12">
        <v>3</v>
      </c>
      <c r="C108" s="12">
        <v>2</v>
      </c>
    </row>
    <row r="109" spans="2:3" x14ac:dyDescent="0.3">
      <c r="B109" s="12">
        <v>4</v>
      </c>
      <c r="C109" s="12">
        <v>2.8000000000000007</v>
      </c>
    </row>
    <row r="110" spans="2:3" x14ac:dyDescent="0.3">
      <c r="B110" s="12">
        <v>5</v>
      </c>
      <c r="C110" s="12">
        <v>6.5</v>
      </c>
    </row>
    <row r="111" spans="2:3" x14ac:dyDescent="0.3">
      <c r="B111" s="12">
        <v>6</v>
      </c>
      <c r="C111" s="12">
        <v>2.9000000000000004</v>
      </c>
    </row>
    <row r="112" spans="2:3" x14ac:dyDescent="0.3">
      <c r="B112" s="12">
        <v>1</v>
      </c>
      <c r="C112" s="12">
        <v>5.9</v>
      </c>
    </row>
    <row r="113" spans="2:3" x14ac:dyDescent="0.3">
      <c r="B113" s="12">
        <v>2</v>
      </c>
      <c r="C113" s="12">
        <v>3.3000000000000007</v>
      </c>
    </row>
    <row r="114" spans="2:3" x14ac:dyDescent="0.3">
      <c r="B114" s="12">
        <v>3</v>
      </c>
      <c r="C114" s="12">
        <v>3.5</v>
      </c>
    </row>
    <row r="115" spans="2:3" x14ac:dyDescent="0.3">
      <c r="B115" s="12">
        <v>4</v>
      </c>
      <c r="C115" s="12">
        <v>3.5</v>
      </c>
    </row>
    <row r="116" spans="2:3" x14ac:dyDescent="0.3">
      <c r="B116" s="12">
        <v>5</v>
      </c>
      <c r="C116" s="12">
        <v>3.6999999999999993</v>
      </c>
    </row>
    <row r="117" spans="2:3" x14ac:dyDescent="0.3">
      <c r="B117" s="12">
        <v>6</v>
      </c>
      <c r="C117" s="12">
        <v>3.3000000000000007</v>
      </c>
    </row>
    <row r="118" spans="2:3" x14ac:dyDescent="0.3">
      <c r="B118" s="12">
        <v>1</v>
      </c>
      <c r="C118" s="12">
        <v>7</v>
      </c>
    </row>
    <row r="119" spans="2:3" x14ac:dyDescent="0.3">
      <c r="B119" s="12">
        <v>2</v>
      </c>
      <c r="C119" s="12">
        <v>4.4000000000000004</v>
      </c>
    </row>
    <row r="120" spans="2:3" x14ac:dyDescent="0.3">
      <c r="B120" s="12">
        <v>3</v>
      </c>
      <c r="C120" s="12">
        <v>2</v>
      </c>
    </row>
    <row r="121" spans="2:3" x14ac:dyDescent="0.3">
      <c r="B121" s="12">
        <v>4</v>
      </c>
      <c r="C121" s="12">
        <v>1.9000000000000004</v>
      </c>
    </row>
    <row r="122" spans="2:3" x14ac:dyDescent="0.3">
      <c r="B122" s="12">
        <v>5</v>
      </c>
      <c r="C122" s="12">
        <v>5.6999999999999993</v>
      </c>
    </row>
    <row r="123" spans="2:3" x14ac:dyDescent="0.3">
      <c r="B123" s="12">
        <v>6</v>
      </c>
      <c r="C123" s="12">
        <v>5.3000000000000007</v>
      </c>
    </row>
    <row r="124" spans="2:3" x14ac:dyDescent="0.3">
      <c r="B124" s="12">
        <v>1</v>
      </c>
      <c r="C124" s="12">
        <v>6.4</v>
      </c>
    </row>
    <row r="125" spans="2:3" x14ac:dyDescent="0.3">
      <c r="B125" s="12">
        <v>2</v>
      </c>
      <c r="C125" s="12">
        <v>3.6999999999999993</v>
      </c>
    </row>
    <row r="126" spans="2:3" x14ac:dyDescent="0.3">
      <c r="B126" s="12">
        <v>3</v>
      </c>
      <c r="C126" s="12">
        <v>2.5</v>
      </c>
    </row>
    <row r="127" spans="2:3" x14ac:dyDescent="0.3">
      <c r="B127" s="12">
        <v>4</v>
      </c>
      <c r="C127" s="12">
        <v>3.3000000000000007</v>
      </c>
    </row>
    <row r="128" spans="2:3" x14ac:dyDescent="0.3">
      <c r="B128" s="12">
        <v>5</v>
      </c>
      <c r="C128" s="12">
        <v>3.3000000000000007</v>
      </c>
    </row>
    <row r="129" spans="2:3" x14ac:dyDescent="0.3">
      <c r="B129" s="12">
        <v>6</v>
      </c>
      <c r="C129" s="12">
        <v>4.5</v>
      </c>
    </row>
    <row r="130" spans="2:3" x14ac:dyDescent="0.3">
      <c r="B130" s="12">
        <v>1</v>
      </c>
      <c r="C130" s="12">
        <v>7.3000000000000007</v>
      </c>
    </row>
    <row r="131" spans="2:3" x14ac:dyDescent="0.3">
      <c r="B131" s="12">
        <v>2</v>
      </c>
      <c r="C131" s="12">
        <v>2.4000000000000004</v>
      </c>
    </row>
    <row r="132" spans="2:3" x14ac:dyDescent="0.3">
      <c r="B132" s="12">
        <v>3</v>
      </c>
      <c r="C132" s="12">
        <v>1.5999999999999996</v>
      </c>
    </row>
    <row r="133" spans="2:3" x14ac:dyDescent="0.3">
      <c r="B133" s="12">
        <v>4</v>
      </c>
      <c r="C133" s="12">
        <v>2.1999999999999993</v>
      </c>
    </row>
    <row r="134" spans="2:3" x14ac:dyDescent="0.3">
      <c r="B134" s="12">
        <v>5</v>
      </c>
      <c r="C134" s="12">
        <v>6.4</v>
      </c>
    </row>
    <row r="135" spans="2:3" x14ac:dyDescent="0.3">
      <c r="B135" s="12">
        <v>6</v>
      </c>
      <c r="C135" s="12">
        <v>5.6</v>
      </c>
    </row>
    <row r="136" spans="2:3" x14ac:dyDescent="0.3">
      <c r="B136" s="12">
        <v>1</v>
      </c>
      <c r="C136" s="12">
        <v>4.4000000000000004</v>
      </c>
    </row>
    <row r="137" spans="2:3" x14ac:dyDescent="0.3">
      <c r="B137" s="12">
        <v>2</v>
      </c>
      <c r="C137" s="12">
        <v>4</v>
      </c>
    </row>
    <row r="138" spans="2:3" x14ac:dyDescent="0.3">
      <c r="B138" s="12">
        <v>3</v>
      </c>
      <c r="C138" s="12">
        <v>2.9000000000000004</v>
      </c>
    </row>
    <row r="139" spans="2:3" x14ac:dyDescent="0.3">
      <c r="B139" s="12">
        <v>4</v>
      </c>
      <c r="C139" s="12">
        <v>2.1999999999999993</v>
      </c>
    </row>
    <row r="140" spans="2:3" x14ac:dyDescent="0.3">
      <c r="B140" s="12">
        <v>5</v>
      </c>
      <c r="C140" s="12">
        <v>2.2999999999999998</v>
      </c>
    </row>
    <row r="141" spans="2:3" x14ac:dyDescent="0.3">
      <c r="B141" s="12">
        <v>6</v>
      </c>
      <c r="C141" s="12">
        <v>2.9000000000000004</v>
      </c>
    </row>
    <row r="142" spans="2:3" x14ac:dyDescent="0.3">
      <c r="B142" s="12">
        <v>1</v>
      </c>
      <c r="C142" s="12">
        <v>5.5</v>
      </c>
    </row>
    <row r="143" spans="2:3" x14ac:dyDescent="0.3">
      <c r="B143" s="12">
        <v>2</v>
      </c>
      <c r="C143" s="12">
        <v>3</v>
      </c>
    </row>
    <row r="144" spans="2:3" x14ac:dyDescent="0.3">
      <c r="B144" s="12">
        <v>3</v>
      </c>
      <c r="C144" s="12">
        <v>1.9000000000000004</v>
      </c>
    </row>
    <row r="145" spans="2:3" x14ac:dyDescent="0.3">
      <c r="B145" s="12">
        <v>4</v>
      </c>
      <c r="C145" s="12">
        <v>2.5</v>
      </c>
    </row>
    <row r="146" spans="2:3" x14ac:dyDescent="0.3">
      <c r="B146" s="12">
        <v>5</v>
      </c>
      <c r="C146" s="12">
        <v>5.3000000000000007</v>
      </c>
    </row>
    <row r="147" spans="2:3" x14ac:dyDescent="0.3">
      <c r="B147" s="12">
        <v>6</v>
      </c>
      <c r="C147" s="12">
        <v>3.5999999999999996</v>
      </c>
    </row>
    <row r="148" spans="2:3" x14ac:dyDescent="0.3">
      <c r="B148" s="12">
        <v>1</v>
      </c>
      <c r="C148" s="12">
        <v>6</v>
      </c>
    </row>
    <row r="149" spans="2:3" x14ac:dyDescent="0.3">
      <c r="B149" s="12">
        <v>2</v>
      </c>
      <c r="C149" s="12">
        <v>3.6999999999999993</v>
      </c>
    </row>
    <row r="150" spans="2:3" x14ac:dyDescent="0.3">
      <c r="B150" s="12">
        <v>3</v>
      </c>
      <c r="C150" s="12">
        <v>1.5</v>
      </c>
    </row>
    <row r="151" spans="2:3" x14ac:dyDescent="0.3">
      <c r="B151" s="12">
        <v>4</v>
      </c>
      <c r="C151" s="12">
        <v>2.6999999999999993</v>
      </c>
    </row>
    <row r="152" spans="2:3" x14ac:dyDescent="0.3">
      <c r="B152" s="12">
        <v>5</v>
      </c>
      <c r="C152" s="12">
        <v>3.8000000000000007</v>
      </c>
    </row>
    <row r="153" spans="2:3" x14ac:dyDescent="0.3">
      <c r="B153" s="12">
        <v>6</v>
      </c>
      <c r="C153" s="12">
        <v>5.3000000000000007</v>
      </c>
    </row>
    <row r="154" spans="2:3" x14ac:dyDescent="0.3">
      <c r="B154" s="12">
        <v>1</v>
      </c>
      <c r="C154" s="12">
        <v>5.5</v>
      </c>
    </row>
    <row r="155" spans="2:3" x14ac:dyDescent="0.3">
      <c r="B155" s="12">
        <v>2</v>
      </c>
      <c r="C155" s="12">
        <v>1.7000000000000002</v>
      </c>
    </row>
    <row r="156" spans="2:3" x14ac:dyDescent="0.3">
      <c r="B156" s="12">
        <v>3</v>
      </c>
      <c r="C156" s="12">
        <v>1.7999999999999998</v>
      </c>
    </row>
    <row r="157" spans="2:3" x14ac:dyDescent="0.3">
      <c r="B157" s="12">
        <v>4</v>
      </c>
      <c r="C157" s="12">
        <v>2.5999999999999996</v>
      </c>
    </row>
    <row r="158" spans="2:3" x14ac:dyDescent="0.3">
      <c r="B158" s="12">
        <v>5</v>
      </c>
      <c r="C158" s="12">
        <v>5.6999999999999993</v>
      </c>
    </row>
    <row r="159" spans="2:3" x14ac:dyDescent="0.3">
      <c r="B159" s="12">
        <v>6</v>
      </c>
      <c r="C159" s="12">
        <v>4.8000000000000007</v>
      </c>
    </row>
    <row r="160" spans="2:3" x14ac:dyDescent="0.3">
      <c r="B160" s="12">
        <v>1</v>
      </c>
      <c r="C160" s="12">
        <v>4.5999999999999996</v>
      </c>
    </row>
    <row r="161" spans="2:3" x14ac:dyDescent="0.3">
      <c r="B161" s="12">
        <v>2</v>
      </c>
      <c r="C161" s="12">
        <v>2.0999999999999996</v>
      </c>
    </row>
    <row r="162" spans="2:3" x14ac:dyDescent="0.3">
      <c r="B162" s="12">
        <v>3</v>
      </c>
      <c r="C162" s="12">
        <v>2.0999999999999996</v>
      </c>
    </row>
    <row r="163" spans="2:3" x14ac:dyDescent="0.3">
      <c r="B163" s="12">
        <v>4</v>
      </c>
      <c r="C163" s="12">
        <v>3.1999999999999993</v>
      </c>
    </row>
    <row r="164" spans="2:3" x14ac:dyDescent="0.3">
      <c r="B164" s="12">
        <v>5</v>
      </c>
      <c r="C164" s="12">
        <v>3.8000000000000007</v>
      </c>
    </row>
    <row r="165" spans="2:3" x14ac:dyDescent="0.3">
      <c r="B165" s="12">
        <v>6</v>
      </c>
      <c r="C165" s="12">
        <v>3</v>
      </c>
    </row>
    <row r="166" spans="2:3" x14ac:dyDescent="0.3">
      <c r="B166" s="12">
        <v>1</v>
      </c>
      <c r="C166" s="12">
        <v>7.5</v>
      </c>
    </row>
    <row r="167" spans="2:3" x14ac:dyDescent="0.3">
      <c r="B167" s="12">
        <v>2</v>
      </c>
      <c r="C167" s="12">
        <v>2.8000000000000007</v>
      </c>
    </row>
    <row r="168" spans="2:3" x14ac:dyDescent="0.3">
      <c r="B168" s="12">
        <v>3</v>
      </c>
      <c r="C168" s="12">
        <v>2.5999999999999996</v>
      </c>
    </row>
    <row r="169" spans="2:3" x14ac:dyDescent="0.3">
      <c r="B169" s="12">
        <v>4</v>
      </c>
      <c r="C169" s="12">
        <v>3.5999999999999996</v>
      </c>
    </row>
    <row r="170" spans="2:3" x14ac:dyDescent="0.3">
      <c r="B170" s="12">
        <v>5</v>
      </c>
      <c r="C170" s="12">
        <v>6.3000000000000007</v>
      </c>
    </row>
    <row r="171" spans="2:3" x14ac:dyDescent="0.3">
      <c r="B171" s="12">
        <v>6</v>
      </c>
      <c r="C171" s="12">
        <v>5.5</v>
      </c>
    </row>
    <row r="172" spans="2:3" x14ac:dyDescent="0.3">
      <c r="B172" s="12">
        <v>1</v>
      </c>
      <c r="C172" s="12">
        <v>6.3000000000000007</v>
      </c>
    </row>
    <row r="173" spans="2:3" x14ac:dyDescent="0.3">
      <c r="B173" s="12">
        <v>2</v>
      </c>
      <c r="C173" s="12">
        <v>2.1999999999999993</v>
      </c>
    </row>
    <row r="174" spans="2:3" x14ac:dyDescent="0.3">
      <c r="B174" s="12">
        <v>3</v>
      </c>
      <c r="C174" s="12">
        <v>1.5999999999999996</v>
      </c>
    </row>
    <row r="175" spans="2:3" x14ac:dyDescent="0.3">
      <c r="B175" s="12">
        <v>4</v>
      </c>
      <c r="C175" s="12">
        <v>5</v>
      </c>
    </row>
    <row r="176" spans="2:3" x14ac:dyDescent="0.3">
      <c r="B176" s="12">
        <v>5</v>
      </c>
      <c r="C176" s="12">
        <v>3.5</v>
      </c>
    </row>
    <row r="177" spans="2:3" x14ac:dyDescent="0.3">
      <c r="B177" s="12">
        <v>6</v>
      </c>
      <c r="C177" s="12">
        <v>2.5999999999999996</v>
      </c>
    </row>
    <row r="178" spans="2:3" x14ac:dyDescent="0.3">
      <c r="B178" s="12">
        <v>1</v>
      </c>
      <c r="C178" s="12">
        <v>5.9</v>
      </c>
    </row>
    <row r="179" spans="2:3" x14ac:dyDescent="0.3">
      <c r="B179" s="12">
        <v>2</v>
      </c>
      <c r="C179" s="12">
        <v>2.4000000000000004</v>
      </c>
    </row>
    <row r="180" spans="2:3" x14ac:dyDescent="0.3">
      <c r="B180" s="12">
        <v>3</v>
      </c>
      <c r="C180" s="12">
        <v>2.4000000000000004</v>
      </c>
    </row>
    <row r="181" spans="2:3" x14ac:dyDescent="0.3">
      <c r="B181" s="12">
        <v>4</v>
      </c>
      <c r="C181" s="12">
        <v>2.1999999999999993</v>
      </c>
    </row>
    <row r="182" spans="2:3" x14ac:dyDescent="0.3">
      <c r="B182" s="12">
        <v>5</v>
      </c>
      <c r="C182" s="12">
        <v>4.8000000000000007</v>
      </c>
    </row>
    <row r="183" spans="2:3" x14ac:dyDescent="0.3">
      <c r="B183" s="12">
        <v>6</v>
      </c>
      <c r="C183" s="12">
        <v>5.3000000000000007</v>
      </c>
    </row>
    <row r="184" spans="2:3" x14ac:dyDescent="0.3">
      <c r="B184" s="12">
        <v>1</v>
      </c>
      <c r="C184" s="12">
        <v>4.0999999999999996</v>
      </c>
    </row>
    <row r="185" spans="2:3" x14ac:dyDescent="0.3">
      <c r="B185" s="12">
        <v>2</v>
      </c>
      <c r="C185" s="12">
        <v>3.9000000000000004</v>
      </c>
    </row>
    <row r="186" spans="2:3" x14ac:dyDescent="0.3">
      <c r="B186" s="12">
        <v>3</v>
      </c>
      <c r="C186" s="12">
        <v>4.9000000000000004</v>
      </c>
    </row>
    <row r="187" spans="2:3" x14ac:dyDescent="0.3">
      <c r="B187" s="12">
        <v>4</v>
      </c>
      <c r="C187" s="12">
        <v>2.5</v>
      </c>
    </row>
    <row r="188" spans="2:3" x14ac:dyDescent="0.3">
      <c r="B188" s="12">
        <v>5</v>
      </c>
      <c r="C188" s="12">
        <v>5.1999999999999993</v>
      </c>
    </row>
    <row r="189" spans="2:3" x14ac:dyDescent="0.3">
      <c r="B189" s="12">
        <v>6</v>
      </c>
      <c r="C189" s="12">
        <v>3.4000000000000004</v>
      </c>
    </row>
    <row r="190" spans="2:3" x14ac:dyDescent="0.3">
      <c r="B190" s="12">
        <v>1</v>
      </c>
      <c r="C190" s="12">
        <v>7.1999999999999993</v>
      </c>
    </row>
    <row r="191" spans="2:3" x14ac:dyDescent="0.3">
      <c r="B191" s="12">
        <v>2</v>
      </c>
      <c r="C191" s="12">
        <v>2.0999999999999996</v>
      </c>
    </row>
    <row r="192" spans="2:3" x14ac:dyDescent="0.3">
      <c r="B192" s="12">
        <v>3</v>
      </c>
      <c r="C192" s="12">
        <v>1.7000000000000002</v>
      </c>
    </row>
    <row r="193" spans="2:3" x14ac:dyDescent="0.3">
      <c r="B193" s="12">
        <v>4</v>
      </c>
      <c r="C193" s="12">
        <v>3.1999999999999993</v>
      </c>
    </row>
    <row r="194" spans="2:3" x14ac:dyDescent="0.3">
      <c r="B194" s="12">
        <v>5</v>
      </c>
      <c r="C194" s="12">
        <v>5.1999999999999993</v>
      </c>
    </row>
    <row r="195" spans="2:3" x14ac:dyDescent="0.3">
      <c r="B195" s="12">
        <v>6</v>
      </c>
      <c r="C195" s="12">
        <v>3.5999999999999996</v>
      </c>
    </row>
    <row r="196" spans="2:3" x14ac:dyDescent="0.3">
      <c r="B196" s="12">
        <v>1</v>
      </c>
      <c r="C196" s="12">
        <v>4.4000000000000004</v>
      </c>
    </row>
    <row r="197" spans="2:3" x14ac:dyDescent="0.3">
      <c r="B197" s="12">
        <v>2</v>
      </c>
      <c r="C197" s="12">
        <v>2.8000000000000007</v>
      </c>
    </row>
    <row r="198" spans="2:3" x14ac:dyDescent="0.3">
      <c r="B198" s="12">
        <v>3</v>
      </c>
      <c r="C198" s="12">
        <v>1.5</v>
      </c>
    </row>
    <row r="199" spans="2:3" x14ac:dyDescent="0.3">
      <c r="B199" s="12">
        <v>4</v>
      </c>
      <c r="C199" s="12">
        <v>3.1999999999999993</v>
      </c>
    </row>
    <row r="200" spans="2:3" x14ac:dyDescent="0.3">
      <c r="B200" s="12">
        <v>5</v>
      </c>
      <c r="C200" s="12">
        <v>2.5999999999999996</v>
      </c>
    </row>
    <row r="201" spans="2:3" x14ac:dyDescent="0.3">
      <c r="B201" s="12">
        <v>6</v>
      </c>
      <c r="C201" s="12">
        <v>5.0999999999999996</v>
      </c>
    </row>
    <row r="202" spans="2:3" x14ac:dyDescent="0.3">
      <c r="B202" s="12">
        <v>1</v>
      </c>
      <c r="C202" s="12">
        <v>6.5</v>
      </c>
    </row>
    <row r="203" spans="2:3" x14ac:dyDescent="0.3">
      <c r="B203" s="12">
        <v>2</v>
      </c>
      <c r="C203" s="12">
        <v>2.6999999999999993</v>
      </c>
    </row>
    <row r="204" spans="2:3" x14ac:dyDescent="0.3">
      <c r="B204" s="12">
        <v>3</v>
      </c>
      <c r="C204" s="12">
        <v>3.0999999999999996</v>
      </c>
    </row>
    <row r="205" spans="2:3" x14ac:dyDescent="0.3">
      <c r="B205" s="12">
        <v>4</v>
      </c>
      <c r="C205" s="12">
        <v>2.5</v>
      </c>
    </row>
    <row r="206" spans="2:3" x14ac:dyDescent="0.3">
      <c r="B206" s="12">
        <v>5</v>
      </c>
      <c r="C206" s="12">
        <v>4.9000000000000004</v>
      </c>
    </row>
    <row r="207" spans="2:3" x14ac:dyDescent="0.3">
      <c r="B207" s="12">
        <v>6</v>
      </c>
      <c r="C207" s="12">
        <v>3.5</v>
      </c>
    </row>
    <row r="208" spans="2:3" x14ac:dyDescent="0.3">
      <c r="B208" s="12">
        <v>1</v>
      </c>
      <c r="C208" s="12">
        <v>5.4</v>
      </c>
    </row>
    <row r="209" spans="2:3" x14ac:dyDescent="0.3">
      <c r="B209" s="12">
        <v>2</v>
      </c>
      <c r="C209" s="12">
        <v>2.3000000000000007</v>
      </c>
    </row>
    <row r="210" spans="2:3" x14ac:dyDescent="0.3">
      <c r="B210" s="12">
        <v>3</v>
      </c>
      <c r="C210" s="12">
        <v>2.0999999999999996</v>
      </c>
    </row>
    <row r="211" spans="2:3" x14ac:dyDescent="0.3">
      <c r="B211" s="12">
        <v>4</v>
      </c>
      <c r="C211" s="12">
        <v>2.9000000000000004</v>
      </c>
    </row>
    <row r="212" spans="2:3" x14ac:dyDescent="0.3">
      <c r="B212" s="12">
        <v>5</v>
      </c>
      <c r="C212" s="12">
        <v>3.1999999999999993</v>
      </c>
    </row>
    <row r="213" spans="2:3" x14ac:dyDescent="0.3">
      <c r="B213" s="12">
        <v>6</v>
      </c>
      <c r="C213" s="12">
        <v>3.4000000000000004</v>
      </c>
    </row>
    <row r="214" spans="2:3" x14ac:dyDescent="0.3">
      <c r="B214" s="12">
        <v>1</v>
      </c>
      <c r="C214" s="12">
        <v>6.1999999999999993</v>
      </c>
    </row>
    <row r="215" spans="2:3" x14ac:dyDescent="0.3">
      <c r="B215" s="12">
        <v>2</v>
      </c>
      <c r="C215" s="12">
        <v>2.9000000000000004</v>
      </c>
    </row>
    <row r="216" spans="2:3" x14ac:dyDescent="0.3">
      <c r="B216" s="12">
        <v>3</v>
      </c>
      <c r="C216" s="12">
        <v>2.5999999999999996</v>
      </c>
    </row>
    <row r="217" spans="2:3" x14ac:dyDescent="0.3">
      <c r="B217" s="12">
        <v>4</v>
      </c>
      <c r="C217" s="12">
        <v>1.7000000000000002</v>
      </c>
    </row>
    <row r="218" spans="2:3" x14ac:dyDescent="0.3">
      <c r="B218" s="12">
        <v>5</v>
      </c>
      <c r="C218" s="12">
        <v>5.3000000000000007</v>
      </c>
    </row>
    <row r="219" spans="2:3" x14ac:dyDescent="0.3">
      <c r="B219" s="12">
        <v>6</v>
      </c>
      <c r="C219" s="12">
        <v>4.1999999999999993</v>
      </c>
    </row>
    <row r="220" spans="2:3" x14ac:dyDescent="0.3">
      <c r="B220" s="12">
        <v>1</v>
      </c>
      <c r="C220" s="12">
        <v>5.0999999999999996</v>
      </c>
    </row>
    <row r="221" spans="2:3" x14ac:dyDescent="0.3">
      <c r="B221" s="12">
        <v>2</v>
      </c>
      <c r="C221" s="12">
        <v>3.8000000000000007</v>
      </c>
    </row>
    <row r="222" spans="2:3" x14ac:dyDescent="0.3">
      <c r="B222" s="12">
        <v>3</v>
      </c>
      <c r="C222" s="12">
        <v>2.8000000000000007</v>
      </c>
    </row>
    <row r="223" spans="2:3" x14ac:dyDescent="0.3">
      <c r="B223" s="12">
        <v>4</v>
      </c>
      <c r="C223" s="12">
        <v>3.1999999999999993</v>
      </c>
    </row>
    <row r="224" spans="2:3" x14ac:dyDescent="0.3">
      <c r="B224" s="12">
        <v>5</v>
      </c>
      <c r="C224" s="12">
        <v>5.5</v>
      </c>
    </row>
    <row r="225" spans="2:3" x14ac:dyDescent="0.3">
      <c r="B225" s="12">
        <v>6</v>
      </c>
      <c r="C225" s="12">
        <v>3.5</v>
      </c>
    </row>
    <row r="226" spans="2:3" x14ac:dyDescent="0.3">
      <c r="B226" s="12">
        <v>1</v>
      </c>
      <c r="C226" s="12">
        <v>5.6</v>
      </c>
    </row>
    <row r="227" spans="2:3" x14ac:dyDescent="0.3">
      <c r="B227" s="12">
        <v>2</v>
      </c>
      <c r="C227" s="12">
        <v>2.5</v>
      </c>
    </row>
    <row r="228" spans="2:3" x14ac:dyDescent="0.3">
      <c r="B228" s="12">
        <v>3</v>
      </c>
      <c r="C228" s="12">
        <v>3.5</v>
      </c>
    </row>
    <row r="229" spans="2:3" x14ac:dyDescent="0.3">
      <c r="B229" s="12">
        <v>4</v>
      </c>
      <c r="C229" s="12">
        <v>2.0999999999999996</v>
      </c>
    </row>
    <row r="230" spans="2:3" x14ac:dyDescent="0.3">
      <c r="B230" s="12">
        <v>5</v>
      </c>
      <c r="C230" s="12">
        <v>4.6999999999999993</v>
      </c>
    </row>
    <row r="231" spans="2:3" x14ac:dyDescent="0.3">
      <c r="B231" s="12">
        <v>6</v>
      </c>
      <c r="C231" s="12">
        <v>2.5</v>
      </c>
    </row>
    <row r="232" spans="2:3" x14ac:dyDescent="0.3">
      <c r="B232" s="12">
        <v>1</v>
      </c>
      <c r="C232" s="12">
        <v>5.0999999999999996</v>
      </c>
    </row>
    <row r="233" spans="2:3" x14ac:dyDescent="0.3">
      <c r="B233" s="12">
        <v>2</v>
      </c>
      <c r="C233" s="12">
        <v>3</v>
      </c>
    </row>
    <row r="234" spans="2:3" x14ac:dyDescent="0.3">
      <c r="B234" s="12">
        <v>3</v>
      </c>
      <c r="C234" s="12">
        <v>3.3000000000000007</v>
      </c>
    </row>
    <row r="235" spans="2:3" x14ac:dyDescent="0.3">
      <c r="B235" s="12">
        <v>4</v>
      </c>
      <c r="C235" s="12">
        <v>3.5</v>
      </c>
    </row>
    <row r="236" spans="2:3" x14ac:dyDescent="0.3">
      <c r="B236" s="12">
        <v>5</v>
      </c>
      <c r="C236" s="12">
        <v>4.8000000000000007</v>
      </c>
    </row>
    <row r="237" spans="2:3" x14ac:dyDescent="0.3">
      <c r="B237" s="12">
        <v>6</v>
      </c>
      <c r="C237" s="12">
        <v>4.1999999999999993</v>
      </c>
    </row>
    <row r="238" spans="2:3" x14ac:dyDescent="0.3">
      <c r="B238" s="12">
        <v>1</v>
      </c>
      <c r="C238" s="12">
        <v>7.1</v>
      </c>
    </row>
    <row r="239" spans="2:3" x14ac:dyDescent="0.3">
      <c r="B239" s="12">
        <v>2</v>
      </c>
      <c r="C239" s="12">
        <v>2.5</v>
      </c>
    </row>
    <row r="240" spans="2:3" x14ac:dyDescent="0.3">
      <c r="B240" s="12">
        <v>3</v>
      </c>
      <c r="C240" s="12">
        <v>3.9000000000000004</v>
      </c>
    </row>
    <row r="241" spans="2:3" x14ac:dyDescent="0.3">
      <c r="B241" s="12">
        <v>4</v>
      </c>
      <c r="C241" s="12">
        <v>4.8000000000000007</v>
      </c>
    </row>
    <row r="242" spans="2:3" x14ac:dyDescent="0.3">
      <c r="B242" s="12">
        <v>5</v>
      </c>
      <c r="C242" s="12">
        <v>5</v>
      </c>
    </row>
    <row r="243" spans="2:3" x14ac:dyDescent="0.3">
      <c r="B243" s="12">
        <v>6</v>
      </c>
      <c r="C243" s="12">
        <v>5.9</v>
      </c>
    </row>
    <row r="244" spans="2:3" x14ac:dyDescent="0.3">
      <c r="B244" s="12">
        <v>1</v>
      </c>
      <c r="C244" s="12">
        <v>6.5</v>
      </c>
    </row>
    <row r="245" spans="2:3" x14ac:dyDescent="0.3">
      <c r="B245" s="12">
        <v>2</v>
      </c>
      <c r="C245" s="12">
        <v>3.6999999999999993</v>
      </c>
    </row>
    <row r="246" spans="2:3" x14ac:dyDescent="0.3">
      <c r="B246" s="12">
        <v>3</v>
      </c>
      <c r="C246" s="12">
        <v>2</v>
      </c>
    </row>
    <row r="247" spans="2:3" x14ac:dyDescent="0.3">
      <c r="B247" s="12">
        <v>4</v>
      </c>
      <c r="C247" s="12">
        <v>4.0999999999999996</v>
      </c>
    </row>
    <row r="248" spans="2:3" x14ac:dyDescent="0.3">
      <c r="B248" s="12">
        <v>5</v>
      </c>
      <c r="C248" s="12">
        <v>5.5</v>
      </c>
    </row>
    <row r="249" spans="2:3" x14ac:dyDescent="0.3">
      <c r="B249" s="12">
        <v>6</v>
      </c>
      <c r="C249" s="12">
        <v>5.6</v>
      </c>
    </row>
    <row r="250" spans="2:3" x14ac:dyDescent="0.3">
      <c r="B250" s="12">
        <v>1</v>
      </c>
      <c r="C250" s="12">
        <v>6.6</v>
      </c>
    </row>
    <row r="251" spans="2:3" x14ac:dyDescent="0.3">
      <c r="B251" s="12">
        <v>2</v>
      </c>
      <c r="C251" s="12">
        <v>1.7000000000000002</v>
      </c>
    </row>
    <row r="252" spans="2:3" x14ac:dyDescent="0.3">
      <c r="B252" s="12">
        <v>3</v>
      </c>
      <c r="C252" s="12">
        <v>3.0999999999999996</v>
      </c>
    </row>
    <row r="253" spans="2:3" x14ac:dyDescent="0.3">
      <c r="B253" s="12">
        <v>4</v>
      </c>
      <c r="C253" s="12">
        <v>2.5</v>
      </c>
    </row>
    <row r="254" spans="2:3" x14ac:dyDescent="0.3">
      <c r="B254" s="12">
        <v>5</v>
      </c>
      <c r="C254" s="12">
        <v>4.5</v>
      </c>
    </row>
    <row r="255" spans="2:3" x14ac:dyDescent="0.3">
      <c r="B255" s="12">
        <v>6</v>
      </c>
      <c r="C255" s="12">
        <v>4.3000000000000007</v>
      </c>
    </row>
    <row r="256" spans="2:3" x14ac:dyDescent="0.3">
      <c r="B256" s="12">
        <v>1</v>
      </c>
      <c r="C256" s="12">
        <v>6</v>
      </c>
    </row>
    <row r="257" spans="2:3" x14ac:dyDescent="0.3">
      <c r="B257" s="12">
        <v>2</v>
      </c>
      <c r="C257" s="12">
        <v>2</v>
      </c>
    </row>
    <row r="258" spans="2:3" x14ac:dyDescent="0.3">
      <c r="B258" s="12">
        <v>3</v>
      </c>
      <c r="C258" s="12">
        <v>3.5999999999999996</v>
      </c>
    </row>
    <row r="259" spans="2:3" x14ac:dyDescent="0.3">
      <c r="B259" s="12">
        <v>4</v>
      </c>
      <c r="C259" s="12">
        <v>4.6999999999999993</v>
      </c>
    </row>
    <row r="260" spans="2:3" x14ac:dyDescent="0.3">
      <c r="B260" s="12">
        <v>5</v>
      </c>
      <c r="C260" s="12">
        <v>4.4000000000000004</v>
      </c>
    </row>
    <row r="261" spans="2:3" x14ac:dyDescent="0.3">
      <c r="B261" s="12">
        <v>6</v>
      </c>
      <c r="C261" s="12">
        <v>3.3000000000000007</v>
      </c>
    </row>
    <row r="262" spans="2:3" x14ac:dyDescent="0.3">
      <c r="B262" s="12">
        <v>1</v>
      </c>
      <c r="C262" s="12">
        <v>6.1</v>
      </c>
    </row>
    <row r="263" spans="2:3" x14ac:dyDescent="0.3">
      <c r="B263" s="12">
        <v>2</v>
      </c>
      <c r="C263" s="12">
        <v>2.5999999999999996</v>
      </c>
    </row>
    <row r="264" spans="2:3" x14ac:dyDescent="0.3">
      <c r="B264" s="12">
        <v>3</v>
      </c>
      <c r="C264" s="12">
        <v>2.9000000000000004</v>
      </c>
    </row>
    <row r="265" spans="2:3" x14ac:dyDescent="0.3">
      <c r="B265" s="12">
        <v>4</v>
      </c>
      <c r="C265" s="12">
        <v>3.1999999999999993</v>
      </c>
    </row>
    <row r="266" spans="2:3" x14ac:dyDescent="0.3">
      <c r="B266" s="12">
        <v>5</v>
      </c>
      <c r="C266" s="12">
        <v>5.5</v>
      </c>
    </row>
    <row r="267" spans="2:3" x14ac:dyDescent="0.3">
      <c r="B267" s="12">
        <v>6</v>
      </c>
      <c r="C267" s="12">
        <v>3.3000000000000007</v>
      </c>
    </row>
    <row r="268" spans="2:3" x14ac:dyDescent="0.3">
      <c r="B268" s="12">
        <v>1</v>
      </c>
      <c r="C268" s="12">
        <v>4</v>
      </c>
    </row>
    <row r="269" spans="2:3" x14ac:dyDescent="0.3">
      <c r="B269" s="12">
        <v>2</v>
      </c>
      <c r="C269" s="12">
        <v>2.4000000000000004</v>
      </c>
    </row>
    <row r="270" spans="2:3" x14ac:dyDescent="0.3">
      <c r="B270" s="12">
        <v>3</v>
      </c>
      <c r="C270" s="12">
        <v>1.9000000000000004</v>
      </c>
    </row>
    <row r="271" spans="2:3" x14ac:dyDescent="0.3">
      <c r="B271" s="12">
        <v>4</v>
      </c>
      <c r="C271" s="12">
        <v>2.5</v>
      </c>
    </row>
    <row r="272" spans="2:3" x14ac:dyDescent="0.3">
      <c r="B272" s="12">
        <v>5</v>
      </c>
      <c r="C272" s="12">
        <v>3.0999999999999996</v>
      </c>
    </row>
    <row r="273" spans="2:3" x14ac:dyDescent="0.3">
      <c r="B273" s="12">
        <v>6</v>
      </c>
      <c r="C273" s="12">
        <v>4.0999999999999996</v>
      </c>
    </row>
    <row r="274" spans="2:3" x14ac:dyDescent="0.3">
      <c r="B274" s="12">
        <v>1</v>
      </c>
      <c r="C274" s="12">
        <v>5.3000000000000007</v>
      </c>
    </row>
    <row r="275" spans="2:3" x14ac:dyDescent="0.3">
      <c r="B275" s="12">
        <v>2</v>
      </c>
      <c r="C275" s="12">
        <v>3.4000000000000004</v>
      </c>
    </row>
    <row r="276" spans="2:3" x14ac:dyDescent="0.3">
      <c r="B276" s="12">
        <v>3</v>
      </c>
      <c r="C276" s="12">
        <v>3.9000000000000004</v>
      </c>
    </row>
    <row r="277" spans="2:3" x14ac:dyDescent="0.3">
      <c r="B277" s="12">
        <v>4</v>
      </c>
      <c r="C277" s="12">
        <v>2</v>
      </c>
    </row>
    <row r="278" spans="2:3" x14ac:dyDescent="0.3">
      <c r="B278" s="12">
        <v>5</v>
      </c>
      <c r="C278" s="12">
        <v>6.4</v>
      </c>
    </row>
    <row r="279" spans="2:3" x14ac:dyDescent="0.3">
      <c r="B279" s="12">
        <v>6</v>
      </c>
      <c r="C279" s="12">
        <v>3.8000000000000007</v>
      </c>
    </row>
    <row r="280" spans="2:3" x14ac:dyDescent="0.3">
      <c r="B280" s="12">
        <v>1</v>
      </c>
      <c r="C280" s="12">
        <v>5.1999999999999993</v>
      </c>
    </row>
    <row r="281" spans="2:3" x14ac:dyDescent="0.3">
      <c r="B281" s="12">
        <v>2</v>
      </c>
      <c r="C281" s="12">
        <v>1.7999999999999998</v>
      </c>
    </row>
    <row r="282" spans="2:3" x14ac:dyDescent="0.3">
      <c r="B282" s="12">
        <v>3</v>
      </c>
      <c r="C282" s="12">
        <v>2.4000000000000004</v>
      </c>
    </row>
    <row r="283" spans="2:3" x14ac:dyDescent="0.3">
      <c r="B283" s="12">
        <v>4</v>
      </c>
      <c r="C283" s="12">
        <v>2.0999999999999996</v>
      </c>
    </row>
    <row r="284" spans="2:3" x14ac:dyDescent="0.3">
      <c r="B284" s="12">
        <v>5</v>
      </c>
      <c r="C284" s="12">
        <v>3.3000000000000007</v>
      </c>
    </row>
    <row r="285" spans="2:3" x14ac:dyDescent="0.3">
      <c r="B285" s="12">
        <v>6</v>
      </c>
      <c r="C285" s="12">
        <v>3.9000000000000004</v>
      </c>
    </row>
    <row r="286" spans="2:3" x14ac:dyDescent="0.3">
      <c r="B286" s="12">
        <v>1</v>
      </c>
      <c r="C286" s="12">
        <v>5.4</v>
      </c>
    </row>
    <row r="287" spans="2:3" x14ac:dyDescent="0.3">
      <c r="B287" s="12">
        <v>2</v>
      </c>
      <c r="C287" s="12">
        <v>3.3000000000000007</v>
      </c>
    </row>
    <row r="288" spans="2:3" x14ac:dyDescent="0.3">
      <c r="B288" s="12">
        <v>3</v>
      </c>
      <c r="C288" s="12">
        <v>2.8000000000000007</v>
      </c>
    </row>
    <row r="289" spans="2:3" x14ac:dyDescent="0.3">
      <c r="B289" s="12">
        <v>4</v>
      </c>
      <c r="C289" s="12">
        <v>2.9000000000000004</v>
      </c>
    </row>
    <row r="290" spans="2:3" x14ac:dyDescent="0.3">
      <c r="B290" s="12">
        <v>5</v>
      </c>
      <c r="C290" s="12">
        <v>5.8000000000000007</v>
      </c>
    </row>
    <row r="291" spans="2:3" x14ac:dyDescent="0.3">
      <c r="B291" s="12">
        <v>6</v>
      </c>
      <c r="C291" s="12">
        <v>6</v>
      </c>
    </row>
    <row r="292" spans="2:3" x14ac:dyDescent="0.3">
      <c r="B292" s="12">
        <v>1</v>
      </c>
      <c r="C292" s="12">
        <v>4.5999999999999996</v>
      </c>
    </row>
    <row r="293" spans="2:3" x14ac:dyDescent="0.3">
      <c r="B293" s="12">
        <v>2</v>
      </c>
      <c r="C293" s="12">
        <v>2.4000000000000004</v>
      </c>
    </row>
    <row r="294" spans="2:3" x14ac:dyDescent="0.3">
      <c r="B294" s="12">
        <v>3</v>
      </c>
      <c r="C294" s="12">
        <v>1.9000000000000004</v>
      </c>
    </row>
    <row r="295" spans="2:3" x14ac:dyDescent="0.3">
      <c r="B295" s="12">
        <v>4</v>
      </c>
      <c r="C295" s="12">
        <v>1.7999999999999998</v>
      </c>
    </row>
    <row r="296" spans="2:3" x14ac:dyDescent="0.3">
      <c r="B296" s="12">
        <v>5</v>
      </c>
      <c r="C296" s="12">
        <v>2.5999999999999996</v>
      </c>
    </row>
    <row r="297" spans="2:3" x14ac:dyDescent="0.3">
      <c r="B297" s="12">
        <v>6</v>
      </c>
      <c r="C297" s="12">
        <v>2.5999999999999996</v>
      </c>
    </row>
    <row r="298" spans="2:3" x14ac:dyDescent="0.3">
      <c r="B298" s="12">
        <v>1</v>
      </c>
      <c r="C298" s="12">
        <v>5.5</v>
      </c>
    </row>
    <row r="299" spans="2:3" x14ac:dyDescent="0.3">
      <c r="B299" s="12">
        <v>2</v>
      </c>
      <c r="C299" s="12">
        <v>2.8000000000000007</v>
      </c>
    </row>
    <row r="300" spans="2:3" x14ac:dyDescent="0.3">
      <c r="B300" s="12">
        <v>3</v>
      </c>
      <c r="C300" s="12">
        <v>3.1999999999999993</v>
      </c>
    </row>
    <row r="301" spans="2:3" x14ac:dyDescent="0.3">
      <c r="B301" s="12">
        <v>4</v>
      </c>
      <c r="C301" s="12">
        <v>3.1999999999999993</v>
      </c>
    </row>
    <row r="302" spans="2:3" x14ac:dyDescent="0.3">
      <c r="B302" s="12">
        <v>5</v>
      </c>
      <c r="C302" s="12">
        <v>4.8000000000000007</v>
      </c>
    </row>
    <row r="303" spans="2:3" x14ac:dyDescent="0.3">
      <c r="B303" s="12">
        <v>6</v>
      </c>
      <c r="C303" s="12">
        <v>3.8000000000000007</v>
      </c>
    </row>
    <row r="304" spans="2:3" x14ac:dyDescent="0.3">
      <c r="B304" s="12">
        <v>1</v>
      </c>
      <c r="C304" s="12">
        <v>4.6999999999999993</v>
      </c>
    </row>
    <row r="305" spans="2:3" x14ac:dyDescent="0.3">
      <c r="B305" s="12">
        <v>2</v>
      </c>
      <c r="C305" s="12">
        <v>3.5999999999999996</v>
      </c>
    </row>
    <row r="306" spans="2:3" x14ac:dyDescent="0.3">
      <c r="B306" s="12">
        <v>3</v>
      </c>
      <c r="C306" s="12">
        <v>2.1999999999999993</v>
      </c>
    </row>
    <row r="307" spans="2:3" x14ac:dyDescent="0.3">
      <c r="B307" s="12">
        <v>4</v>
      </c>
      <c r="C307" s="12">
        <v>3.8000000000000007</v>
      </c>
    </row>
    <row r="308" spans="2:3" x14ac:dyDescent="0.3">
      <c r="B308" s="12">
        <v>5</v>
      </c>
      <c r="C308" s="12">
        <v>3.5</v>
      </c>
    </row>
    <row r="309" spans="2:3" x14ac:dyDescent="0.3">
      <c r="B309" s="12">
        <v>6</v>
      </c>
      <c r="C309" s="12">
        <v>3.9000000000000004</v>
      </c>
    </row>
    <row r="310" spans="2:3" x14ac:dyDescent="0.3">
      <c r="B310" s="12">
        <v>1</v>
      </c>
      <c r="C310" s="12">
        <v>6.1</v>
      </c>
    </row>
    <row r="311" spans="2:3" x14ac:dyDescent="0.3">
      <c r="B311" s="12">
        <v>2</v>
      </c>
      <c r="C311" s="12">
        <v>1.9000000000000004</v>
      </c>
    </row>
    <row r="312" spans="2:3" x14ac:dyDescent="0.3">
      <c r="B312" s="12">
        <v>3</v>
      </c>
      <c r="C312" s="12">
        <v>2.5</v>
      </c>
    </row>
    <row r="313" spans="2:3" x14ac:dyDescent="0.3">
      <c r="B313" s="12">
        <v>4</v>
      </c>
      <c r="C313" s="12">
        <v>1.5999999999999996</v>
      </c>
    </row>
    <row r="314" spans="2:3" x14ac:dyDescent="0.3">
      <c r="B314" s="12">
        <v>5</v>
      </c>
      <c r="C314" s="12">
        <v>5.5</v>
      </c>
    </row>
    <row r="315" spans="2:3" x14ac:dyDescent="0.3">
      <c r="B315" s="12">
        <v>6</v>
      </c>
      <c r="C315" s="12">
        <v>4.0999999999999996</v>
      </c>
    </row>
    <row r="316" spans="2:3" x14ac:dyDescent="0.3">
      <c r="B316" s="12">
        <v>1</v>
      </c>
      <c r="C316" s="12">
        <v>6</v>
      </c>
    </row>
    <row r="317" spans="2:3" x14ac:dyDescent="0.3">
      <c r="B317" s="12">
        <v>2</v>
      </c>
      <c r="C317" s="12">
        <v>4.4000000000000004</v>
      </c>
    </row>
    <row r="318" spans="2:3" x14ac:dyDescent="0.3">
      <c r="B318" s="12">
        <v>3</v>
      </c>
      <c r="C318" s="12">
        <v>2.5</v>
      </c>
    </row>
    <row r="319" spans="2:3" x14ac:dyDescent="0.3">
      <c r="B319" s="12">
        <v>4</v>
      </c>
      <c r="C319" s="12">
        <v>4.8000000000000007</v>
      </c>
    </row>
    <row r="320" spans="2:3" x14ac:dyDescent="0.3">
      <c r="B320" s="12">
        <v>5</v>
      </c>
      <c r="C320" s="12">
        <v>2.9000000000000004</v>
      </c>
    </row>
    <row r="321" spans="2:3" x14ac:dyDescent="0.3">
      <c r="B321" s="12">
        <v>6</v>
      </c>
      <c r="C321" s="12">
        <v>4</v>
      </c>
    </row>
    <row r="322" spans="2:3" x14ac:dyDescent="0.3">
      <c r="B322" s="12">
        <v>1</v>
      </c>
      <c r="C322" s="12">
        <v>7.4</v>
      </c>
    </row>
    <row r="323" spans="2:3" x14ac:dyDescent="0.3">
      <c r="B323" s="12">
        <v>2</v>
      </c>
      <c r="C323" s="12">
        <v>2</v>
      </c>
    </row>
    <row r="324" spans="2:3" x14ac:dyDescent="0.3">
      <c r="B324" s="12">
        <v>3</v>
      </c>
      <c r="C324" s="12">
        <v>2.1999999999999993</v>
      </c>
    </row>
    <row r="325" spans="2:3" x14ac:dyDescent="0.3">
      <c r="B325" s="12">
        <v>4</v>
      </c>
      <c r="C325" s="12">
        <v>5</v>
      </c>
    </row>
    <row r="326" spans="2:3" x14ac:dyDescent="0.3">
      <c r="B326" s="12">
        <v>5</v>
      </c>
      <c r="C326" s="12">
        <v>5.6</v>
      </c>
    </row>
    <row r="327" spans="2:3" x14ac:dyDescent="0.3">
      <c r="B327" s="12">
        <v>6</v>
      </c>
      <c r="C327" s="12">
        <v>3</v>
      </c>
    </row>
    <row r="328" spans="2:3" x14ac:dyDescent="0.3">
      <c r="B328" s="12">
        <v>1</v>
      </c>
      <c r="C328" s="12">
        <v>4.9000000000000004</v>
      </c>
    </row>
    <row r="329" spans="2:3" x14ac:dyDescent="0.3">
      <c r="B329" s="12">
        <v>2</v>
      </c>
      <c r="C329" s="12">
        <v>4.0999999999999996</v>
      </c>
    </row>
    <row r="330" spans="2:3" x14ac:dyDescent="0.3">
      <c r="B330" s="12">
        <v>3</v>
      </c>
      <c r="C330" s="12">
        <v>3.0999999999999996</v>
      </c>
    </row>
    <row r="331" spans="2:3" x14ac:dyDescent="0.3">
      <c r="B331" s="12">
        <v>4</v>
      </c>
      <c r="C331" s="12">
        <v>5</v>
      </c>
    </row>
    <row r="332" spans="2:3" x14ac:dyDescent="0.3">
      <c r="B332" s="12">
        <v>5</v>
      </c>
      <c r="C332" s="12">
        <v>4.9000000000000004</v>
      </c>
    </row>
    <row r="333" spans="2:3" x14ac:dyDescent="0.3">
      <c r="B333" s="12">
        <v>6</v>
      </c>
      <c r="C333" s="12">
        <v>3.8000000000000007</v>
      </c>
    </row>
    <row r="334" spans="2:3" x14ac:dyDescent="0.3">
      <c r="B334" s="12">
        <v>1</v>
      </c>
      <c r="C334" s="12">
        <v>5.0999999999999996</v>
      </c>
    </row>
    <row r="335" spans="2:3" x14ac:dyDescent="0.3">
      <c r="B335" s="12">
        <v>2</v>
      </c>
      <c r="C335" s="12">
        <v>1.7000000000000002</v>
      </c>
    </row>
    <row r="336" spans="2:3" x14ac:dyDescent="0.3">
      <c r="B336" s="12">
        <v>3</v>
      </c>
      <c r="C336" s="12">
        <v>2.1999999999999993</v>
      </c>
    </row>
    <row r="337" spans="2:3" x14ac:dyDescent="0.3">
      <c r="B337" s="12">
        <v>4</v>
      </c>
      <c r="C337" s="12">
        <v>2.6999999999999993</v>
      </c>
    </row>
    <row r="338" spans="2:3" x14ac:dyDescent="0.3">
      <c r="B338" s="12">
        <v>5</v>
      </c>
      <c r="C338" s="12">
        <v>5.6</v>
      </c>
    </row>
    <row r="339" spans="2:3" x14ac:dyDescent="0.3">
      <c r="B339" s="12">
        <v>6</v>
      </c>
      <c r="C339" s="12">
        <v>4.9000000000000004</v>
      </c>
    </row>
    <row r="340" spans="2:3" x14ac:dyDescent="0.3">
      <c r="B340" s="12">
        <v>1</v>
      </c>
      <c r="C340" s="12">
        <v>4.6999999999999993</v>
      </c>
    </row>
    <row r="341" spans="2:3" x14ac:dyDescent="0.3">
      <c r="B341" s="12">
        <v>2</v>
      </c>
      <c r="C341" s="12">
        <v>2.4000000000000004</v>
      </c>
    </row>
    <row r="342" spans="2:3" x14ac:dyDescent="0.3">
      <c r="B342" s="12">
        <v>3</v>
      </c>
      <c r="C342" s="12">
        <v>2.5</v>
      </c>
    </row>
    <row r="343" spans="2:3" x14ac:dyDescent="0.3">
      <c r="B343" s="12">
        <v>4</v>
      </c>
      <c r="C343" s="12">
        <v>1.9000000000000004</v>
      </c>
    </row>
    <row r="344" spans="2:3" x14ac:dyDescent="0.3">
      <c r="B344" s="12">
        <v>5</v>
      </c>
      <c r="C344" s="12">
        <v>3.5</v>
      </c>
    </row>
    <row r="345" spans="2:3" x14ac:dyDescent="0.3">
      <c r="B345" s="12">
        <v>6</v>
      </c>
      <c r="C345" s="12">
        <v>2.8</v>
      </c>
    </row>
    <row r="346" spans="2:3" x14ac:dyDescent="0.3">
      <c r="B346" s="12">
        <v>1</v>
      </c>
      <c r="C346" s="12">
        <v>5.8000000000000007</v>
      </c>
    </row>
    <row r="347" spans="2:3" x14ac:dyDescent="0.3">
      <c r="B347" s="12">
        <v>2</v>
      </c>
      <c r="C347" s="12">
        <v>2.6999999999999993</v>
      </c>
    </row>
    <row r="348" spans="2:3" x14ac:dyDescent="0.3">
      <c r="B348" s="12">
        <v>3</v>
      </c>
      <c r="C348" s="12">
        <v>2.8000000000000007</v>
      </c>
    </row>
    <row r="349" spans="2:3" x14ac:dyDescent="0.3">
      <c r="B349" s="12">
        <v>4</v>
      </c>
      <c r="C349" s="12">
        <v>3.8000000000000007</v>
      </c>
    </row>
    <row r="350" spans="2:3" x14ac:dyDescent="0.3">
      <c r="B350" s="12">
        <v>5</v>
      </c>
      <c r="C350" s="12">
        <v>5</v>
      </c>
    </row>
    <row r="351" spans="2:3" x14ac:dyDescent="0.3">
      <c r="B351" s="12">
        <v>6</v>
      </c>
      <c r="C351" s="12">
        <v>2.7</v>
      </c>
    </row>
    <row r="352" spans="2:3" x14ac:dyDescent="0.3">
      <c r="B352" s="12">
        <v>1</v>
      </c>
      <c r="C352" s="12">
        <v>5.6999999999999993</v>
      </c>
    </row>
    <row r="353" spans="2:3" x14ac:dyDescent="0.3">
      <c r="B353" s="12">
        <v>2</v>
      </c>
      <c r="C353" s="12">
        <v>2</v>
      </c>
    </row>
    <row r="354" spans="2:3" x14ac:dyDescent="0.3">
      <c r="B354" s="12">
        <v>3</v>
      </c>
      <c r="C354" s="12">
        <v>5</v>
      </c>
    </row>
    <row r="355" spans="2:3" x14ac:dyDescent="0.3">
      <c r="B355" s="12">
        <v>4</v>
      </c>
      <c r="C355" s="12">
        <v>2.5999999999999996</v>
      </c>
    </row>
    <row r="356" spans="2:3" x14ac:dyDescent="0.3">
      <c r="B356" s="12">
        <v>5</v>
      </c>
      <c r="C356" s="12">
        <v>3.6999999999999993</v>
      </c>
    </row>
    <row r="357" spans="2:3" x14ac:dyDescent="0.3">
      <c r="B357" s="12">
        <v>6</v>
      </c>
      <c r="C357" s="12">
        <v>3.1999999999999993</v>
      </c>
    </row>
    <row r="358" spans="2:3" x14ac:dyDescent="0.3">
      <c r="B358" s="12">
        <v>1</v>
      </c>
      <c r="C358" s="12">
        <v>6.6999999999999993</v>
      </c>
    </row>
    <row r="359" spans="2:3" x14ac:dyDescent="0.3">
      <c r="B359" s="12">
        <v>2</v>
      </c>
      <c r="C359" s="12">
        <v>2.5</v>
      </c>
    </row>
    <row r="360" spans="2:3" x14ac:dyDescent="0.3">
      <c r="B360" s="12">
        <v>3</v>
      </c>
      <c r="C360" s="12">
        <v>1.7999999999999998</v>
      </c>
    </row>
    <row r="361" spans="2:3" x14ac:dyDescent="0.3">
      <c r="B361" s="12">
        <v>4</v>
      </c>
      <c r="C361" s="12">
        <v>2.1999999999999993</v>
      </c>
    </row>
    <row r="362" spans="2:3" x14ac:dyDescent="0.3">
      <c r="B362" s="12">
        <v>5</v>
      </c>
      <c r="C362" s="12">
        <v>4.9000000000000004</v>
      </c>
    </row>
    <row r="363" spans="2:3" x14ac:dyDescent="0.3">
      <c r="B363" s="12">
        <v>6</v>
      </c>
      <c r="C363" s="12">
        <v>3.8000000000000007</v>
      </c>
    </row>
    <row r="364" spans="2:3" x14ac:dyDescent="0.3">
      <c r="B364" s="12">
        <v>1</v>
      </c>
      <c r="C364" s="12">
        <v>5.9</v>
      </c>
    </row>
    <row r="365" spans="2:3" x14ac:dyDescent="0.3">
      <c r="B365" s="12">
        <v>2</v>
      </c>
      <c r="C365" s="12">
        <v>3.4000000000000004</v>
      </c>
    </row>
    <row r="366" spans="2:3" x14ac:dyDescent="0.3">
      <c r="B366" s="12">
        <v>3</v>
      </c>
      <c r="C366" s="12">
        <v>3.1999999999999993</v>
      </c>
    </row>
    <row r="367" spans="2:3" x14ac:dyDescent="0.3">
      <c r="B367" s="12">
        <v>4</v>
      </c>
      <c r="C367" s="12">
        <v>2</v>
      </c>
    </row>
    <row r="368" spans="2:3" x14ac:dyDescent="0.3">
      <c r="B368" s="12">
        <v>5</v>
      </c>
      <c r="C368" s="12">
        <v>4</v>
      </c>
    </row>
    <row r="369" spans="2:3" x14ac:dyDescent="0.3">
      <c r="B369" s="12">
        <v>6</v>
      </c>
      <c r="C369" s="12">
        <v>3.6999999999999993</v>
      </c>
    </row>
    <row r="370" spans="2:3" x14ac:dyDescent="0.3">
      <c r="B370" s="12">
        <v>1</v>
      </c>
      <c r="C370" s="12">
        <v>7.5</v>
      </c>
    </row>
    <row r="371" spans="2:3" x14ac:dyDescent="0.3">
      <c r="B371" s="12">
        <v>2</v>
      </c>
      <c r="C371" s="12">
        <v>3.0999999999999996</v>
      </c>
    </row>
    <row r="372" spans="2:3" x14ac:dyDescent="0.3">
      <c r="B372" s="12">
        <v>3</v>
      </c>
      <c r="C372" s="12">
        <v>2.4000000000000004</v>
      </c>
    </row>
    <row r="373" spans="2:3" x14ac:dyDescent="0.3">
      <c r="B373" s="12">
        <v>4</v>
      </c>
      <c r="C373" s="12">
        <v>4.0999999999999996</v>
      </c>
    </row>
    <row r="374" spans="2:3" x14ac:dyDescent="0.3">
      <c r="B374" s="12">
        <v>5</v>
      </c>
      <c r="C374" s="12">
        <v>4.4000000000000004</v>
      </c>
    </row>
    <row r="375" spans="2:3" x14ac:dyDescent="0.3">
      <c r="B375" s="12">
        <v>6</v>
      </c>
      <c r="C375" s="12">
        <v>2.8</v>
      </c>
    </row>
    <row r="376" spans="2:3" x14ac:dyDescent="0.3">
      <c r="B376" s="12">
        <v>1</v>
      </c>
      <c r="C376" s="12">
        <v>4.3000000000000007</v>
      </c>
    </row>
    <row r="377" spans="2:3" x14ac:dyDescent="0.3">
      <c r="B377" s="12">
        <v>2</v>
      </c>
      <c r="C377" s="12">
        <v>2.4000000000000004</v>
      </c>
    </row>
    <row r="378" spans="2:3" x14ac:dyDescent="0.3">
      <c r="B378" s="12">
        <v>3</v>
      </c>
      <c r="C378" s="12">
        <v>1.5999999999999996</v>
      </c>
    </row>
    <row r="379" spans="2:3" x14ac:dyDescent="0.3">
      <c r="B379" s="12">
        <v>4</v>
      </c>
      <c r="C379" s="12">
        <v>3.0999999999999996</v>
      </c>
    </row>
    <row r="380" spans="2:3" x14ac:dyDescent="0.3">
      <c r="B380" s="12">
        <v>5</v>
      </c>
      <c r="C380" s="12">
        <v>4.4000000000000004</v>
      </c>
    </row>
    <row r="381" spans="2:3" x14ac:dyDescent="0.3">
      <c r="B381" s="12">
        <v>6</v>
      </c>
      <c r="C381" s="12">
        <v>4.5999999999999996</v>
      </c>
    </row>
    <row r="382" spans="2:3" x14ac:dyDescent="0.3">
      <c r="B382" s="12">
        <v>1</v>
      </c>
      <c r="C382" s="12">
        <v>7</v>
      </c>
    </row>
    <row r="383" spans="2:3" x14ac:dyDescent="0.3">
      <c r="B383" s="12">
        <v>2</v>
      </c>
      <c r="C383" s="12">
        <v>2.1999999999999993</v>
      </c>
    </row>
    <row r="384" spans="2:3" x14ac:dyDescent="0.3">
      <c r="B384" s="12">
        <v>3</v>
      </c>
      <c r="C384" s="12">
        <v>2.8000000000000007</v>
      </c>
    </row>
    <row r="385" spans="2:3" x14ac:dyDescent="0.3">
      <c r="B385" s="12">
        <v>4</v>
      </c>
      <c r="C385" s="12">
        <v>4.9000000000000004</v>
      </c>
    </row>
    <row r="386" spans="2:3" x14ac:dyDescent="0.3">
      <c r="B386" s="12">
        <v>5</v>
      </c>
      <c r="C386" s="12">
        <v>6</v>
      </c>
    </row>
    <row r="387" spans="2:3" x14ac:dyDescent="0.3">
      <c r="B387" s="12">
        <v>6</v>
      </c>
      <c r="C387" s="12">
        <v>4.5</v>
      </c>
    </row>
    <row r="388" spans="2:3" x14ac:dyDescent="0.3">
      <c r="B388" s="12">
        <v>1</v>
      </c>
      <c r="C388" s="12">
        <v>5.1999999999999993</v>
      </c>
    </row>
    <row r="389" spans="2:3" x14ac:dyDescent="0.3">
      <c r="B389" s="12">
        <v>2</v>
      </c>
      <c r="C389" s="12">
        <v>3.8000000000000007</v>
      </c>
    </row>
    <row r="390" spans="2:3" x14ac:dyDescent="0.3">
      <c r="B390" s="12">
        <v>3</v>
      </c>
      <c r="C390" s="12">
        <v>3.4000000000000004</v>
      </c>
    </row>
    <row r="391" spans="2:3" x14ac:dyDescent="0.3">
      <c r="B391" s="12">
        <v>4</v>
      </c>
      <c r="C391" s="12">
        <v>2</v>
      </c>
    </row>
    <row r="392" spans="2:3" x14ac:dyDescent="0.3">
      <c r="B392" s="12">
        <v>5</v>
      </c>
      <c r="C392" s="12">
        <v>3</v>
      </c>
    </row>
    <row r="393" spans="2:3" x14ac:dyDescent="0.3">
      <c r="B393" s="12">
        <v>6</v>
      </c>
      <c r="C393" s="12">
        <v>3.5999999999999996</v>
      </c>
    </row>
    <row r="394" spans="2:3" x14ac:dyDescent="0.3">
      <c r="B394" s="12">
        <v>1</v>
      </c>
      <c r="C394" s="12">
        <v>6.5</v>
      </c>
    </row>
    <row r="395" spans="2:3" x14ac:dyDescent="0.3">
      <c r="B395" s="12">
        <v>2</v>
      </c>
      <c r="C395" s="12">
        <v>3.4000000000000004</v>
      </c>
    </row>
    <row r="396" spans="2:3" x14ac:dyDescent="0.3">
      <c r="B396" s="12">
        <v>3</v>
      </c>
      <c r="C396" s="12">
        <v>2.1999999999999993</v>
      </c>
    </row>
    <row r="397" spans="2:3" x14ac:dyDescent="0.3">
      <c r="B397" s="12">
        <v>4</v>
      </c>
      <c r="C397" s="12">
        <v>2.6999999999999993</v>
      </c>
    </row>
    <row r="398" spans="2:3" x14ac:dyDescent="0.3">
      <c r="B398" s="12">
        <v>5</v>
      </c>
      <c r="C398" s="12">
        <v>4.6999999999999993</v>
      </c>
    </row>
    <row r="399" spans="2:3" x14ac:dyDescent="0.3">
      <c r="B399" s="12">
        <v>6</v>
      </c>
      <c r="C399" s="12">
        <v>4.4000000000000004</v>
      </c>
    </row>
    <row r="400" spans="2:3" x14ac:dyDescent="0.3">
      <c r="B400" s="12">
        <v>1</v>
      </c>
      <c r="C400" s="12">
        <v>5.6999999999999993</v>
      </c>
    </row>
    <row r="401" spans="2:3" x14ac:dyDescent="0.3">
      <c r="B401" s="12">
        <v>2</v>
      </c>
      <c r="C401" s="12">
        <v>2.1999999999999993</v>
      </c>
    </row>
    <row r="402" spans="2:3" x14ac:dyDescent="0.3">
      <c r="B402" s="12">
        <v>3</v>
      </c>
      <c r="C402" s="12">
        <v>3.4000000000000004</v>
      </c>
    </row>
    <row r="403" spans="2:3" x14ac:dyDescent="0.3">
      <c r="B403" s="12">
        <v>4</v>
      </c>
      <c r="C403" s="12">
        <v>4.4000000000000004</v>
      </c>
    </row>
    <row r="404" spans="2:3" x14ac:dyDescent="0.3">
      <c r="B404" s="12">
        <v>5</v>
      </c>
      <c r="C404" s="12">
        <v>4.5</v>
      </c>
    </row>
    <row r="405" spans="2:3" x14ac:dyDescent="0.3">
      <c r="B405" s="12">
        <v>6</v>
      </c>
      <c r="C405" s="12">
        <v>5.4</v>
      </c>
    </row>
    <row r="406" spans="2:3" x14ac:dyDescent="0.3">
      <c r="B406" s="12">
        <v>1</v>
      </c>
      <c r="C406" s="12">
        <v>6.1</v>
      </c>
    </row>
    <row r="407" spans="2:3" x14ac:dyDescent="0.3">
      <c r="B407" s="12">
        <v>2</v>
      </c>
      <c r="C407" s="12">
        <v>2.5</v>
      </c>
    </row>
    <row r="408" spans="2:3" x14ac:dyDescent="0.3">
      <c r="B408" s="12">
        <v>3</v>
      </c>
      <c r="C408" s="12">
        <v>2.1999999999999993</v>
      </c>
    </row>
    <row r="409" spans="2:3" x14ac:dyDescent="0.3">
      <c r="B409" s="12">
        <v>4</v>
      </c>
      <c r="C409" s="12">
        <v>1.7000000000000002</v>
      </c>
    </row>
    <row r="410" spans="2:3" x14ac:dyDescent="0.3">
      <c r="B410" s="12">
        <v>5</v>
      </c>
      <c r="C410" s="12">
        <v>5.1999999999999993</v>
      </c>
    </row>
    <row r="411" spans="2:3" x14ac:dyDescent="0.3">
      <c r="B411" s="12">
        <v>6</v>
      </c>
      <c r="C411" s="12">
        <v>3.0999999999999996</v>
      </c>
    </row>
    <row r="412" spans="2:3" x14ac:dyDescent="0.3">
      <c r="B412" s="12">
        <v>1</v>
      </c>
      <c r="C412" s="12">
        <v>4.8000000000000007</v>
      </c>
    </row>
    <row r="413" spans="2:3" x14ac:dyDescent="0.3">
      <c r="B413" s="12">
        <v>2</v>
      </c>
      <c r="C413" s="12">
        <v>3.5999999999999996</v>
      </c>
    </row>
    <row r="414" spans="2:3" x14ac:dyDescent="0.3">
      <c r="B414" s="12">
        <v>3</v>
      </c>
      <c r="C414" s="12">
        <v>2.3000000000000007</v>
      </c>
    </row>
    <row r="415" spans="2:3" x14ac:dyDescent="0.3">
      <c r="B415" s="12">
        <v>4</v>
      </c>
      <c r="C415" s="12">
        <v>2.6999999999999993</v>
      </c>
    </row>
    <row r="416" spans="2:3" x14ac:dyDescent="0.3">
      <c r="B416" s="12">
        <v>5</v>
      </c>
      <c r="C416" s="12">
        <v>3.9000000000000004</v>
      </c>
    </row>
    <row r="417" spans="2:3" x14ac:dyDescent="0.3">
      <c r="B417" s="12">
        <v>6</v>
      </c>
      <c r="C417" s="12">
        <v>4</v>
      </c>
    </row>
    <row r="418" spans="2:3" x14ac:dyDescent="0.3">
      <c r="B418" s="12">
        <v>1</v>
      </c>
      <c r="C418" s="12">
        <v>7</v>
      </c>
    </row>
    <row r="419" spans="2:3" x14ac:dyDescent="0.3">
      <c r="B419" s="12">
        <v>2</v>
      </c>
      <c r="C419" s="12">
        <v>3</v>
      </c>
    </row>
    <row r="420" spans="2:3" x14ac:dyDescent="0.3">
      <c r="B420" s="12">
        <v>3</v>
      </c>
      <c r="C420" s="12">
        <v>3.5</v>
      </c>
    </row>
    <row r="421" spans="2:3" x14ac:dyDescent="0.3">
      <c r="B421" s="12">
        <v>4</v>
      </c>
      <c r="C421" s="12">
        <v>2.1999999999999993</v>
      </c>
    </row>
    <row r="422" spans="2:3" x14ac:dyDescent="0.3">
      <c r="B422" s="12">
        <v>5</v>
      </c>
      <c r="C422" s="12">
        <v>4.1999999999999993</v>
      </c>
    </row>
    <row r="423" spans="2:3" x14ac:dyDescent="0.3">
      <c r="B423" s="12">
        <v>6</v>
      </c>
      <c r="C423" s="12">
        <v>3.4000000000000004</v>
      </c>
    </row>
    <row r="424" spans="2:3" x14ac:dyDescent="0.3">
      <c r="B424" s="12">
        <v>1</v>
      </c>
      <c r="C424" s="12">
        <v>5.0999999999999996</v>
      </c>
    </row>
    <row r="425" spans="2:3" x14ac:dyDescent="0.3">
      <c r="B425" s="12">
        <v>2</v>
      </c>
      <c r="C425" s="12">
        <v>2.1999999999999993</v>
      </c>
    </row>
    <row r="426" spans="2:3" x14ac:dyDescent="0.3">
      <c r="B426" s="12">
        <v>3</v>
      </c>
      <c r="C426" s="12">
        <v>3.5</v>
      </c>
    </row>
    <row r="427" spans="2:3" x14ac:dyDescent="0.3">
      <c r="B427" s="12">
        <v>4</v>
      </c>
      <c r="C427" s="12">
        <v>2.5999999999999996</v>
      </c>
    </row>
    <row r="428" spans="2:3" x14ac:dyDescent="0.3">
      <c r="B428" s="12">
        <v>5</v>
      </c>
      <c r="C428" s="12">
        <v>3.3000000000000007</v>
      </c>
    </row>
    <row r="429" spans="2:3" x14ac:dyDescent="0.3">
      <c r="B429" s="12">
        <v>6</v>
      </c>
      <c r="C429" s="12">
        <v>4.6999999999999993</v>
      </c>
    </row>
    <row r="430" spans="2:3" x14ac:dyDescent="0.3">
      <c r="B430" s="12">
        <v>1</v>
      </c>
      <c r="C430" s="12">
        <v>5.4</v>
      </c>
    </row>
    <row r="431" spans="2:3" x14ac:dyDescent="0.3">
      <c r="B431" s="12">
        <v>2</v>
      </c>
      <c r="C431" s="12">
        <v>2.5999999999999996</v>
      </c>
    </row>
    <row r="432" spans="2:3" x14ac:dyDescent="0.3">
      <c r="B432" s="12">
        <v>3</v>
      </c>
      <c r="C432" s="12">
        <v>3.3000000000000007</v>
      </c>
    </row>
    <row r="433" spans="2:3" x14ac:dyDescent="0.3">
      <c r="B433" s="12">
        <v>4</v>
      </c>
      <c r="C433" s="12">
        <v>2.0999999999999996</v>
      </c>
    </row>
    <row r="434" spans="2:3" x14ac:dyDescent="0.3">
      <c r="B434" s="12">
        <v>5</v>
      </c>
      <c r="C434" s="12">
        <v>6.5</v>
      </c>
    </row>
    <row r="435" spans="2:3" x14ac:dyDescent="0.3">
      <c r="B435" s="12">
        <v>6</v>
      </c>
      <c r="C435" s="12">
        <v>6</v>
      </c>
    </row>
    <row r="436" spans="2:3" x14ac:dyDescent="0.3">
      <c r="B436" s="12">
        <v>1</v>
      </c>
      <c r="C436" s="12">
        <v>5.8000000000000007</v>
      </c>
    </row>
    <row r="437" spans="2:3" x14ac:dyDescent="0.3">
      <c r="B437" s="12">
        <v>2</v>
      </c>
      <c r="C437" s="12">
        <v>3.5999999999999996</v>
      </c>
    </row>
    <row r="438" spans="2:3" x14ac:dyDescent="0.3">
      <c r="B438" s="12">
        <v>3</v>
      </c>
      <c r="C438" s="12">
        <v>4.4000000000000004</v>
      </c>
    </row>
    <row r="439" spans="2:3" x14ac:dyDescent="0.3">
      <c r="B439" s="12">
        <v>4</v>
      </c>
      <c r="C439" s="12">
        <v>2.5999999999999996</v>
      </c>
    </row>
    <row r="440" spans="2:3" x14ac:dyDescent="0.3">
      <c r="B440" s="12">
        <v>5</v>
      </c>
      <c r="C440" s="12">
        <v>3.6999999999999993</v>
      </c>
    </row>
    <row r="441" spans="2:3" x14ac:dyDescent="0.3">
      <c r="B441" s="12">
        <v>6</v>
      </c>
      <c r="C441" s="12">
        <v>2.8</v>
      </c>
    </row>
    <row r="442" spans="2:3" x14ac:dyDescent="0.3">
      <c r="B442" s="12">
        <v>1</v>
      </c>
      <c r="C442" s="12">
        <v>5.1999999999999993</v>
      </c>
    </row>
    <row r="443" spans="2:3" x14ac:dyDescent="0.3">
      <c r="B443" s="12">
        <v>2</v>
      </c>
      <c r="C443" s="12">
        <v>3.5999999999999996</v>
      </c>
    </row>
    <row r="444" spans="2:3" x14ac:dyDescent="0.3">
      <c r="B444" s="12">
        <v>3</v>
      </c>
      <c r="C444" s="12">
        <v>2.1999999999999993</v>
      </c>
    </row>
    <row r="445" spans="2:3" x14ac:dyDescent="0.3">
      <c r="B445" s="12">
        <v>4</v>
      </c>
      <c r="C445" s="12">
        <v>2.3000000000000007</v>
      </c>
    </row>
    <row r="446" spans="2:3" x14ac:dyDescent="0.3">
      <c r="B446" s="12">
        <v>5</v>
      </c>
      <c r="C446" s="12">
        <v>5.0999999999999996</v>
      </c>
    </row>
    <row r="447" spans="2:3" x14ac:dyDescent="0.3">
      <c r="B447" s="12">
        <v>6</v>
      </c>
      <c r="C447" s="12">
        <v>3.0999999999999996</v>
      </c>
    </row>
    <row r="448" spans="2:3" x14ac:dyDescent="0.3">
      <c r="B448" s="12">
        <v>1</v>
      </c>
      <c r="C448" s="12">
        <v>5.9</v>
      </c>
    </row>
    <row r="449" spans="2:3" x14ac:dyDescent="0.3">
      <c r="B449" s="12">
        <v>2</v>
      </c>
      <c r="C449" s="12">
        <v>3.5</v>
      </c>
    </row>
    <row r="450" spans="2:3" x14ac:dyDescent="0.3">
      <c r="B450" s="12">
        <v>3</v>
      </c>
      <c r="C450" s="12">
        <v>3.1999999999999993</v>
      </c>
    </row>
    <row r="451" spans="2:3" x14ac:dyDescent="0.3">
      <c r="B451" s="12">
        <v>4</v>
      </c>
      <c r="C451" s="12">
        <v>3.3000000000000007</v>
      </c>
    </row>
    <row r="452" spans="2:3" x14ac:dyDescent="0.3">
      <c r="B452" s="12">
        <v>5</v>
      </c>
      <c r="C452" s="12">
        <v>3.3000000000000007</v>
      </c>
    </row>
    <row r="453" spans="2:3" x14ac:dyDescent="0.3">
      <c r="B453" s="12">
        <v>6</v>
      </c>
      <c r="C453" s="12">
        <v>3.0999999999999996</v>
      </c>
    </row>
    <row r="454" spans="2:3" x14ac:dyDescent="0.3">
      <c r="B454" s="12">
        <v>1</v>
      </c>
      <c r="C454" s="12">
        <v>6.3000000000000007</v>
      </c>
    </row>
    <row r="455" spans="2:3" x14ac:dyDescent="0.3">
      <c r="B455" s="12">
        <v>2</v>
      </c>
      <c r="C455" s="12">
        <v>3.8000000000000007</v>
      </c>
    </row>
    <row r="456" spans="2:3" x14ac:dyDescent="0.3">
      <c r="B456" s="12">
        <v>3</v>
      </c>
      <c r="C456" s="12">
        <v>2.5999999999999996</v>
      </c>
    </row>
    <row r="457" spans="2:3" x14ac:dyDescent="0.3">
      <c r="B457" s="12">
        <v>4</v>
      </c>
      <c r="C457" s="12">
        <v>3.9000000000000004</v>
      </c>
    </row>
    <row r="458" spans="2:3" x14ac:dyDescent="0.3">
      <c r="B458" s="12">
        <v>5</v>
      </c>
      <c r="C458" s="12">
        <v>4.4000000000000004</v>
      </c>
    </row>
    <row r="459" spans="2:3" x14ac:dyDescent="0.3">
      <c r="B459" s="12">
        <v>6</v>
      </c>
      <c r="C459" s="12">
        <v>3.6999999999999993</v>
      </c>
    </row>
    <row r="460" spans="2:3" x14ac:dyDescent="0.3">
      <c r="B460" s="12">
        <v>1</v>
      </c>
      <c r="C460" s="12">
        <v>5</v>
      </c>
    </row>
    <row r="461" spans="2:3" x14ac:dyDescent="0.3">
      <c r="B461" s="12">
        <v>2</v>
      </c>
      <c r="C461" s="12">
        <v>3.9000000000000004</v>
      </c>
    </row>
    <row r="462" spans="2:3" x14ac:dyDescent="0.3">
      <c r="B462" s="12">
        <v>3</v>
      </c>
      <c r="C462" s="12">
        <v>2.1999999999999993</v>
      </c>
    </row>
    <row r="463" spans="2:3" x14ac:dyDescent="0.3">
      <c r="B463" s="12">
        <v>4</v>
      </c>
      <c r="C463" s="12">
        <v>4.0999999999999996</v>
      </c>
    </row>
    <row r="464" spans="2:3" x14ac:dyDescent="0.3">
      <c r="B464" s="12">
        <v>5</v>
      </c>
      <c r="C464" s="12">
        <v>5.4</v>
      </c>
    </row>
    <row r="465" spans="2:3" x14ac:dyDescent="0.3">
      <c r="B465" s="12">
        <v>6</v>
      </c>
      <c r="C465" s="12">
        <v>4</v>
      </c>
    </row>
    <row r="466" spans="2:3" x14ac:dyDescent="0.3">
      <c r="B466" s="12">
        <v>1</v>
      </c>
      <c r="C466" s="12">
        <v>6.1</v>
      </c>
    </row>
    <row r="467" spans="2:3" x14ac:dyDescent="0.3">
      <c r="B467" s="12">
        <v>2</v>
      </c>
      <c r="C467" s="12">
        <v>3.3000000000000007</v>
      </c>
    </row>
    <row r="468" spans="2:3" x14ac:dyDescent="0.3">
      <c r="B468" s="12">
        <v>3</v>
      </c>
      <c r="C468" s="12">
        <v>5</v>
      </c>
    </row>
    <row r="469" spans="2:3" x14ac:dyDescent="0.3">
      <c r="B469" s="12">
        <v>4</v>
      </c>
      <c r="C469" s="12">
        <v>2.1999999999999993</v>
      </c>
    </row>
    <row r="470" spans="2:3" x14ac:dyDescent="0.3">
      <c r="B470" s="12">
        <v>5</v>
      </c>
      <c r="C470" s="12">
        <v>6.4</v>
      </c>
    </row>
    <row r="471" spans="2:3" x14ac:dyDescent="0.3">
      <c r="B471" s="12">
        <v>6</v>
      </c>
      <c r="C471" s="12">
        <v>5.6</v>
      </c>
    </row>
  </sheetData>
  <mergeCells count="1">
    <mergeCell ref="E2:N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4652-FCC4-4C74-AC67-9A48C21037CD}">
  <sheetPr>
    <tabColor rgb="FFFF0000"/>
  </sheetPr>
  <dimension ref="B1:O471"/>
  <sheetViews>
    <sheetView zoomScale="85" zoomScaleNormal="85" workbookViewId="0"/>
  </sheetViews>
  <sheetFormatPr defaultRowHeight="14.4" x14ac:dyDescent="0.3"/>
  <cols>
    <col min="1" max="1" width="4" customWidth="1"/>
    <col min="2" max="2" width="11.44140625" customWidth="1"/>
    <col min="3" max="3" width="10.44140625" customWidth="1"/>
    <col min="4" max="4" width="8.6640625" customWidth="1"/>
    <col min="5" max="5" width="5.109375" customWidth="1"/>
    <col min="6" max="6" width="18" customWidth="1"/>
    <col min="7" max="7" width="12.44140625" customWidth="1"/>
    <col min="9" max="9" width="13.109375" customWidth="1"/>
    <col min="10" max="10" width="12.6640625" customWidth="1"/>
    <col min="14" max="14" width="15.6640625" customWidth="1"/>
  </cols>
  <sheetData>
    <row r="1" spans="2:15" x14ac:dyDescent="0.3">
      <c r="O1">
        <f ca="1">CHOOSE(RANDBETWEEN(1,2),RANDBETWEEN(18,40)/10,RANDBETWEEN(26,36)/10)</f>
        <v>3.2</v>
      </c>
    </row>
    <row r="2" spans="2:15" ht="45" customHeight="1" x14ac:dyDescent="0.3">
      <c r="E2" s="143" t="s">
        <v>216</v>
      </c>
      <c r="F2" s="144"/>
      <c r="G2" s="144"/>
      <c r="H2" s="144"/>
      <c r="I2" s="144"/>
      <c r="J2" s="144"/>
      <c r="K2" s="144"/>
      <c r="L2" s="144"/>
      <c r="M2" s="144"/>
      <c r="N2" s="145"/>
    </row>
    <row r="3" spans="2:15" x14ac:dyDescent="0.3">
      <c r="B3" s="43" t="s">
        <v>214</v>
      </c>
      <c r="C3" s="43" t="s">
        <v>215</v>
      </c>
    </row>
    <row r="4" spans="2:15" x14ac:dyDescent="0.3">
      <c r="B4" s="12">
        <v>1</v>
      </c>
      <c r="C4" s="12">
        <v>5</v>
      </c>
      <c r="F4" s="16" t="s">
        <v>218</v>
      </c>
      <c r="G4" s="12" t="s">
        <v>217</v>
      </c>
    </row>
    <row r="5" spans="2:15" x14ac:dyDescent="0.3">
      <c r="B5" s="12">
        <v>2</v>
      </c>
      <c r="C5" s="12">
        <v>3.1999999999999993</v>
      </c>
      <c r="F5" s="16" t="s">
        <v>219</v>
      </c>
      <c r="G5" s="12">
        <v>6</v>
      </c>
    </row>
    <row r="6" spans="2:15" x14ac:dyDescent="0.3">
      <c r="B6" s="12">
        <v>3</v>
      </c>
      <c r="C6" s="12">
        <v>2.3000000000000007</v>
      </c>
    </row>
    <row r="7" spans="2:15" x14ac:dyDescent="0.3">
      <c r="B7" s="12">
        <v>4</v>
      </c>
      <c r="C7" s="12">
        <v>2.3000000000000007</v>
      </c>
    </row>
    <row r="8" spans="2:15" x14ac:dyDescent="0.3">
      <c r="B8" s="12">
        <v>5</v>
      </c>
      <c r="C8" s="12">
        <v>3.8000000000000007</v>
      </c>
      <c r="F8" s="16" t="s">
        <v>214</v>
      </c>
      <c r="G8" s="16" t="str">
        <f>C3&amp;" "&amp;G4</f>
        <v>Time (min) &lt;3</v>
      </c>
      <c r="I8" s="16" t="s">
        <v>214</v>
      </c>
      <c r="J8" s="16" t="s">
        <v>220</v>
      </c>
    </row>
    <row r="9" spans="2:15" x14ac:dyDescent="0.3">
      <c r="B9" s="12">
        <v>6</v>
      </c>
      <c r="C9" s="12">
        <v>5</v>
      </c>
      <c r="F9" s="17" cm="1">
        <f t="array" ref="F9:F14">_xlfn.SEQUENCE(G5)</f>
        <v>1</v>
      </c>
      <c r="G9" s="17" cm="1">
        <f t="array" ref="G9:G14">COUNTIFS(B4:B471,_xlfn.ANCHORARRAY(F9),C4:C471,G4)</f>
        <v>0</v>
      </c>
      <c r="I9" s="17" cm="1">
        <f t="array" ref="I9:I14">_xlfn.SEQUENCE(G5)</f>
        <v>1</v>
      </c>
      <c r="J9" s="17" cm="1">
        <f t="array" ref="J9:J14">_xlfn.MINIFS(C4:C471,B4:B471,_xlfn.ANCHORARRAY(I9))</f>
        <v>4</v>
      </c>
    </row>
    <row r="10" spans="2:15" x14ac:dyDescent="0.3">
      <c r="B10" s="12">
        <v>1</v>
      </c>
      <c r="C10" s="12">
        <v>6.6999999999999993</v>
      </c>
      <c r="F10" s="17">
        <v>2</v>
      </c>
      <c r="G10" s="17">
        <v>46</v>
      </c>
      <c r="I10" s="17">
        <v>2</v>
      </c>
      <c r="J10" s="17">
        <v>1.7000000000000002</v>
      </c>
    </row>
    <row r="11" spans="2:15" x14ac:dyDescent="0.3">
      <c r="B11" s="12">
        <v>2</v>
      </c>
      <c r="C11" s="12">
        <v>2</v>
      </c>
      <c r="F11" s="17">
        <v>3</v>
      </c>
      <c r="G11" s="17">
        <v>51</v>
      </c>
      <c r="I11" s="17">
        <v>3</v>
      </c>
      <c r="J11" s="17">
        <v>1.5</v>
      </c>
    </row>
    <row r="12" spans="2:15" x14ac:dyDescent="0.3">
      <c r="B12" s="12">
        <v>3</v>
      </c>
      <c r="C12" s="12">
        <v>3.0999999999999996</v>
      </c>
      <c r="F12" s="17">
        <v>4</v>
      </c>
      <c r="G12" s="17">
        <v>44</v>
      </c>
      <c r="I12" s="17">
        <v>4</v>
      </c>
      <c r="J12" s="17">
        <v>1.5999999999999996</v>
      </c>
    </row>
    <row r="13" spans="2:15" x14ac:dyDescent="0.3">
      <c r="B13" s="12">
        <v>4</v>
      </c>
      <c r="C13" s="12">
        <v>4.6999999999999993</v>
      </c>
      <c r="F13" s="17">
        <v>5</v>
      </c>
      <c r="G13" s="17">
        <v>5</v>
      </c>
      <c r="I13" s="17">
        <v>5</v>
      </c>
      <c r="J13" s="17">
        <v>2.2999999999999998</v>
      </c>
    </row>
    <row r="14" spans="2:15" x14ac:dyDescent="0.3">
      <c r="B14" s="12">
        <v>5</v>
      </c>
      <c r="C14" s="12">
        <v>4.9000000000000004</v>
      </c>
      <c r="F14" s="17">
        <v>6</v>
      </c>
      <c r="G14" s="17">
        <v>10</v>
      </c>
      <c r="I14" s="17">
        <v>6</v>
      </c>
      <c r="J14" s="17">
        <v>2.5</v>
      </c>
    </row>
    <row r="15" spans="2:15" x14ac:dyDescent="0.3">
      <c r="B15" s="12">
        <v>6</v>
      </c>
      <c r="C15" s="12">
        <v>3.5</v>
      </c>
    </row>
    <row r="16" spans="2:15" x14ac:dyDescent="0.3">
      <c r="B16" s="12">
        <v>1</v>
      </c>
      <c r="C16" s="12">
        <v>6</v>
      </c>
    </row>
    <row r="17" spans="2:3" x14ac:dyDescent="0.3">
      <c r="B17" s="12">
        <v>2</v>
      </c>
      <c r="C17" s="12">
        <v>2.5999999999999996</v>
      </c>
    </row>
    <row r="18" spans="2:3" x14ac:dyDescent="0.3">
      <c r="B18" s="12">
        <v>3</v>
      </c>
      <c r="C18" s="12">
        <v>3.0999999999999996</v>
      </c>
    </row>
    <row r="19" spans="2:3" x14ac:dyDescent="0.3">
      <c r="B19" s="12">
        <v>4</v>
      </c>
      <c r="C19" s="12">
        <v>2.3000000000000007</v>
      </c>
    </row>
    <row r="20" spans="2:3" x14ac:dyDescent="0.3">
      <c r="B20" s="12">
        <v>5</v>
      </c>
      <c r="C20" s="12">
        <v>3.0999999999999996</v>
      </c>
    </row>
    <row r="21" spans="2:3" x14ac:dyDescent="0.3">
      <c r="B21" s="12">
        <v>6</v>
      </c>
      <c r="C21" s="12">
        <v>5.4</v>
      </c>
    </row>
    <row r="22" spans="2:3" x14ac:dyDescent="0.3">
      <c r="B22" s="12">
        <v>1</v>
      </c>
      <c r="C22" s="12">
        <v>5.0999999999999996</v>
      </c>
    </row>
    <row r="23" spans="2:3" x14ac:dyDescent="0.3">
      <c r="B23" s="12">
        <v>2</v>
      </c>
      <c r="C23" s="12">
        <v>2.4000000000000004</v>
      </c>
    </row>
    <row r="24" spans="2:3" x14ac:dyDescent="0.3">
      <c r="B24" s="12">
        <v>3</v>
      </c>
      <c r="C24" s="12">
        <v>2.3000000000000007</v>
      </c>
    </row>
    <row r="25" spans="2:3" x14ac:dyDescent="0.3">
      <c r="B25" s="12">
        <v>4</v>
      </c>
      <c r="C25" s="12">
        <v>5</v>
      </c>
    </row>
    <row r="26" spans="2:3" x14ac:dyDescent="0.3">
      <c r="B26" s="12">
        <v>5</v>
      </c>
      <c r="C26" s="12">
        <v>4.6999999999999993</v>
      </c>
    </row>
    <row r="27" spans="2:3" x14ac:dyDescent="0.3">
      <c r="B27" s="12">
        <v>6</v>
      </c>
      <c r="C27" s="12">
        <v>4.5</v>
      </c>
    </row>
    <row r="28" spans="2:3" x14ac:dyDescent="0.3">
      <c r="B28" s="12">
        <v>1</v>
      </c>
      <c r="C28" s="12">
        <v>4.3000000000000007</v>
      </c>
    </row>
    <row r="29" spans="2:3" x14ac:dyDescent="0.3">
      <c r="B29" s="12">
        <v>2</v>
      </c>
      <c r="C29" s="12">
        <v>3.0999999999999996</v>
      </c>
    </row>
    <row r="30" spans="2:3" x14ac:dyDescent="0.3">
      <c r="B30" s="12">
        <v>3</v>
      </c>
      <c r="C30" s="12">
        <v>2.5</v>
      </c>
    </row>
    <row r="31" spans="2:3" x14ac:dyDescent="0.3">
      <c r="B31" s="12">
        <v>4</v>
      </c>
      <c r="C31" s="12">
        <v>2</v>
      </c>
    </row>
    <row r="32" spans="2:3" x14ac:dyDescent="0.3">
      <c r="B32" s="12">
        <v>5</v>
      </c>
      <c r="C32" s="12">
        <v>3.1999999999999993</v>
      </c>
    </row>
    <row r="33" spans="2:3" x14ac:dyDescent="0.3">
      <c r="B33" s="12">
        <v>6</v>
      </c>
      <c r="C33" s="12">
        <v>3.9000000000000004</v>
      </c>
    </row>
    <row r="34" spans="2:3" x14ac:dyDescent="0.3">
      <c r="B34" s="12">
        <v>1</v>
      </c>
      <c r="C34" s="12">
        <v>7.5</v>
      </c>
    </row>
    <row r="35" spans="2:3" x14ac:dyDescent="0.3">
      <c r="B35" s="12">
        <v>2</v>
      </c>
      <c r="C35" s="12">
        <v>2.3000000000000007</v>
      </c>
    </row>
    <row r="36" spans="2:3" x14ac:dyDescent="0.3">
      <c r="B36" s="12">
        <v>3</v>
      </c>
      <c r="C36" s="12">
        <v>2.5999999999999996</v>
      </c>
    </row>
    <row r="37" spans="2:3" x14ac:dyDescent="0.3">
      <c r="B37" s="12">
        <v>4</v>
      </c>
      <c r="C37" s="12">
        <v>3.0999999999999996</v>
      </c>
    </row>
    <row r="38" spans="2:3" x14ac:dyDescent="0.3">
      <c r="B38" s="12">
        <v>5</v>
      </c>
      <c r="C38" s="12">
        <v>4.1999999999999993</v>
      </c>
    </row>
    <row r="39" spans="2:3" x14ac:dyDescent="0.3">
      <c r="B39" s="12">
        <v>6</v>
      </c>
      <c r="C39" s="12">
        <v>5.3000000000000007</v>
      </c>
    </row>
    <row r="40" spans="2:3" x14ac:dyDescent="0.3">
      <c r="B40" s="12">
        <v>1</v>
      </c>
      <c r="C40" s="12">
        <v>6.5</v>
      </c>
    </row>
    <row r="41" spans="2:3" x14ac:dyDescent="0.3">
      <c r="B41" s="12">
        <v>2</v>
      </c>
      <c r="C41" s="12">
        <v>2</v>
      </c>
    </row>
    <row r="42" spans="2:3" x14ac:dyDescent="0.3">
      <c r="B42" s="12">
        <v>3</v>
      </c>
      <c r="C42" s="12">
        <v>2.1999999999999993</v>
      </c>
    </row>
    <row r="43" spans="2:3" x14ac:dyDescent="0.3">
      <c r="B43" s="12">
        <v>4</v>
      </c>
      <c r="C43" s="12">
        <v>2.4000000000000004</v>
      </c>
    </row>
    <row r="44" spans="2:3" x14ac:dyDescent="0.3">
      <c r="B44" s="12">
        <v>5</v>
      </c>
      <c r="C44" s="12">
        <v>4.0999999999999996</v>
      </c>
    </row>
    <row r="45" spans="2:3" x14ac:dyDescent="0.3">
      <c r="B45" s="12">
        <v>6</v>
      </c>
      <c r="C45" s="12">
        <v>5.6999999999999993</v>
      </c>
    </row>
    <row r="46" spans="2:3" x14ac:dyDescent="0.3">
      <c r="B46" s="12">
        <v>1</v>
      </c>
      <c r="C46" s="12">
        <v>7.5</v>
      </c>
    </row>
    <row r="47" spans="2:3" x14ac:dyDescent="0.3">
      <c r="B47" s="12">
        <v>2</v>
      </c>
      <c r="C47" s="12">
        <v>3.0999999999999996</v>
      </c>
    </row>
    <row r="48" spans="2:3" x14ac:dyDescent="0.3">
      <c r="B48" s="12">
        <v>3</v>
      </c>
      <c r="C48" s="12">
        <v>2.8000000000000007</v>
      </c>
    </row>
    <row r="49" spans="2:3" x14ac:dyDescent="0.3">
      <c r="B49" s="12">
        <v>4</v>
      </c>
      <c r="C49" s="12">
        <v>2.3000000000000007</v>
      </c>
    </row>
    <row r="50" spans="2:3" x14ac:dyDescent="0.3">
      <c r="B50" s="12">
        <v>5</v>
      </c>
      <c r="C50" s="12">
        <v>5.3000000000000007</v>
      </c>
    </row>
    <row r="51" spans="2:3" x14ac:dyDescent="0.3">
      <c r="B51" s="12">
        <v>6</v>
      </c>
      <c r="C51" s="12">
        <v>5.6999999999999993</v>
      </c>
    </row>
    <row r="52" spans="2:3" x14ac:dyDescent="0.3">
      <c r="B52" s="12">
        <v>1</v>
      </c>
      <c r="C52" s="12">
        <v>4.0999999999999996</v>
      </c>
    </row>
    <row r="53" spans="2:3" x14ac:dyDescent="0.3">
      <c r="B53" s="12">
        <v>2</v>
      </c>
      <c r="C53" s="12">
        <v>4.0999999999999996</v>
      </c>
    </row>
    <row r="54" spans="2:3" x14ac:dyDescent="0.3">
      <c r="B54" s="12">
        <v>3</v>
      </c>
      <c r="C54" s="12">
        <v>3.1999999999999993</v>
      </c>
    </row>
    <row r="55" spans="2:3" x14ac:dyDescent="0.3">
      <c r="B55" s="12">
        <v>4</v>
      </c>
      <c r="C55" s="12">
        <v>1.9000000000000004</v>
      </c>
    </row>
    <row r="56" spans="2:3" x14ac:dyDescent="0.3">
      <c r="B56" s="12">
        <v>5</v>
      </c>
      <c r="C56" s="12">
        <v>3</v>
      </c>
    </row>
    <row r="57" spans="2:3" x14ac:dyDescent="0.3">
      <c r="B57" s="12">
        <v>6</v>
      </c>
      <c r="C57" s="12">
        <v>4.0999999999999996</v>
      </c>
    </row>
    <row r="58" spans="2:3" x14ac:dyDescent="0.3">
      <c r="B58" s="12">
        <v>1</v>
      </c>
      <c r="C58" s="12">
        <v>5.6999999999999993</v>
      </c>
    </row>
    <row r="59" spans="2:3" x14ac:dyDescent="0.3">
      <c r="B59" s="12">
        <v>2</v>
      </c>
      <c r="C59" s="12">
        <v>2.0999999999999996</v>
      </c>
    </row>
    <row r="60" spans="2:3" x14ac:dyDescent="0.3">
      <c r="B60" s="12">
        <v>3</v>
      </c>
      <c r="C60" s="12">
        <v>1.5</v>
      </c>
    </row>
    <row r="61" spans="2:3" x14ac:dyDescent="0.3">
      <c r="B61" s="12">
        <v>4</v>
      </c>
      <c r="C61" s="12">
        <v>2.4000000000000004</v>
      </c>
    </row>
    <row r="62" spans="2:3" x14ac:dyDescent="0.3">
      <c r="B62" s="12">
        <v>5</v>
      </c>
      <c r="C62" s="12">
        <v>4.5</v>
      </c>
    </row>
    <row r="63" spans="2:3" x14ac:dyDescent="0.3">
      <c r="B63" s="12">
        <v>6</v>
      </c>
      <c r="C63" s="12">
        <v>3.3000000000000007</v>
      </c>
    </row>
    <row r="64" spans="2:3" x14ac:dyDescent="0.3">
      <c r="B64" s="12">
        <v>1</v>
      </c>
      <c r="C64" s="12">
        <v>6.4</v>
      </c>
    </row>
    <row r="65" spans="2:3" x14ac:dyDescent="0.3">
      <c r="B65" s="12">
        <v>2</v>
      </c>
      <c r="C65" s="12">
        <v>2.4000000000000004</v>
      </c>
    </row>
    <row r="66" spans="2:3" x14ac:dyDescent="0.3">
      <c r="B66" s="12">
        <v>3</v>
      </c>
      <c r="C66" s="12">
        <v>2.9000000000000004</v>
      </c>
    </row>
    <row r="67" spans="2:3" x14ac:dyDescent="0.3">
      <c r="B67" s="12">
        <v>4</v>
      </c>
      <c r="C67" s="12">
        <v>3</v>
      </c>
    </row>
    <row r="68" spans="2:3" x14ac:dyDescent="0.3">
      <c r="B68" s="12">
        <v>5</v>
      </c>
      <c r="C68" s="12">
        <v>3.1999999999999993</v>
      </c>
    </row>
    <row r="69" spans="2:3" x14ac:dyDescent="0.3">
      <c r="B69" s="12">
        <v>6</v>
      </c>
      <c r="C69" s="12">
        <v>4.0999999999999996</v>
      </c>
    </row>
    <row r="70" spans="2:3" x14ac:dyDescent="0.3">
      <c r="B70" s="12">
        <v>1</v>
      </c>
      <c r="C70" s="12">
        <v>5.0999999999999996</v>
      </c>
    </row>
    <row r="71" spans="2:3" x14ac:dyDescent="0.3">
      <c r="B71" s="12">
        <v>2</v>
      </c>
      <c r="C71" s="12">
        <v>2.3000000000000007</v>
      </c>
    </row>
    <row r="72" spans="2:3" x14ac:dyDescent="0.3">
      <c r="B72" s="12">
        <v>3</v>
      </c>
      <c r="C72" s="12">
        <v>3.1999999999999993</v>
      </c>
    </row>
    <row r="73" spans="2:3" x14ac:dyDescent="0.3">
      <c r="B73" s="12">
        <v>4</v>
      </c>
      <c r="C73" s="12">
        <v>3.5</v>
      </c>
    </row>
    <row r="74" spans="2:3" x14ac:dyDescent="0.3">
      <c r="B74" s="12">
        <v>5</v>
      </c>
      <c r="C74" s="12">
        <v>5.1999999999999993</v>
      </c>
    </row>
    <row r="75" spans="2:3" x14ac:dyDescent="0.3">
      <c r="B75" s="12">
        <v>6</v>
      </c>
      <c r="C75" s="12">
        <v>4</v>
      </c>
    </row>
    <row r="76" spans="2:3" x14ac:dyDescent="0.3">
      <c r="B76" s="12">
        <v>1</v>
      </c>
      <c r="C76" s="12">
        <v>4.5999999999999996</v>
      </c>
    </row>
    <row r="77" spans="2:3" x14ac:dyDescent="0.3">
      <c r="B77" s="12">
        <v>2</v>
      </c>
      <c r="C77" s="12">
        <v>4.1999999999999993</v>
      </c>
    </row>
    <row r="78" spans="2:3" x14ac:dyDescent="0.3">
      <c r="B78" s="12">
        <v>3</v>
      </c>
      <c r="C78" s="12">
        <v>1.9000000000000004</v>
      </c>
    </row>
    <row r="79" spans="2:3" x14ac:dyDescent="0.3">
      <c r="B79" s="12">
        <v>4</v>
      </c>
      <c r="C79" s="12">
        <v>2.5999999999999996</v>
      </c>
    </row>
    <row r="80" spans="2:3" x14ac:dyDescent="0.3">
      <c r="B80" s="12">
        <v>5</v>
      </c>
      <c r="C80" s="12">
        <v>4.4000000000000004</v>
      </c>
    </row>
    <row r="81" spans="2:3" x14ac:dyDescent="0.3">
      <c r="B81" s="12">
        <v>6</v>
      </c>
      <c r="C81" s="12">
        <v>3.3000000000000007</v>
      </c>
    </row>
    <row r="82" spans="2:3" x14ac:dyDescent="0.3">
      <c r="B82" s="12">
        <v>1</v>
      </c>
      <c r="C82" s="12">
        <v>6.5</v>
      </c>
    </row>
    <row r="83" spans="2:3" x14ac:dyDescent="0.3">
      <c r="B83" s="12">
        <v>2</v>
      </c>
      <c r="C83" s="12">
        <v>2.5</v>
      </c>
    </row>
    <row r="84" spans="2:3" x14ac:dyDescent="0.3">
      <c r="B84" s="12">
        <v>3</v>
      </c>
      <c r="C84" s="12">
        <v>4.5</v>
      </c>
    </row>
    <row r="85" spans="2:3" x14ac:dyDescent="0.3">
      <c r="B85" s="12">
        <v>4</v>
      </c>
      <c r="C85" s="12">
        <v>4.6999999999999993</v>
      </c>
    </row>
    <row r="86" spans="2:3" x14ac:dyDescent="0.3">
      <c r="B86" s="12">
        <v>5</v>
      </c>
      <c r="C86" s="12">
        <v>6.1999999999999993</v>
      </c>
    </row>
    <row r="87" spans="2:3" x14ac:dyDescent="0.3">
      <c r="B87" s="12">
        <v>6</v>
      </c>
      <c r="C87" s="12">
        <v>4.6999999999999993</v>
      </c>
    </row>
    <row r="88" spans="2:3" x14ac:dyDescent="0.3">
      <c r="B88" s="12">
        <v>1</v>
      </c>
      <c r="C88" s="12">
        <v>5.6999999999999993</v>
      </c>
    </row>
    <row r="89" spans="2:3" x14ac:dyDescent="0.3">
      <c r="B89" s="12">
        <v>2</v>
      </c>
      <c r="C89" s="12">
        <v>2.6999999999999993</v>
      </c>
    </row>
    <row r="90" spans="2:3" x14ac:dyDescent="0.3">
      <c r="B90" s="12">
        <v>3</v>
      </c>
      <c r="C90" s="12">
        <v>2.4000000000000004</v>
      </c>
    </row>
    <row r="91" spans="2:3" x14ac:dyDescent="0.3">
      <c r="B91" s="12">
        <v>4</v>
      </c>
      <c r="C91" s="12">
        <v>3</v>
      </c>
    </row>
    <row r="92" spans="2:3" x14ac:dyDescent="0.3">
      <c r="B92" s="12">
        <v>5</v>
      </c>
      <c r="C92" s="12">
        <v>3.8000000000000007</v>
      </c>
    </row>
    <row r="93" spans="2:3" x14ac:dyDescent="0.3">
      <c r="B93" s="12">
        <v>6</v>
      </c>
      <c r="C93" s="12">
        <v>2.8</v>
      </c>
    </row>
    <row r="94" spans="2:3" x14ac:dyDescent="0.3">
      <c r="B94" s="12">
        <v>1</v>
      </c>
      <c r="C94" s="12">
        <v>5</v>
      </c>
    </row>
    <row r="95" spans="2:3" x14ac:dyDescent="0.3">
      <c r="B95" s="12">
        <v>2</v>
      </c>
      <c r="C95" s="12">
        <v>2</v>
      </c>
    </row>
    <row r="96" spans="2:3" x14ac:dyDescent="0.3">
      <c r="B96" s="12">
        <v>3</v>
      </c>
      <c r="C96" s="12">
        <v>1.5999999999999996</v>
      </c>
    </row>
    <row r="97" spans="2:3" x14ac:dyDescent="0.3">
      <c r="B97" s="12">
        <v>4</v>
      </c>
      <c r="C97" s="12">
        <v>3.0999999999999996</v>
      </c>
    </row>
    <row r="98" spans="2:3" x14ac:dyDescent="0.3">
      <c r="B98" s="12">
        <v>5</v>
      </c>
      <c r="C98" s="12">
        <v>4.4000000000000004</v>
      </c>
    </row>
    <row r="99" spans="2:3" x14ac:dyDescent="0.3">
      <c r="B99" s="12">
        <v>6</v>
      </c>
      <c r="C99" s="12">
        <v>3.6999999999999993</v>
      </c>
    </row>
    <row r="100" spans="2:3" x14ac:dyDescent="0.3">
      <c r="B100" s="12">
        <v>1</v>
      </c>
      <c r="C100" s="12">
        <v>6.1</v>
      </c>
    </row>
    <row r="101" spans="2:3" x14ac:dyDescent="0.3">
      <c r="B101" s="12">
        <v>2</v>
      </c>
      <c r="C101" s="12">
        <v>2.1999999999999993</v>
      </c>
    </row>
    <row r="102" spans="2:3" x14ac:dyDescent="0.3">
      <c r="B102" s="12">
        <v>3</v>
      </c>
      <c r="C102" s="12">
        <v>3.4000000000000004</v>
      </c>
    </row>
    <row r="103" spans="2:3" x14ac:dyDescent="0.3">
      <c r="B103" s="12">
        <v>4</v>
      </c>
      <c r="C103" s="12">
        <v>2.3000000000000007</v>
      </c>
    </row>
    <row r="104" spans="2:3" x14ac:dyDescent="0.3">
      <c r="B104" s="12">
        <v>5</v>
      </c>
      <c r="C104" s="12">
        <v>2.7</v>
      </c>
    </row>
    <row r="105" spans="2:3" x14ac:dyDescent="0.3">
      <c r="B105" s="12">
        <v>6</v>
      </c>
      <c r="C105" s="12">
        <v>4</v>
      </c>
    </row>
    <row r="106" spans="2:3" x14ac:dyDescent="0.3">
      <c r="B106" s="12">
        <v>1</v>
      </c>
      <c r="C106" s="12">
        <v>6.6</v>
      </c>
    </row>
    <row r="107" spans="2:3" x14ac:dyDescent="0.3">
      <c r="B107" s="12">
        <v>2</v>
      </c>
      <c r="C107" s="12">
        <v>1.7999999999999998</v>
      </c>
    </row>
    <row r="108" spans="2:3" x14ac:dyDescent="0.3">
      <c r="B108" s="12">
        <v>3</v>
      </c>
      <c r="C108" s="12">
        <v>2</v>
      </c>
    </row>
    <row r="109" spans="2:3" x14ac:dyDescent="0.3">
      <c r="B109" s="12">
        <v>4</v>
      </c>
      <c r="C109" s="12">
        <v>2.8000000000000007</v>
      </c>
    </row>
    <row r="110" spans="2:3" x14ac:dyDescent="0.3">
      <c r="B110" s="12">
        <v>5</v>
      </c>
      <c r="C110" s="12">
        <v>6.5</v>
      </c>
    </row>
    <row r="111" spans="2:3" x14ac:dyDescent="0.3">
      <c r="B111" s="12">
        <v>6</v>
      </c>
      <c r="C111" s="12">
        <v>2.9000000000000004</v>
      </c>
    </row>
    <row r="112" spans="2:3" x14ac:dyDescent="0.3">
      <c r="B112" s="12">
        <v>1</v>
      </c>
      <c r="C112" s="12">
        <v>5.9</v>
      </c>
    </row>
    <row r="113" spans="2:3" x14ac:dyDescent="0.3">
      <c r="B113" s="12">
        <v>2</v>
      </c>
      <c r="C113" s="12">
        <v>3.3000000000000007</v>
      </c>
    </row>
    <row r="114" spans="2:3" x14ac:dyDescent="0.3">
      <c r="B114" s="12">
        <v>3</v>
      </c>
      <c r="C114" s="12">
        <v>3.5</v>
      </c>
    </row>
    <row r="115" spans="2:3" x14ac:dyDescent="0.3">
      <c r="B115" s="12">
        <v>4</v>
      </c>
      <c r="C115" s="12">
        <v>3.5</v>
      </c>
    </row>
    <row r="116" spans="2:3" x14ac:dyDescent="0.3">
      <c r="B116" s="12">
        <v>5</v>
      </c>
      <c r="C116" s="12">
        <v>3.6999999999999993</v>
      </c>
    </row>
    <row r="117" spans="2:3" x14ac:dyDescent="0.3">
      <c r="B117" s="12">
        <v>6</v>
      </c>
      <c r="C117" s="12">
        <v>3.3000000000000007</v>
      </c>
    </row>
    <row r="118" spans="2:3" x14ac:dyDescent="0.3">
      <c r="B118" s="12">
        <v>1</v>
      </c>
      <c r="C118" s="12">
        <v>7</v>
      </c>
    </row>
    <row r="119" spans="2:3" x14ac:dyDescent="0.3">
      <c r="B119" s="12">
        <v>2</v>
      </c>
      <c r="C119" s="12">
        <v>4.4000000000000004</v>
      </c>
    </row>
    <row r="120" spans="2:3" x14ac:dyDescent="0.3">
      <c r="B120" s="12">
        <v>3</v>
      </c>
      <c r="C120" s="12">
        <v>2</v>
      </c>
    </row>
    <row r="121" spans="2:3" x14ac:dyDescent="0.3">
      <c r="B121" s="12">
        <v>4</v>
      </c>
      <c r="C121" s="12">
        <v>1.9000000000000004</v>
      </c>
    </row>
    <row r="122" spans="2:3" x14ac:dyDescent="0.3">
      <c r="B122" s="12">
        <v>5</v>
      </c>
      <c r="C122" s="12">
        <v>5.6999999999999993</v>
      </c>
    </row>
    <row r="123" spans="2:3" x14ac:dyDescent="0.3">
      <c r="B123" s="12">
        <v>6</v>
      </c>
      <c r="C123" s="12">
        <v>5.3000000000000007</v>
      </c>
    </row>
    <row r="124" spans="2:3" x14ac:dyDescent="0.3">
      <c r="B124" s="12">
        <v>1</v>
      </c>
      <c r="C124" s="12">
        <v>6.4</v>
      </c>
    </row>
    <row r="125" spans="2:3" x14ac:dyDescent="0.3">
      <c r="B125" s="12">
        <v>2</v>
      </c>
      <c r="C125" s="12">
        <v>3.6999999999999993</v>
      </c>
    </row>
    <row r="126" spans="2:3" x14ac:dyDescent="0.3">
      <c r="B126" s="12">
        <v>3</v>
      </c>
      <c r="C126" s="12">
        <v>2.5</v>
      </c>
    </row>
    <row r="127" spans="2:3" x14ac:dyDescent="0.3">
      <c r="B127" s="12">
        <v>4</v>
      </c>
      <c r="C127" s="12">
        <v>3.3000000000000007</v>
      </c>
    </row>
    <row r="128" spans="2:3" x14ac:dyDescent="0.3">
      <c r="B128" s="12">
        <v>5</v>
      </c>
      <c r="C128" s="12">
        <v>3.3000000000000007</v>
      </c>
    </row>
    <row r="129" spans="2:3" x14ac:dyDescent="0.3">
      <c r="B129" s="12">
        <v>6</v>
      </c>
      <c r="C129" s="12">
        <v>4.5</v>
      </c>
    </row>
    <row r="130" spans="2:3" x14ac:dyDescent="0.3">
      <c r="B130" s="12">
        <v>1</v>
      </c>
      <c r="C130" s="12">
        <v>7.3000000000000007</v>
      </c>
    </row>
    <row r="131" spans="2:3" x14ac:dyDescent="0.3">
      <c r="B131" s="12">
        <v>2</v>
      </c>
      <c r="C131" s="12">
        <v>2.4000000000000004</v>
      </c>
    </row>
    <row r="132" spans="2:3" x14ac:dyDescent="0.3">
      <c r="B132" s="12">
        <v>3</v>
      </c>
      <c r="C132" s="12">
        <v>1.5999999999999996</v>
      </c>
    </row>
    <row r="133" spans="2:3" x14ac:dyDescent="0.3">
      <c r="B133" s="12">
        <v>4</v>
      </c>
      <c r="C133" s="12">
        <v>2.1999999999999993</v>
      </c>
    </row>
    <row r="134" spans="2:3" x14ac:dyDescent="0.3">
      <c r="B134" s="12">
        <v>5</v>
      </c>
      <c r="C134" s="12">
        <v>6.4</v>
      </c>
    </row>
    <row r="135" spans="2:3" x14ac:dyDescent="0.3">
      <c r="B135" s="12">
        <v>6</v>
      </c>
      <c r="C135" s="12">
        <v>5.6</v>
      </c>
    </row>
    <row r="136" spans="2:3" x14ac:dyDescent="0.3">
      <c r="B136" s="12">
        <v>1</v>
      </c>
      <c r="C136" s="12">
        <v>4.4000000000000004</v>
      </c>
    </row>
    <row r="137" spans="2:3" x14ac:dyDescent="0.3">
      <c r="B137" s="12">
        <v>2</v>
      </c>
      <c r="C137" s="12">
        <v>4</v>
      </c>
    </row>
    <row r="138" spans="2:3" x14ac:dyDescent="0.3">
      <c r="B138" s="12">
        <v>3</v>
      </c>
      <c r="C138" s="12">
        <v>2.9000000000000004</v>
      </c>
    </row>
    <row r="139" spans="2:3" x14ac:dyDescent="0.3">
      <c r="B139" s="12">
        <v>4</v>
      </c>
      <c r="C139" s="12">
        <v>2.1999999999999993</v>
      </c>
    </row>
    <row r="140" spans="2:3" x14ac:dyDescent="0.3">
      <c r="B140" s="12">
        <v>5</v>
      </c>
      <c r="C140" s="12">
        <v>2.2999999999999998</v>
      </c>
    </row>
    <row r="141" spans="2:3" x14ac:dyDescent="0.3">
      <c r="B141" s="12">
        <v>6</v>
      </c>
      <c r="C141" s="12">
        <v>2.9000000000000004</v>
      </c>
    </row>
    <row r="142" spans="2:3" x14ac:dyDescent="0.3">
      <c r="B142" s="12">
        <v>1</v>
      </c>
      <c r="C142" s="12">
        <v>5.5</v>
      </c>
    </row>
    <row r="143" spans="2:3" x14ac:dyDescent="0.3">
      <c r="B143" s="12">
        <v>2</v>
      </c>
      <c r="C143" s="12">
        <v>3</v>
      </c>
    </row>
    <row r="144" spans="2:3" x14ac:dyDescent="0.3">
      <c r="B144" s="12">
        <v>3</v>
      </c>
      <c r="C144" s="12">
        <v>1.9000000000000004</v>
      </c>
    </row>
    <row r="145" spans="2:3" x14ac:dyDescent="0.3">
      <c r="B145" s="12">
        <v>4</v>
      </c>
      <c r="C145" s="12">
        <v>2.5</v>
      </c>
    </row>
    <row r="146" spans="2:3" x14ac:dyDescent="0.3">
      <c r="B146" s="12">
        <v>5</v>
      </c>
      <c r="C146" s="12">
        <v>5.3000000000000007</v>
      </c>
    </row>
    <row r="147" spans="2:3" x14ac:dyDescent="0.3">
      <c r="B147" s="12">
        <v>6</v>
      </c>
      <c r="C147" s="12">
        <v>3.5999999999999996</v>
      </c>
    </row>
    <row r="148" spans="2:3" x14ac:dyDescent="0.3">
      <c r="B148" s="12">
        <v>1</v>
      </c>
      <c r="C148" s="12">
        <v>6</v>
      </c>
    </row>
    <row r="149" spans="2:3" x14ac:dyDescent="0.3">
      <c r="B149" s="12">
        <v>2</v>
      </c>
      <c r="C149" s="12">
        <v>3.6999999999999993</v>
      </c>
    </row>
    <row r="150" spans="2:3" x14ac:dyDescent="0.3">
      <c r="B150" s="12">
        <v>3</v>
      </c>
      <c r="C150" s="12">
        <v>1.5</v>
      </c>
    </row>
    <row r="151" spans="2:3" x14ac:dyDescent="0.3">
      <c r="B151" s="12">
        <v>4</v>
      </c>
      <c r="C151" s="12">
        <v>2.6999999999999993</v>
      </c>
    </row>
    <row r="152" spans="2:3" x14ac:dyDescent="0.3">
      <c r="B152" s="12">
        <v>5</v>
      </c>
      <c r="C152" s="12">
        <v>3.8000000000000007</v>
      </c>
    </row>
    <row r="153" spans="2:3" x14ac:dyDescent="0.3">
      <c r="B153" s="12">
        <v>6</v>
      </c>
      <c r="C153" s="12">
        <v>5.3000000000000007</v>
      </c>
    </row>
    <row r="154" spans="2:3" x14ac:dyDescent="0.3">
      <c r="B154" s="12">
        <v>1</v>
      </c>
      <c r="C154" s="12">
        <v>5.5</v>
      </c>
    </row>
    <row r="155" spans="2:3" x14ac:dyDescent="0.3">
      <c r="B155" s="12">
        <v>2</v>
      </c>
      <c r="C155" s="12">
        <v>1.7000000000000002</v>
      </c>
    </row>
    <row r="156" spans="2:3" x14ac:dyDescent="0.3">
      <c r="B156" s="12">
        <v>3</v>
      </c>
      <c r="C156" s="12">
        <v>1.7999999999999998</v>
      </c>
    </row>
    <row r="157" spans="2:3" x14ac:dyDescent="0.3">
      <c r="B157" s="12">
        <v>4</v>
      </c>
      <c r="C157" s="12">
        <v>2.5999999999999996</v>
      </c>
    </row>
    <row r="158" spans="2:3" x14ac:dyDescent="0.3">
      <c r="B158" s="12">
        <v>5</v>
      </c>
      <c r="C158" s="12">
        <v>5.6999999999999993</v>
      </c>
    </row>
    <row r="159" spans="2:3" x14ac:dyDescent="0.3">
      <c r="B159" s="12">
        <v>6</v>
      </c>
      <c r="C159" s="12">
        <v>4.8000000000000007</v>
      </c>
    </row>
    <row r="160" spans="2:3" x14ac:dyDescent="0.3">
      <c r="B160" s="12">
        <v>1</v>
      </c>
      <c r="C160" s="12">
        <v>4.5999999999999996</v>
      </c>
    </row>
    <row r="161" spans="2:3" x14ac:dyDescent="0.3">
      <c r="B161" s="12">
        <v>2</v>
      </c>
      <c r="C161" s="12">
        <v>2.0999999999999996</v>
      </c>
    </row>
    <row r="162" spans="2:3" x14ac:dyDescent="0.3">
      <c r="B162" s="12">
        <v>3</v>
      </c>
      <c r="C162" s="12">
        <v>2.0999999999999996</v>
      </c>
    </row>
    <row r="163" spans="2:3" x14ac:dyDescent="0.3">
      <c r="B163" s="12">
        <v>4</v>
      </c>
      <c r="C163" s="12">
        <v>3.1999999999999993</v>
      </c>
    </row>
    <row r="164" spans="2:3" x14ac:dyDescent="0.3">
      <c r="B164" s="12">
        <v>5</v>
      </c>
      <c r="C164" s="12">
        <v>3.8000000000000007</v>
      </c>
    </row>
    <row r="165" spans="2:3" x14ac:dyDescent="0.3">
      <c r="B165" s="12">
        <v>6</v>
      </c>
      <c r="C165" s="12">
        <v>3</v>
      </c>
    </row>
    <row r="166" spans="2:3" x14ac:dyDescent="0.3">
      <c r="B166" s="12">
        <v>1</v>
      </c>
      <c r="C166" s="12">
        <v>7.5</v>
      </c>
    </row>
    <row r="167" spans="2:3" x14ac:dyDescent="0.3">
      <c r="B167" s="12">
        <v>2</v>
      </c>
      <c r="C167" s="12">
        <v>2.8000000000000007</v>
      </c>
    </row>
    <row r="168" spans="2:3" x14ac:dyDescent="0.3">
      <c r="B168" s="12">
        <v>3</v>
      </c>
      <c r="C168" s="12">
        <v>2.5999999999999996</v>
      </c>
    </row>
    <row r="169" spans="2:3" x14ac:dyDescent="0.3">
      <c r="B169" s="12">
        <v>4</v>
      </c>
      <c r="C169" s="12">
        <v>3.5999999999999996</v>
      </c>
    </row>
    <row r="170" spans="2:3" x14ac:dyDescent="0.3">
      <c r="B170" s="12">
        <v>5</v>
      </c>
      <c r="C170" s="12">
        <v>6.3000000000000007</v>
      </c>
    </row>
    <row r="171" spans="2:3" x14ac:dyDescent="0.3">
      <c r="B171" s="12">
        <v>6</v>
      </c>
      <c r="C171" s="12">
        <v>5.5</v>
      </c>
    </row>
    <row r="172" spans="2:3" x14ac:dyDescent="0.3">
      <c r="B172" s="12">
        <v>1</v>
      </c>
      <c r="C172" s="12">
        <v>6.3000000000000007</v>
      </c>
    </row>
    <row r="173" spans="2:3" x14ac:dyDescent="0.3">
      <c r="B173" s="12">
        <v>2</v>
      </c>
      <c r="C173" s="12">
        <v>2.1999999999999993</v>
      </c>
    </row>
    <row r="174" spans="2:3" x14ac:dyDescent="0.3">
      <c r="B174" s="12">
        <v>3</v>
      </c>
      <c r="C174" s="12">
        <v>1.5999999999999996</v>
      </c>
    </row>
    <row r="175" spans="2:3" x14ac:dyDescent="0.3">
      <c r="B175" s="12">
        <v>4</v>
      </c>
      <c r="C175" s="12">
        <v>5</v>
      </c>
    </row>
    <row r="176" spans="2:3" x14ac:dyDescent="0.3">
      <c r="B176" s="12">
        <v>5</v>
      </c>
      <c r="C176" s="12">
        <v>3.5</v>
      </c>
    </row>
    <row r="177" spans="2:3" x14ac:dyDescent="0.3">
      <c r="B177" s="12">
        <v>6</v>
      </c>
      <c r="C177" s="12">
        <v>2.5999999999999996</v>
      </c>
    </row>
    <row r="178" spans="2:3" x14ac:dyDescent="0.3">
      <c r="B178" s="12">
        <v>1</v>
      </c>
      <c r="C178" s="12">
        <v>5.9</v>
      </c>
    </row>
    <row r="179" spans="2:3" x14ac:dyDescent="0.3">
      <c r="B179" s="12">
        <v>2</v>
      </c>
      <c r="C179" s="12">
        <v>2.4000000000000004</v>
      </c>
    </row>
    <row r="180" spans="2:3" x14ac:dyDescent="0.3">
      <c r="B180" s="12">
        <v>3</v>
      </c>
      <c r="C180" s="12">
        <v>2.4000000000000004</v>
      </c>
    </row>
    <row r="181" spans="2:3" x14ac:dyDescent="0.3">
      <c r="B181" s="12">
        <v>4</v>
      </c>
      <c r="C181" s="12">
        <v>2.1999999999999993</v>
      </c>
    </row>
    <row r="182" spans="2:3" x14ac:dyDescent="0.3">
      <c r="B182" s="12">
        <v>5</v>
      </c>
      <c r="C182" s="12">
        <v>4.8000000000000007</v>
      </c>
    </row>
    <row r="183" spans="2:3" x14ac:dyDescent="0.3">
      <c r="B183" s="12">
        <v>6</v>
      </c>
      <c r="C183" s="12">
        <v>5.3000000000000007</v>
      </c>
    </row>
    <row r="184" spans="2:3" x14ac:dyDescent="0.3">
      <c r="B184" s="12">
        <v>1</v>
      </c>
      <c r="C184" s="12">
        <v>4.0999999999999996</v>
      </c>
    </row>
    <row r="185" spans="2:3" x14ac:dyDescent="0.3">
      <c r="B185" s="12">
        <v>2</v>
      </c>
      <c r="C185" s="12">
        <v>3.9000000000000004</v>
      </c>
    </row>
    <row r="186" spans="2:3" x14ac:dyDescent="0.3">
      <c r="B186" s="12">
        <v>3</v>
      </c>
      <c r="C186" s="12">
        <v>4.9000000000000004</v>
      </c>
    </row>
    <row r="187" spans="2:3" x14ac:dyDescent="0.3">
      <c r="B187" s="12">
        <v>4</v>
      </c>
      <c r="C187" s="12">
        <v>2.5</v>
      </c>
    </row>
    <row r="188" spans="2:3" x14ac:dyDescent="0.3">
      <c r="B188" s="12">
        <v>5</v>
      </c>
      <c r="C188" s="12">
        <v>5.1999999999999993</v>
      </c>
    </row>
    <row r="189" spans="2:3" x14ac:dyDescent="0.3">
      <c r="B189" s="12">
        <v>6</v>
      </c>
      <c r="C189" s="12">
        <v>3.4000000000000004</v>
      </c>
    </row>
    <row r="190" spans="2:3" x14ac:dyDescent="0.3">
      <c r="B190" s="12">
        <v>1</v>
      </c>
      <c r="C190" s="12">
        <v>7.1999999999999993</v>
      </c>
    </row>
    <row r="191" spans="2:3" x14ac:dyDescent="0.3">
      <c r="B191" s="12">
        <v>2</v>
      </c>
      <c r="C191" s="12">
        <v>2.0999999999999996</v>
      </c>
    </row>
    <row r="192" spans="2:3" x14ac:dyDescent="0.3">
      <c r="B192" s="12">
        <v>3</v>
      </c>
      <c r="C192" s="12">
        <v>1.7000000000000002</v>
      </c>
    </row>
    <row r="193" spans="2:3" x14ac:dyDescent="0.3">
      <c r="B193" s="12">
        <v>4</v>
      </c>
      <c r="C193" s="12">
        <v>3.1999999999999993</v>
      </c>
    </row>
    <row r="194" spans="2:3" x14ac:dyDescent="0.3">
      <c r="B194" s="12">
        <v>5</v>
      </c>
      <c r="C194" s="12">
        <v>5.1999999999999993</v>
      </c>
    </row>
    <row r="195" spans="2:3" x14ac:dyDescent="0.3">
      <c r="B195" s="12">
        <v>6</v>
      </c>
      <c r="C195" s="12">
        <v>3.5999999999999996</v>
      </c>
    </row>
    <row r="196" spans="2:3" x14ac:dyDescent="0.3">
      <c r="B196" s="12">
        <v>1</v>
      </c>
      <c r="C196" s="12">
        <v>4.4000000000000004</v>
      </c>
    </row>
    <row r="197" spans="2:3" x14ac:dyDescent="0.3">
      <c r="B197" s="12">
        <v>2</v>
      </c>
      <c r="C197" s="12">
        <v>2.8000000000000007</v>
      </c>
    </row>
    <row r="198" spans="2:3" x14ac:dyDescent="0.3">
      <c r="B198" s="12">
        <v>3</v>
      </c>
      <c r="C198" s="12">
        <v>1.5</v>
      </c>
    </row>
    <row r="199" spans="2:3" x14ac:dyDescent="0.3">
      <c r="B199" s="12">
        <v>4</v>
      </c>
      <c r="C199" s="12">
        <v>3.1999999999999993</v>
      </c>
    </row>
    <row r="200" spans="2:3" x14ac:dyDescent="0.3">
      <c r="B200" s="12">
        <v>5</v>
      </c>
      <c r="C200" s="12">
        <v>2.5999999999999996</v>
      </c>
    </row>
    <row r="201" spans="2:3" x14ac:dyDescent="0.3">
      <c r="B201" s="12">
        <v>6</v>
      </c>
      <c r="C201" s="12">
        <v>5.0999999999999996</v>
      </c>
    </row>
    <row r="202" spans="2:3" x14ac:dyDescent="0.3">
      <c r="B202" s="12">
        <v>1</v>
      </c>
      <c r="C202" s="12">
        <v>6.5</v>
      </c>
    </row>
    <row r="203" spans="2:3" x14ac:dyDescent="0.3">
      <c r="B203" s="12">
        <v>2</v>
      </c>
      <c r="C203" s="12">
        <v>2.6999999999999993</v>
      </c>
    </row>
    <row r="204" spans="2:3" x14ac:dyDescent="0.3">
      <c r="B204" s="12">
        <v>3</v>
      </c>
      <c r="C204" s="12">
        <v>3.0999999999999996</v>
      </c>
    </row>
    <row r="205" spans="2:3" x14ac:dyDescent="0.3">
      <c r="B205" s="12">
        <v>4</v>
      </c>
      <c r="C205" s="12">
        <v>2.5</v>
      </c>
    </row>
    <row r="206" spans="2:3" x14ac:dyDescent="0.3">
      <c r="B206" s="12">
        <v>5</v>
      </c>
      <c r="C206" s="12">
        <v>4.9000000000000004</v>
      </c>
    </row>
    <row r="207" spans="2:3" x14ac:dyDescent="0.3">
      <c r="B207" s="12">
        <v>6</v>
      </c>
      <c r="C207" s="12">
        <v>3.5</v>
      </c>
    </row>
    <row r="208" spans="2:3" x14ac:dyDescent="0.3">
      <c r="B208" s="12">
        <v>1</v>
      </c>
      <c r="C208" s="12">
        <v>5.4</v>
      </c>
    </row>
    <row r="209" spans="2:3" x14ac:dyDescent="0.3">
      <c r="B209" s="12">
        <v>2</v>
      </c>
      <c r="C209" s="12">
        <v>2.3000000000000007</v>
      </c>
    </row>
    <row r="210" spans="2:3" x14ac:dyDescent="0.3">
      <c r="B210" s="12">
        <v>3</v>
      </c>
      <c r="C210" s="12">
        <v>2.0999999999999996</v>
      </c>
    </row>
    <row r="211" spans="2:3" x14ac:dyDescent="0.3">
      <c r="B211" s="12">
        <v>4</v>
      </c>
      <c r="C211" s="12">
        <v>2.9000000000000004</v>
      </c>
    </row>
    <row r="212" spans="2:3" x14ac:dyDescent="0.3">
      <c r="B212" s="12">
        <v>5</v>
      </c>
      <c r="C212" s="12">
        <v>3.1999999999999993</v>
      </c>
    </row>
    <row r="213" spans="2:3" x14ac:dyDescent="0.3">
      <c r="B213" s="12">
        <v>6</v>
      </c>
      <c r="C213" s="12">
        <v>3.4000000000000004</v>
      </c>
    </row>
    <row r="214" spans="2:3" x14ac:dyDescent="0.3">
      <c r="B214" s="12">
        <v>1</v>
      </c>
      <c r="C214" s="12">
        <v>6.1999999999999993</v>
      </c>
    </row>
    <row r="215" spans="2:3" x14ac:dyDescent="0.3">
      <c r="B215" s="12">
        <v>2</v>
      </c>
      <c r="C215" s="12">
        <v>2.9000000000000004</v>
      </c>
    </row>
    <row r="216" spans="2:3" x14ac:dyDescent="0.3">
      <c r="B216" s="12">
        <v>3</v>
      </c>
      <c r="C216" s="12">
        <v>2.5999999999999996</v>
      </c>
    </row>
    <row r="217" spans="2:3" x14ac:dyDescent="0.3">
      <c r="B217" s="12">
        <v>4</v>
      </c>
      <c r="C217" s="12">
        <v>1.7000000000000002</v>
      </c>
    </row>
    <row r="218" spans="2:3" x14ac:dyDescent="0.3">
      <c r="B218" s="12">
        <v>5</v>
      </c>
      <c r="C218" s="12">
        <v>5.3000000000000007</v>
      </c>
    </row>
    <row r="219" spans="2:3" x14ac:dyDescent="0.3">
      <c r="B219" s="12">
        <v>6</v>
      </c>
      <c r="C219" s="12">
        <v>4.1999999999999993</v>
      </c>
    </row>
    <row r="220" spans="2:3" x14ac:dyDescent="0.3">
      <c r="B220" s="12">
        <v>1</v>
      </c>
      <c r="C220" s="12">
        <v>5.0999999999999996</v>
      </c>
    </row>
    <row r="221" spans="2:3" x14ac:dyDescent="0.3">
      <c r="B221" s="12">
        <v>2</v>
      </c>
      <c r="C221" s="12">
        <v>3.8000000000000007</v>
      </c>
    </row>
    <row r="222" spans="2:3" x14ac:dyDescent="0.3">
      <c r="B222" s="12">
        <v>3</v>
      </c>
      <c r="C222" s="12">
        <v>2.8000000000000007</v>
      </c>
    </row>
    <row r="223" spans="2:3" x14ac:dyDescent="0.3">
      <c r="B223" s="12">
        <v>4</v>
      </c>
      <c r="C223" s="12">
        <v>3.1999999999999993</v>
      </c>
    </row>
    <row r="224" spans="2:3" x14ac:dyDescent="0.3">
      <c r="B224" s="12">
        <v>5</v>
      </c>
      <c r="C224" s="12">
        <v>5.5</v>
      </c>
    </row>
    <row r="225" spans="2:3" x14ac:dyDescent="0.3">
      <c r="B225" s="12">
        <v>6</v>
      </c>
      <c r="C225" s="12">
        <v>3.5</v>
      </c>
    </row>
    <row r="226" spans="2:3" x14ac:dyDescent="0.3">
      <c r="B226" s="12">
        <v>1</v>
      </c>
      <c r="C226" s="12">
        <v>5.6</v>
      </c>
    </row>
    <row r="227" spans="2:3" x14ac:dyDescent="0.3">
      <c r="B227" s="12">
        <v>2</v>
      </c>
      <c r="C227" s="12">
        <v>2.5</v>
      </c>
    </row>
    <row r="228" spans="2:3" x14ac:dyDescent="0.3">
      <c r="B228" s="12">
        <v>3</v>
      </c>
      <c r="C228" s="12">
        <v>3.5</v>
      </c>
    </row>
    <row r="229" spans="2:3" x14ac:dyDescent="0.3">
      <c r="B229" s="12">
        <v>4</v>
      </c>
      <c r="C229" s="12">
        <v>2.0999999999999996</v>
      </c>
    </row>
    <row r="230" spans="2:3" x14ac:dyDescent="0.3">
      <c r="B230" s="12">
        <v>5</v>
      </c>
      <c r="C230" s="12">
        <v>4.6999999999999993</v>
      </c>
    </row>
    <row r="231" spans="2:3" x14ac:dyDescent="0.3">
      <c r="B231" s="12">
        <v>6</v>
      </c>
      <c r="C231" s="12">
        <v>2.5</v>
      </c>
    </row>
    <row r="232" spans="2:3" x14ac:dyDescent="0.3">
      <c r="B232" s="12">
        <v>1</v>
      </c>
      <c r="C232" s="12">
        <v>5.0999999999999996</v>
      </c>
    </row>
    <row r="233" spans="2:3" x14ac:dyDescent="0.3">
      <c r="B233" s="12">
        <v>2</v>
      </c>
      <c r="C233" s="12">
        <v>3</v>
      </c>
    </row>
    <row r="234" spans="2:3" x14ac:dyDescent="0.3">
      <c r="B234" s="12">
        <v>3</v>
      </c>
      <c r="C234" s="12">
        <v>3.3000000000000007</v>
      </c>
    </row>
    <row r="235" spans="2:3" x14ac:dyDescent="0.3">
      <c r="B235" s="12">
        <v>4</v>
      </c>
      <c r="C235" s="12">
        <v>3.5</v>
      </c>
    </row>
    <row r="236" spans="2:3" x14ac:dyDescent="0.3">
      <c r="B236" s="12">
        <v>5</v>
      </c>
      <c r="C236" s="12">
        <v>4.8000000000000007</v>
      </c>
    </row>
    <row r="237" spans="2:3" x14ac:dyDescent="0.3">
      <c r="B237" s="12">
        <v>6</v>
      </c>
      <c r="C237" s="12">
        <v>4.1999999999999993</v>
      </c>
    </row>
    <row r="238" spans="2:3" x14ac:dyDescent="0.3">
      <c r="B238" s="12">
        <v>1</v>
      </c>
      <c r="C238" s="12">
        <v>7.1</v>
      </c>
    </row>
    <row r="239" spans="2:3" x14ac:dyDescent="0.3">
      <c r="B239" s="12">
        <v>2</v>
      </c>
      <c r="C239" s="12">
        <v>2.5</v>
      </c>
    </row>
    <row r="240" spans="2:3" x14ac:dyDescent="0.3">
      <c r="B240" s="12">
        <v>3</v>
      </c>
      <c r="C240" s="12">
        <v>3.9000000000000004</v>
      </c>
    </row>
    <row r="241" spans="2:3" x14ac:dyDescent="0.3">
      <c r="B241" s="12">
        <v>4</v>
      </c>
      <c r="C241" s="12">
        <v>4.8000000000000007</v>
      </c>
    </row>
    <row r="242" spans="2:3" x14ac:dyDescent="0.3">
      <c r="B242" s="12">
        <v>5</v>
      </c>
      <c r="C242" s="12">
        <v>5</v>
      </c>
    </row>
    <row r="243" spans="2:3" x14ac:dyDescent="0.3">
      <c r="B243" s="12">
        <v>6</v>
      </c>
      <c r="C243" s="12">
        <v>5.9</v>
      </c>
    </row>
    <row r="244" spans="2:3" x14ac:dyDescent="0.3">
      <c r="B244" s="12">
        <v>1</v>
      </c>
      <c r="C244" s="12">
        <v>6.5</v>
      </c>
    </row>
    <row r="245" spans="2:3" x14ac:dyDescent="0.3">
      <c r="B245" s="12">
        <v>2</v>
      </c>
      <c r="C245" s="12">
        <v>3.6999999999999993</v>
      </c>
    </row>
    <row r="246" spans="2:3" x14ac:dyDescent="0.3">
      <c r="B246" s="12">
        <v>3</v>
      </c>
      <c r="C246" s="12">
        <v>2</v>
      </c>
    </row>
    <row r="247" spans="2:3" x14ac:dyDescent="0.3">
      <c r="B247" s="12">
        <v>4</v>
      </c>
      <c r="C247" s="12">
        <v>4.0999999999999996</v>
      </c>
    </row>
    <row r="248" spans="2:3" x14ac:dyDescent="0.3">
      <c r="B248" s="12">
        <v>5</v>
      </c>
      <c r="C248" s="12">
        <v>5.5</v>
      </c>
    </row>
    <row r="249" spans="2:3" x14ac:dyDescent="0.3">
      <c r="B249" s="12">
        <v>6</v>
      </c>
      <c r="C249" s="12">
        <v>5.6</v>
      </c>
    </row>
    <row r="250" spans="2:3" x14ac:dyDescent="0.3">
      <c r="B250" s="12">
        <v>1</v>
      </c>
      <c r="C250" s="12">
        <v>6.6</v>
      </c>
    </row>
    <row r="251" spans="2:3" x14ac:dyDescent="0.3">
      <c r="B251" s="12">
        <v>2</v>
      </c>
      <c r="C251" s="12">
        <v>1.7000000000000002</v>
      </c>
    </row>
    <row r="252" spans="2:3" x14ac:dyDescent="0.3">
      <c r="B252" s="12">
        <v>3</v>
      </c>
      <c r="C252" s="12">
        <v>3.0999999999999996</v>
      </c>
    </row>
    <row r="253" spans="2:3" x14ac:dyDescent="0.3">
      <c r="B253" s="12">
        <v>4</v>
      </c>
      <c r="C253" s="12">
        <v>2.5</v>
      </c>
    </row>
    <row r="254" spans="2:3" x14ac:dyDescent="0.3">
      <c r="B254" s="12">
        <v>5</v>
      </c>
      <c r="C254" s="12">
        <v>4.5</v>
      </c>
    </row>
    <row r="255" spans="2:3" x14ac:dyDescent="0.3">
      <c r="B255" s="12">
        <v>6</v>
      </c>
      <c r="C255" s="12">
        <v>4.3000000000000007</v>
      </c>
    </row>
    <row r="256" spans="2:3" x14ac:dyDescent="0.3">
      <c r="B256" s="12">
        <v>1</v>
      </c>
      <c r="C256" s="12">
        <v>6</v>
      </c>
    </row>
    <row r="257" spans="2:3" x14ac:dyDescent="0.3">
      <c r="B257" s="12">
        <v>2</v>
      </c>
      <c r="C257" s="12">
        <v>2</v>
      </c>
    </row>
    <row r="258" spans="2:3" x14ac:dyDescent="0.3">
      <c r="B258" s="12">
        <v>3</v>
      </c>
      <c r="C258" s="12">
        <v>3.5999999999999996</v>
      </c>
    </row>
    <row r="259" spans="2:3" x14ac:dyDescent="0.3">
      <c r="B259" s="12">
        <v>4</v>
      </c>
      <c r="C259" s="12">
        <v>4.6999999999999993</v>
      </c>
    </row>
    <row r="260" spans="2:3" x14ac:dyDescent="0.3">
      <c r="B260" s="12">
        <v>5</v>
      </c>
      <c r="C260" s="12">
        <v>4.4000000000000004</v>
      </c>
    </row>
    <row r="261" spans="2:3" x14ac:dyDescent="0.3">
      <c r="B261" s="12">
        <v>6</v>
      </c>
      <c r="C261" s="12">
        <v>3.3000000000000007</v>
      </c>
    </row>
    <row r="262" spans="2:3" x14ac:dyDescent="0.3">
      <c r="B262" s="12">
        <v>1</v>
      </c>
      <c r="C262" s="12">
        <v>6.1</v>
      </c>
    </row>
    <row r="263" spans="2:3" x14ac:dyDescent="0.3">
      <c r="B263" s="12">
        <v>2</v>
      </c>
      <c r="C263" s="12">
        <v>2.5999999999999996</v>
      </c>
    </row>
    <row r="264" spans="2:3" x14ac:dyDescent="0.3">
      <c r="B264" s="12">
        <v>3</v>
      </c>
      <c r="C264" s="12">
        <v>2.9000000000000004</v>
      </c>
    </row>
    <row r="265" spans="2:3" x14ac:dyDescent="0.3">
      <c r="B265" s="12">
        <v>4</v>
      </c>
      <c r="C265" s="12">
        <v>3.1999999999999993</v>
      </c>
    </row>
    <row r="266" spans="2:3" x14ac:dyDescent="0.3">
      <c r="B266" s="12">
        <v>5</v>
      </c>
      <c r="C266" s="12">
        <v>5.5</v>
      </c>
    </row>
    <row r="267" spans="2:3" x14ac:dyDescent="0.3">
      <c r="B267" s="12">
        <v>6</v>
      </c>
      <c r="C267" s="12">
        <v>3.3000000000000007</v>
      </c>
    </row>
    <row r="268" spans="2:3" x14ac:dyDescent="0.3">
      <c r="B268" s="12">
        <v>1</v>
      </c>
      <c r="C268" s="12">
        <v>4</v>
      </c>
    </row>
    <row r="269" spans="2:3" x14ac:dyDescent="0.3">
      <c r="B269" s="12">
        <v>2</v>
      </c>
      <c r="C269" s="12">
        <v>2.4000000000000004</v>
      </c>
    </row>
    <row r="270" spans="2:3" x14ac:dyDescent="0.3">
      <c r="B270" s="12">
        <v>3</v>
      </c>
      <c r="C270" s="12">
        <v>1.9000000000000004</v>
      </c>
    </row>
    <row r="271" spans="2:3" x14ac:dyDescent="0.3">
      <c r="B271" s="12">
        <v>4</v>
      </c>
      <c r="C271" s="12">
        <v>2.5</v>
      </c>
    </row>
    <row r="272" spans="2:3" x14ac:dyDescent="0.3">
      <c r="B272" s="12">
        <v>5</v>
      </c>
      <c r="C272" s="12">
        <v>3.0999999999999996</v>
      </c>
    </row>
    <row r="273" spans="2:3" x14ac:dyDescent="0.3">
      <c r="B273" s="12">
        <v>6</v>
      </c>
      <c r="C273" s="12">
        <v>4.0999999999999996</v>
      </c>
    </row>
    <row r="274" spans="2:3" x14ac:dyDescent="0.3">
      <c r="B274" s="12">
        <v>1</v>
      </c>
      <c r="C274" s="12">
        <v>5.3000000000000007</v>
      </c>
    </row>
    <row r="275" spans="2:3" x14ac:dyDescent="0.3">
      <c r="B275" s="12">
        <v>2</v>
      </c>
      <c r="C275" s="12">
        <v>3.4000000000000004</v>
      </c>
    </row>
    <row r="276" spans="2:3" x14ac:dyDescent="0.3">
      <c r="B276" s="12">
        <v>3</v>
      </c>
      <c r="C276" s="12">
        <v>3.9000000000000004</v>
      </c>
    </row>
    <row r="277" spans="2:3" x14ac:dyDescent="0.3">
      <c r="B277" s="12">
        <v>4</v>
      </c>
      <c r="C277" s="12">
        <v>2</v>
      </c>
    </row>
    <row r="278" spans="2:3" x14ac:dyDescent="0.3">
      <c r="B278" s="12">
        <v>5</v>
      </c>
      <c r="C278" s="12">
        <v>6.4</v>
      </c>
    </row>
    <row r="279" spans="2:3" x14ac:dyDescent="0.3">
      <c r="B279" s="12">
        <v>6</v>
      </c>
      <c r="C279" s="12">
        <v>3.8000000000000007</v>
      </c>
    </row>
    <row r="280" spans="2:3" x14ac:dyDescent="0.3">
      <c r="B280" s="12">
        <v>1</v>
      </c>
      <c r="C280" s="12">
        <v>5.1999999999999993</v>
      </c>
    </row>
    <row r="281" spans="2:3" x14ac:dyDescent="0.3">
      <c r="B281" s="12">
        <v>2</v>
      </c>
      <c r="C281" s="12">
        <v>1.7999999999999998</v>
      </c>
    </row>
    <row r="282" spans="2:3" x14ac:dyDescent="0.3">
      <c r="B282" s="12">
        <v>3</v>
      </c>
      <c r="C282" s="12">
        <v>2.4000000000000004</v>
      </c>
    </row>
    <row r="283" spans="2:3" x14ac:dyDescent="0.3">
      <c r="B283" s="12">
        <v>4</v>
      </c>
      <c r="C283" s="12">
        <v>2.0999999999999996</v>
      </c>
    </row>
    <row r="284" spans="2:3" x14ac:dyDescent="0.3">
      <c r="B284" s="12">
        <v>5</v>
      </c>
      <c r="C284" s="12">
        <v>3.3000000000000007</v>
      </c>
    </row>
    <row r="285" spans="2:3" x14ac:dyDescent="0.3">
      <c r="B285" s="12">
        <v>6</v>
      </c>
      <c r="C285" s="12">
        <v>3.9000000000000004</v>
      </c>
    </row>
    <row r="286" spans="2:3" x14ac:dyDescent="0.3">
      <c r="B286" s="12">
        <v>1</v>
      </c>
      <c r="C286" s="12">
        <v>5.4</v>
      </c>
    </row>
    <row r="287" spans="2:3" x14ac:dyDescent="0.3">
      <c r="B287" s="12">
        <v>2</v>
      </c>
      <c r="C287" s="12">
        <v>3.3000000000000007</v>
      </c>
    </row>
    <row r="288" spans="2:3" x14ac:dyDescent="0.3">
      <c r="B288" s="12">
        <v>3</v>
      </c>
      <c r="C288" s="12">
        <v>2.8000000000000007</v>
      </c>
    </row>
    <row r="289" spans="2:3" x14ac:dyDescent="0.3">
      <c r="B289" s="12">
        <v>4</v>
      </c>
      <c r="C289" s="12">
        <v>2.9000000000000004</v>
      </c>
    </row>
    <row r="290" spans="2:3" x14ac:dyDescent="0.3">
      <c r="B290" s="12">
        <v>5</v>
      </c>
      <c r="C290" s="12">
        <v>5.8000000000000007</v>
      </c>
    </row>
    <row r="291" spans="2:3" x14ac:dyDescent="0.3">
      <c r="B291" s="12">
        <v>6</v>
      </c>
      <c r="C291" s="12">
        <v>6</v>
      </c>
    </row>
    <row r="292" spans="2:3" x14ac:dyDescent="0.3">
      <c r="B292" s="12">
        <v>1</v>
      </c>
      <c r="C292" s="12">
        <v>4.5999999999999996</v>
      </c>
    </row>
    <row r="293" spans="2:3" x14ac:dyDescent="0.3">
      <c r="B293" s="12">
        <v>2</v>
      </c>
      <c r="C293" s="12">
        <v>2.4000000000000004</v>
      </c>
    </row>
    <row r="294" spans="2:3" x14ac:dyDescent="0.3">
      <c r="B294" s="12">
        <v>3</v>
      </c>
      <c r="C294" s="12">
        <v>1.9000000000000004</v>
      </c>
    </row>
    <row r="295" spans="2:3" x14ac:dyDescent="0.3">
      <c r="B295" s="12">
        <v>4</v>
      </c>
      <c r="C295" s="12">
        <v>1.7999999999999998</v>
      </c>
    </row>
    <row r="296" spans="2:3" x14ac:dyDescent="0.3">
      <c r="B296" s="12">
        <v>5</v>
      </c>
      <c r="C296" s="12">
        <v>2.5999999999999996</v>
      </c>
    </row>
    <row r="297" spans="2:3" x14ac:dyDescent="0.3">
      <c r="B297" s="12">
        <v>6</v>
      </c>
      <c r="C297" s="12">
        <v>2.5999999999999996</v>
      </c>
    </row>
    <row r="298" spans="2:3" x14ac:dyDescent="0.3">
      <c r="B298" s="12">
        <v>1</v>
      </c>
      <c r="C298" s="12">
        <v>5.5</v>
      </c>
    </row>
    <row r="299" spans="2:3" x14ac:dyDescent="0.3">
      <c r="B299" s="12">
        <v>2</v>
      </c>
      <c r="C299" s="12">
        <v>2.8000000000000007</v>
      </c>
    </row>
    <row r="300" spans="2:3" x14ac:dyDescent="0.3">
      <c r="B300" s="12">
        <v>3</v>
      </c>
      <c r="C300" s="12">
        <v>3.1999999999999993</v>
      </c>
    </row>
    <row r="301" spans="2:3" x14ac:dyDescent="0.3">
      <c r="B301" s="12">
        <v>4</v>
      </c>
      <c r="C301" s="12">
        <v>3.1999999999999993</v>
      </c>
    </row>
    <row r="302" spans="2:3" x14ac:dyDescent="0.3">
      <c r="B302" s="12">
        <v>5</v>
      </c>
      <c r="C302" s="12">
        <v>4.8000000000000007</v>
      </c>
    </row>
    <row r="303" spans="2:3" x14ac:dyDescent="0.3">
      <c r="B303" s="12">
        <v>6</v>
      </c>
      <c r="C303" s="12">
        <v>3.8000000000000007</v>
      </c>
    </row>
    <row r="304" spans="2:3" x14ac:dyDescent="0.3">
      <c r="B304" s="12">
        <v>1</v>
      </c>
      <c r="C304" s="12">
        <v>4.6999999999999993</v>
      </c>
    </row>
    <row r="305" spans="2:3" x14ac:dyDescent="0.3">
      <c r="B305" s="12">
        <v>2</v>
      </c>
      <c r="C305" s="12">
        <v>3.5999999999999996</v>
      </c>
    </row>
    <row r="306" spans="2:3" x14ac:dyDescent="0.3">
      <c r="B306" s="12">
        <v>3</v>
      </c>
      <c r="C306" s="12">
        <v>2.1999999999999993</v>
      </c>
    </row>
    <row r="307" spans="2:3" x14ac:dyDescent="0.3">
      <c r="B307" s="12">
        <v>4</v>
      </c>
      <c r="C307" s="12">
        <v>3.8000000000000007</v>
      </c>
    </row>
    <row r="308" spans="2:3" x14ac:dyDescent="0.3">
      <c r="B308" s="12">
        <v>5</v>
      </c>
      <c r="C308" s="12">
        <v>3.5</v>
      </c>
    </row>
    <row r="309" spans="2:3" x14ac:dyDescent="0.3">
      <c r="B309" s="12">
        <v>6</v>
      </c>
      <c r="C309" s="12">
        <v>3.9000000000000004</v>
      </c>
    </row>
    <row r="310" spans="2:3" x14ac:dyDescent="0.3">
      <c r="B310" s="12">
        <v>1</v>
      </c>
      <c r="C310" s="12">
        <v>6.1</v>
      </c>
    </row>
    <row r="311" spans="2:3" x14ac:dyDescent="0.3">
      <c r="B311" s="12">
        <v>2</v>
      </c>
      <c r="C311" s="12">
        <v>1.9000000000000004</v>
      </c>
    </row>
    <row r="312" spans="2:3" x14ac:dyDescent="0.3">
      <c r="B312" s="12">
        <v>3</v>
      </c>
      <c r="C312" s="12">
        <v>2.5</v>
      </c>
    </row>
    <row r="313" spans="2:3" x14ac:dyDescent="0.3">
      <c r="B313" s="12">
        <v>4</v>
      </c>
      <c r="C313" s="12">
        <v>1.5999999999999996</v>
      </c>
    </row>
    <row r="314" spans="2:3" x14ac:dyDescent="0.3">
      <c r="B314" s="12">
        <v>5</v>
      </c>
      <c r="C314" s="12">
        <v>5.5</v>
      </c>
    </row>
    <row r="315" spans="2:3" x14ac:dyDescent="0.3">
      <c r="B315" s="12">
        <v>6</v>
      </c>
      <c r="C315" s="12">
        <v>4.0999999999999996</v>
      </c>
    </row>
    <row r="316" spans="2:3" x14ac:dyDescent="0.3">
      <c r="B316" s="12">
        <v>1</v>
      </c>
      <c r="C316" s="12">
        <v>6</v>
      </c>
    </row>
    <row r="317" spans="2:3" x14ac:dyDescent="0.3">
      <c r="B317" s="12">
        <v>2</v>
      </c>
      <c r="C317" s="12">
        <v>4.4000000000000004</v>
      </c>
    </row>
    <row r="318" spans="2:3" x14ac:dyDescent="0.3">
      <c r="B318" s="12">
        <v>3</v>
      </c>
      <c r="C318" s="12">
        <v>2.5</v>
      </c>
    </row>
    <row r="319" spans="2:3" x14ac:dyDescent="0.3">
      <c r="B319" s="12">
        <v>4</v>
      </c>
      <c r="C319" s="12">
        <v>4.8000000000000007</v>
      </c>
    </row>
    <row r="320" spans="2:3" x14ac:dyDescent="0.3">
      <c r="B320" s="12">
        <v>5</v>
      </c>
      <c r="C320" s="12">
        <v>2.9000000000000004</v>
      </c>
    </row>
    <row r="321" spans="2:3" x14ac:dyDescent="0.3">
      <c r="B321" s="12">
        <v>6</v>
      </c>
      <c r="C321" s="12">
        <v>4</v>
      </c>
    </row>
    <row r="322" spans="2:3" x14ac:dyDescent="0.3">
      <c r="B322" s="12">
        <v>1</v>
      </c>
      <c r="C322" s="12">
        <v>7.4</v>
      </c>
    </row>
    <row r="323" spans="2:3" x14ac:dyDescent="0.3">
      <c r="B323" s="12">
        <v>2</v>
      </c>
      <c r="C323" s="12">
        <v>2</v>
      </c>
    </row>
    <row r="324" spans="2:3" x14ac:dyDescent="0.3">
      <c r="B324" s="12">
        <v>3</v>
      </c>
      <c r="C324" s="12">
        <v>2.1999999999999993</v>
      </c>
    </row>
    <row r="325" spans="2:3" x14ac:dyDescent="0.3">
      <c r="B325" s="12">
        <v>4</v>
      </c>
      <c r="C325" s="12">
        <v>5</v>
      </c>
    </row>
    <row r="326" spans="2:3" x14ac:dyDescent="0.3">
      <c r="B326" s="12">
        <v>5</v>
      </c>
      <c r="C326" s="12">
        <v>5.6</v>
      </c>
    </row>
    <row r="327" spans="2:3" x14ac:dyDescent="0.3">
      <c r="B327" s="12">
        <v>6</v>
      </c>
      <c r="C327" s="12">
        <v>3</v>
      </c>
    </row>
    <row r="328" spans="2:3" x14ac:dyDescent="0.3">
      <c r="B328" s="12">
        <v>1</v>
      </c>
      <c r="C328" s="12">
        <v>4.9000000000000004</v>
      </c>
    </row>
    <row r="329" spans="2:3" x14ac:dyDescent="0.3">
      <c r="B329" s="12">
        <v>2</v>
      </c>
      <c r="C329" s="12">
        <v>4.0999999999999996</v>
      </c>
    </row>
    <row r="330" spans="2:3" x14ac:dyDescent="0.3">
      <c r="B330" s="12">
        <v>3</v>
      </c>
      <c r="C330" s="12">
        <v>3.0999999999999996</v>
      </c>
    </row>
    <row r="331" spans="2:3" x14ac:dyDescent="0.3">
      <c r="B331" s="12">
        <v>4</v>
      </c>
      <c r="C331" s="12">
        <v>5</v>
      </c>
    </row>
    <row r="332" spans="2:3" x14ac:dyDescent="0.3">
      <c r="B332" s="12">
        <v>5</v>
      </c>
      <c r="C332" s="12">
        <v>4.9000000000000004</v>
      </c>
    </row>
    <row r="333" spans="2:3" x14ac:dyDescent="0.3">
      <c r="B333" s="12">
        <v>6</v>
      </c>
      <c r="C333" s="12">
        <v>3.8000000000000007</v>
      </c>
    </row>
    <row r="334" spans="2:3" x14ac:dyDescent="0.3">
      <c r="B334" s="12">
        <v>1</v>
      </c>
      <c r="C334" s="12">
        <v>5.0999999999999996</v>
      </c>
    </row>
    <row r="335" spans="2:3" x14ac:dyDescent="0.3">
      <c r="B335" s="12">
        <v>2</v>
      </c>
      <c r="C335" s="12">
        <v>1.7000000000000002</v>
      </c>
    </row>
    <row r="336" spans="2:3" x14ac:dyDescent="0.3">
      <c r="B336" s="12">
        <v>3</v>
      </c>
      <c r="C336" s="12">
        <v>2.1999999999999993</v>
      </c>
    </row>
    <row r="337" spans="2:3" x14ac:dyDescent="0.3">
      <c r="B337" s="12">
        <v>4</v>
      </c>
      <c r="C337" s="12">
        <v>2.6999999999999993</v>
      </c>
    </row>
    <row r="338" spans="2:3" x14ac:dyDescent="0.3">
      <c r="B338" s="12">
        <v>5</v>
      </c>
      <c r="C338" s="12">
        <v>5.6</v>
      </c>
    </row>
    <row r="339" spans="2:3" x14ac:dyDescent="0.3">
      <c r="B339" s="12">
        <v>6</v>
      </c>
      <c r="C339" s="12">
        <v>4.9000000000000004</v>
      </c>
    </row>
    <row r="340" spans="2:3" x14ac:dyDescent="0.3">
      <c r="B340" s="12">
        <v>1</v>
      </c>
      <c r="C340" s="12">
        <v>4.6999999999999993</v>
      </c>
    </row>
    <row r="341" spans="2:3" x14ac:dyDescent="0.3">
      <c r="B341" s="12">
        <v>2</v>
      </c>
      <c r="C341" s="12">
        <v>2.4000000000000004</v>
      </c>
    </row>
    <row r="342" spans="2:3" x14ac:dyDescent="0.3">
      <c r="B342" s="12">
        <v>3</v>
      </c>
      <c r="C342" s="12">
        <v>2.5</v>
      </c>
    </row>
    <row r="343" spans="2:3" x14ac:dyDescent="0.3">
      <c r="B343" s="12">
        <v>4</v>
      </c>
      <c r="C343" s="12">
        <v>1.9000000000000004</v>
      </c>
    </row>
    <row r="344" spans="2:3" x14ac:dyDescent="0.3">
      <c r="B344" s="12">
        <v>5</v>
      </c>
      <c r="C344" s="12">
        <v>3.5</v>
      </c>
    </row>
    <row r="345" spans="2:3" x14ac:dyDescent="0.3">
      <c r="B345" s="12">
        <v>6</v>
      </c>
      <c r="C345" s="12">
        <v>2.8</v>
      </c>
    </row>
    <row r="346" spans="2:3" x14ac:dyDescent="0.3">
      <c r="B346" s="12">
        <v>1</v>
      </c>
      <c r="C346" s="12">
        <v>5.8000000000000007</v>
      </c>
    </row>
    <row r="347" spans="2:3" x14ac:dyDescent="0.3">
      <c r="B347" s="12">
        <v>2</v>
      </c>
      <c r="C347" s="12">
        <v>2.6999999999999993</v>
      </c>
    </row>
    <row r="348" spans="2:3" x14ac:dyDescent="0.3">
      <c r="B348" s="12">
        <v>3</v>
      </c>
      <c r="C348" s="12">
        <v>2.8000000000000007</v>
      </c>
    </row>
    <row r="349" spans="2:3" x14ac:dyDescent="0.3">
      <c r="B349" s="12">
        <v>4</v>
      </c>
      <c r="C349" s="12">
        <v>3.8000000000000007</v>
      </c>
    </row>
    <row r="350" spans="2:3" x14ac:dyDescent="0.3">
      <c r="B350" s="12">
        <v>5</v>
      </c>
      <c r="C350" s="12">
        <v>5</v>
      </c>
    </row>
    <row r="351" spans="2:3" x14ac:dyDescent="0.3">
      <c r="B351" s="12">
        <v>6</v>
      </c>
      <c r="C351" s="12">
        <v>2.7</v>
      </c>
    </row>
    <row r="352" spans="2:3" x14ac:dyDescent="0.3">
      <c r="B352" s="12">
        <v>1</v>
      </c>
      <c r="C352" s="12">
        <v>5.6999999999999993</v>
      </c>
    </row>
    <row r="353" spans="2:3" x14ac:dyDescent="0.3">
      <c r="B353" s="12">
        <v>2</v>
      </c>
      <c r="C353" s="12">
        <v>2</v>
      </c>
    </row>
    <row r="354" spans="2:3" x14ac:dyDescent="0.3">
      <c r="B354" s="12">
        <v>3</v>
      </c>
      <c r="C354" s="12">
        <v>5</v>
      </c>
    </row>
    <row r="355" spans="2:3" x14ac:dyDescent="0.3">
      <c r="B355" s="12">
        <v>4</v>
      </c>
      <c r="C355" s="12">
        <v>2.5999999999999996</v>
      </c>
    </row>
    <row r="356" spans="2:3" x14ac:dyDescent="0.3">
      <c r="B356" s="12">
        <v>5</v>
      </c>
      <c r="C356" s="12">
        <v>3.6999999999999993</v>
      </c>
    </row>
    <row r="357" spans="2:3" x14ac:dyDescent="0.3">
      <c r="B357" s="12">
        <v>6</v>
      </c>
      <c r="C357" s="12">
        <v>3.1999999999999993</v>
      </c>
    </row>
    <row r="358" spans="2:3" x14ac:dyDescent="0.3">
      <c r="B358" s="12">
        <v>1</v>
      </c>
      <c r="C358" s="12">
        <v>6.6999999999999993</v>
      </c>
    </row>
    <row r="359" spans="2:3" x14ac:dyDescent="0.3">
      <c r="B359" s="12">
        <v>2</v>
      </c>
      <c r="C359" s="12">
        <v>2.5</v>
      </c>
    </row>
    <row r="360" spans="2:3" x14ac:dyDescent="0.3">
      <c r="B360" s="12">
        <v>3</v>
      </c>
      <c r="C360" s="12">
        <v>1.7999999999999998</v>
      </c>
    </row>
    <row r="361" spans="2:3" x14ac:dyDescent="0.3">
      <c r="B361" s="12">
        <v>4</v>
      </c>
      <c r="C361" s="12">
        <v>2.1999999999999993</v>
      </c>
    </row>
    <row r="362" spans="2:3" x14ac:dyDescent="0.3">
      <c r="B362" s="12">
        <v>5</v>
      </c>
      <c r="C362" s="12">
        <v>4.9000000000000004</v>
      </c>
    </row>
    <row r="363" spans="2:3" x14ac:dyDescent="0.3">
      <c r="B363" s="12">
        <v>6</v>
      </c>
      <c r="C363" s="12">
        <v>3.8000000000000007</v>
      </c>
    </row>
    <row r="364" spans="2:3" x14ac:dyDescent="0.3">
      <c r="B364" s="12">
        <v>1</v>
      </c>
      <c r="C364" s="12">
        <v>5.9</v>
      </c>
    </row>
    <row r="365" spans="2:3" x14ac:dyDescent="0.3">
      <c r="B365" s="12">
        <v>2</v>
      </c>
      <c r="C365" s="12">
        <v>3.4000000000000004</v>
      </c>
    </row>
    <row r="366" spans="2:3" x14ac:dyDescent="0.3">
      <c r="B366" s="12">
        <v>3</v>
      </c>
      <c r="C366" s="12">
        <v>3.1999999999999993</v>
      </c>
    </row>
    <row r="367" spans="2:3" x14ac:dyDescent="0.3">
      <c r="B367" s="12">
        <v>4</v>
      </c>
      <c r="C367" s="12">
        <v>2</v>
      </c>
    </row>
    <row r="368" spans="2:3" x14ac:dyDescent="0.3">
      <c r="B368" s="12">
        <v>5</v>
      </c>
      <c r="C368" s="12">
        <v>4</v>
      </c>
    </row>
    <row r="369" spans="2:3" x14ac:dyDescent="0.3">
      <c r="B369" s="12">
        <v>6</v>
      </c>
      <c r="C369" s="12">
        <v>3.6999999999999993</v>
      </c>
    </row>
    <row r="370" spans="2:3" x14ac:dyDescent="0.3">
      <c r="B370" s="12">
        <v>1</v>
      </c>
      <c r="C370" s="12">
        <v>7.5</v>
      </c>
    </row>
    <row r="371" spans="2:3" x14ac:dyDescent="0.3">
      <c r="B371" s="12">
        <v>2</v>
      </c>
      <c r="C371" s="12">
        <v>3.0999999999999996</v>
      </c>
    </row>
    <row r="372" spans="2:3" x14ac:dyDescent="0.3">
      <c r="B372" s="12">
        <v>3</v>
      </c>
      <c r="C372" s="12">
        <v>2.4000000000000004</v>
      </c>
    </row>
    <row r="373" spans="2:3" x14ac:dyDescent="0.3">
      <c r="B373" s="12">
        <v>4</v>
      </c>
      <c r="C373" s="12">
        <v>4.0999999999999996</v>
      </c>
    </row>
    <row r="374" spans="2:3" x14ac:dyDescent="0.3">
      <c r="B374" s="12">
        <v>5</v>
      </c>
      <c r="C374" s="12">
        <v>4.4000000000000004</v>
      </c>
    </row>
    <row r="375" spans="2:3" x14ac:dyDescent="0.3">
      <c r="B375" s="12">
        <v>6</v>
      </c>
      <c r="C375" s="12">
        <v>2.8</v>
      </c>
    </row>
    <row r="376" spans="2:3" x14ac:dyDescent="0.3">
      <c r="B376" s="12">
        <v>1</v>
      </c>
      <c r="C376" s="12">
        <v>4.3000000000000007</v>
      </c>
    </row>
    <row r="377" spans="2:3" x14ac:dyDescent="0.3">
      <c r="B377" s="12">
        <v>2</v>
      </c>
      <c r="C377" s="12">
        <v>2.4000000000000004</v>
      </c>
    </row>
    <row r="378" spans="2:3" x14ac:dyDescent="0.3">
      <c r="B378" s="12">
        <v>3</v>
      </c>
      <c r="C378" s="12">
        <v>1.5999999999999996</v>
      </c>
    </row>
    <row r="379" spans="2:3" x14ac:dyDescent="0.3">
      <c r="B379" s="12">
        <v>4</v>
      </c>
      <c r="C379" s="12">
        <v>3.0999999999999996</v>
      </c>
    </row>
    <row r="380" spans="2:3" x14ac:dyDescent="0.3">
      <c r="B380" s="12">
        <v>5</v>
      </c>
      <c r="C380" s="12">
        <v>4.4000000000000004</v>
      </c>
    </row>
    <row r="381" spans="2:3" x14ac:dyDescent="0.3">
      <c r="B381" s="12">
        <v>6</v>
      </c>
      <c r="C381" s="12">
        <v>4.5999999999999996</v>
      </c>
    </row>
    <row r="382" spans="2:3" x14ac:dyDescent="0.3">
      <c r="B382" s="12">
        <v>1</v>
      </c>
      <c r="C382" s="12">
        <v>7</v>
      </c>
    </row>
    <row r="383" spans="2:3" x14ac:dyDescent="0.3">
      <c r="B383" s="12">
        <v>2</v>
      </c>
      <c r="C383" s="12">
        <v>2.1999999999999993</v>
      </c>
    </row>
    <row r="384" spans="2:3" x14ac:dyDescent="0.3">
      <c r="B384" s="12">
        <v>3</v>
      </c>
      <c r="C384" s="12">
        <v>2.8000000000000007</v>
      </c>
    </row>
    <row r="385" spans="2:3" x14ac:dyDescent="0.3">
      <c r="B385" s="12">
        <v>4</v>
      </c>
      <c r="C385" s="12">
        <v>4.9000000000000004</v>
      </c>
    </row>
    <row r="386" spans="2:3" x14ac:dyDescent="0.3">
      <c r="B386" s="12">
        <v>5</v>
      </c>
      <c r="C386" s="12">
        <v>6</v>
      </c>
    </row>
    <row r="387" spans="2:3" x14ac:dyDescent="0.3">
      <c r="B387" s="12">
        <v>6</v>
      </c>
      <c r="C387" s="12">
        <v>4.5</v>
      </c>
    </row>
    <row r="388" spans="2:3" x14ac:dyDescent="0.3">
      <c r="B388" s="12">
        <v>1</v>
      </c>
      <c r="C388" s="12">
        <v>5.1999999999999993</v>
      </c>
    </row>
    <row r="389" spans="2:3" x14ac:dyDescent="0.3">
      <c r="B389" s="12">
        <v>2</v>
      </c>
      <c r="C389" s="12">
        <v>3.8000000000000007</v>
      </c>
    </row>
    <row r="390" spans="2:3" x14ac:dyDescent="0.3">
      <c r="B390" s="12">
        <v>3</v>
      </c>
      <c r="C390" s="12">
        <v>3.4000000000000004</v>
      </c>
    </row>
    <row r="391" spans="2:3" x14ac:dyDescent="0.3">
      <c r="B391" s="12">
        <v>4</v>
      </c>
      <c r="C391" s="12">
        <v>2</v>
      </c>
    </row>
    <row r="392" spans="2:3" x14ac:dyDescent="0.3">
      <c r="B392" s="12">
        <v>5</v>
      </c>
      <c r="C392" s="12">
        <v>3</v>
      </c>
    </row>
    <row r="393" spans="2:3" x14ac:dyDescent="0.3">
      <c r="B393" s="12">
        <v>6</v>
      </c>
      <c r="C393" s="12">
        <v>3.5999999999999996</v>
      </c>
    </row>
    <row r="394" spans="2:3" x14ac:dyDescent="0.3">
      <c r="B394" s="12">
        <v>1</v>
      </c>
      <c r="C394" s="12">
        <v>6.5</v>
      </c>
    </row>
    <row r="395" spans="2:3" x14ac:dyDescent="0.3">
      <c r="B395" s="12">
        <v>2</v>
      </c>
      <c r="C395" s="12">
        <v>3.4000000000000004</v>
      </c>
    </row>
    <row r="396" spans="2:3" x14ac:dyDescent="0.3">
      <c r="B396" s="12">
        <v>3</v>
      </c>
      <c r="C396" s="12">
        <v>2.1999999999999993</v>
      </c>
    </row>
    <row r="397" spans="2:3" x14ac:dyDescent="0.3">
      <c r="B397" s="12">
        <v>4</v>
      </c>
      <c r="C397" s="12">
        <v>2.6999999999999993</v>
      </c>
    </row>
    <row r="398" spans="2:3" x14ac:dyDescent="0.3">
      <c r="B398" s="12">
        <v>5</v>
      </c>
      <c r="C398" s="12">
        <v>4.6999999999999993</v>
      </c>
    </row>
    <row r="399" spans="2:3" x14ac:dyDescent="0.3">
      <c r="B399" s="12">
        <v>6</v>
      </c>
      <c r="C399" s="12">
        <v>4.4000000000000004</v>
      </c>
    </row>
    <row r="400" spans="2:3" x14ac:dyDescent="0.3">
      <c r="B400" s="12">
        <v>1</v>
      </c>
      <c r="C400" s="12">
        <v>5.6999999999999993</v>
      </c>
    </row>
    <row r="401" spans="2:3" x14ac:dyDescent="0.3">
      <c r="B401" s="12">
        <v>2</v>
      </c>
      <c r="C401" s="12">
        <v>2.1999999999999993</v>
      </c>
    </row>
    <row r="402" spans="2:3" x14ac:dyDescent="0.3">
      <c r="B402" s="12">
        <v>3</v>
      </c>
      <c r="C402" s="12">
        <v>3.4000000000000004</v>
      </c>
    </row>
    <row r="403" spans="2:3" x14ac:dyDescent="0.3">
      <c r="B403" s="12">
        <v>4</v>
      </c>
      <c r="C403" s="12">
        <v>4.4000000000000004</v>
      </c>
    </row>
    <row r="404" spans="2:3" x14ac:dyDescent="0.3">
      <c r="B404" s="12">
        <v>5</v>
      </c>
      <c r="C404" s="12">
        <v>4.5</v>
      </c>
    </row>
    <row r="405" spans="2:3" x14ac:dyDescent="0.3">
      <c r="B405" s="12">
        <v>6</v>
      </c>
      <c r="C405" s="12">
        <v>5.4</v>
      </c>
    </row>
    <row r="406" spans="2:3" x14ac:dyDescent="0.3">
      <c r="B406" s="12">
        <v>1</v>
      </c>
      <c r="C406" s="12">
        <v>6.1</v>
      </c>
    </row>
    <row r="407" spans="2:3" x14ac:dyDescent="0.3">
      <c r="B407" s="12">
        <v>2</v>
      </c>
      <c r="C407" s="12">
        <v>2.5</v>
      </c>
    </row>
    <row r="408" spans="2:3" x14ac:dyDescent="0.3">
      <c r="B408" s="12">
        <v>3</v>
      </c>
      <c r="C408" s="12">
        <v>2.1999999999999993</v>
      </c>
    </row>
    <row r="409" spans="2:3" x14ac:dyDescent="0.3">
      <c r="B409" s="12">
        <v>4</v>
      </c>
      <c r="C409" s="12">
        <v>1.7000000000000002</v>
      </c>
    </row>
    <row r="410" spans="2:3" x14ac:dyDescent="0.3">
      <c r="B410" s="12">
        <v>5</v>
      </c>
      <c r="C410" s="12">
        <v>5.1999999999999993</v>
      </c>
    </row>
    <row r="411" spans="2:3" x14ac:dyDescent="0.3">
      <c r="B411" s="12">
        <v>6</v>
      </c>
      <c r="C411" s="12">
        <v>3.0999999999999996</v>
      </c>
    </row>
    <row r="412" spans="2:3" x14ac:dyDescent="0.3">
      <c r="B412" s="12">
        <v>1</v>
      </c>
      <c r="C412" s="12">
        <v>4.8000000000000007</v>
      </c>
    </row>
    <row r="413" spans="2:3" x14ac:dyDescent="0.3">
      <c r="B413" s="12">
        <v>2</v>
      </c>
      <c r="C413" s="12">
        <v>3.5999999999999996</v>
      </c>
    </row>
    <row r="414" spans="2:3" x14ac:dyDescent="0.3">
      <c r="B414" s="12">
        <v>3</v>
      </c>
      <c r="C414" s="12">
        <v>2.3000000000000007</v>
      </c>
    </row>
    <row r="415" spans="2:3" x14ac:dyDescent="0.3">
      <c r="B415" s="12">
        <v>4</v>
      </c>
      <c r="C415" s="12">
        <v>2.6999999999999993</v>
      </c>
    </row>
    <row r="416" spans="2:3" x14ac:dyDescent="0.3">
      <c r="B416" s="12">
        <v>5</v>
      </c>
      <c r="C416" s="12">
        <v>3.9000000000000004</v>
      </c>
    </row>
    <row r="417" spans="2:3" x14ac:dyDescent="0.3">
      <c r="B417" s="12">
        <v>6</v>
      </c>
      <c r="C417" s="12">
        <v>4</v>
      </c>
    </row>
    <row r="418" spans="2:3" x14ac:dyDescent="0.3">
      <c r="B418" s="12">
        <v>1</v>
      </c>
      <c r="C418" s="12">
        <v>7</v>
      </c>
    </row>
    <row r="419" spans="2:3" x14ac:dyDescent="0.3">
      <c r="B419" s="12">
        <v>2</v>
      </c>
      <c r="C419" s="12">
        <v>3</v>
      </c>
    </row>
    <row r="420" spans="2:3" x14ac:dyDescent="0.3">
      <c r="B420" s="12">
        <v>3</v>
      </c>
      <c r="C420" s="12">
        <v>3.5</v>
      </c>
    </row>
    <row r="421" spans="2:3" x14ac:dyDescent="0.3">
      <c r="B421" s="12">
        <v>4</v>
      </c>
      <c r="C421" s="12">
        <v>2.1999999999999993</v>
      </c>
    </row>
    <row r="422" spans="2:3" x14ac:dyDescent="0.3">
      <c r="B422" s="12">
        <v>5</v>
      </c>
      <c r="C422" s="12">
        <v>4.1999999999999993</v>
      </c>
    </row>
    <row r="423" spans="2:3" x14ac:dyDescent="0.3">
      <c r="B423" s="12">
        <v>6</v>
      </c>
      <c r="C423" s="12">
        <v>3.4000000000000004</v>
      </c>
    </row>
    <row r="424" spans="2:3" x14ac:dyDescent="0.3">
      <c r="B424" s="12">
        <v>1</v>
      </c>
      <c r="C424" s="12">
        <v>5.0999999999999996</v>
      </c>
    </row>
    <row r="425" spans="2:3" x14ac:dyDescent="0.3">
      <c r="B425" s="12">
        <v>2</v>
      </c>
      <c r="C425" s="12">
        <v>2.1999999999999993</v>
      </c>
    </row>
    <row r="426" spans="2:3" x14ac:dyDescent="0.3">
      <c r="B426" s="12">
        <v>3</v>
      </c>
      <c r="C426" s="12">
        <v>3.5</v>
      </c>
    </row>
    <row r="427" spans="2:3" x14ac:dyDescent="0.3">
      <c r="B427" s="12">
        <v>4</v>
      </c>
      <c r="C427" s="12">
        <v>2.5999999999999996</v>
      </c>
    </row>
    <row r="428" spans="2:3" x14ac:dyDescent="0.3">
      <c r="B428" s="12">
        <v>5</v>
      </c>
      <c r="C428" s="12">
        <v>3.3000000000000007</v>
      </c>
    </row>
    <row r="429" spans="2:3" x14ac:dyDescent="0.3">
      <c r="B429" s="12">
        <v>6</v>
      </c>
      <c r="C429" s="12">
        <v>4.6999999999999993</v>
      </c>
    </row>
    <row r="430" spans="2:3" x14ac:dyDescent="0.3">
      <c r="B430" s="12">
        <v>1</v>
      </c>
      <c r="C430" s="12">
        <v>5.4</v>
      </c>
    </row>
    <row r="431" spans="2:3" x14ac:dyDescent="0.3">
      <c r="B431" s="12">
        <v>2</v>
      </c>
      <c r="C431" s="12">
        <v>2.5999999999999996</v>
      </c>
    </row>
    <row r="432" spans="2:3" x14ac:dyDescent="0.3">
      <c r="B432" s="12">
        <v>3</v>
      </c>
      <c r="C432" s="12">
        <v>3.3000000000000007</v>
      </c>
    </row>
    <row r="433" spans="2:3" x14ac:dyDescent="0.3">
      <c r="B433" s="12">
        <v>4</v>
      </c>
      <c r="C433" s="12">
        <v>2.0999999999999996</v>
      </c>
    </row>
    <row r="434" spans="2:3" x14ac:dyDescent="0.3">
      <c r="B434" s="12">
        <v>5</v>
      </c>
      <c r="C434" s="12">
        <v>6.5</v>
      </c>
    </row>
    <row r="435" spans="2:3" x14ac:dyDescent="0.3">
      <c r="B435" s="12">
        <v>6</v>
      </c>
      <c r="C435" s="12">
        <v>6</v>
      </c>
    </row>
    <row r="436" spans="2:3" x14ac:dyDescent="0.3">
      <c r="B436" s="12">
        <v>1</v>
      </c>
      <c r="C436" s="12">
        <v>5.8000000000000007</v>
      </c>
    </row>
    <row r="437" spans="2:3" x14ac:dyDescent="0.3">
      <c r="B437" s="12">
        <v>2</v>
      </c>
      <c r="C437" s="12">
        <v>3.5999999999999996</v>
      </c>
    </row>
    <row r="438" spans="2:3" x14ac:dyDescent="0.3">
      <c r="B438" s="12">
        <v>3</v>
      </c>
      <c r="C438" s="12">
        <v>4.4000000000000004</v>
      </c>
    </row>
    <row r="439" spans="2:3" x14ac:dyDescent="0.3">
      <c r="B439" s="12">
        <v>4</v>
      </c>
      <c r="C439" s="12">
        <v>2.5999999999999996</v>
      </c>
    </row>
    <row r="440" spans="2:3" x14ac:dyDescent="0.3">
      <c r="B440" s="12">
        <v>5</v>
      </c>
      <c r="C440" s="12">
        <v>3.6999999999999993</v>
      </c>
    </row>
    <row r="441" spans="2:3" x14ac:dyDescent="0.3">
      <c r="B441" s="12">
        <v>6</v>
      </c>
      <c r="C441" s="12">
        <v>2.8</v>
      </c>
    </row>
    <row r="442" spans="2:3" x14ac:dyDescent="0.3">
      <c r="B442" s="12">
        <v>1</v>
      </c>
      <c r="C442" s="12">
        <v>5.1999999999999993</v>
      </c>
    </row>
    <row r="443" spans="2:3" x14ac:dyDescent="0.3">
      <c r="B443" s="12">
        <v>2</v>
      </c>
      <c r="C443" s="12">
        <v>3.5999999999999996</v>
      </c>
    </row>
    <row r="444" spans="2:3" x14ac:dyDescent="0.3">
      <c r="B444" s="12">
        <v>3</v>
      </c>
      <c r="C444" s="12">
        <v>2.1999999999999993</v>
      </c>
    </row>
    <row r="445" spans="2:3" x14ac:dyDescent="0.3">
      <c r="B445" s="12">
        <v>4</v>
      </c>
      <c r="C445" s="12">
        <v>2.3000000000000007</v>
      </c>
    </row>
    <row r="446" spans="2:3" x14ac:dyDescent="0.3">
      <c r="B446" s="12">
        <v>5</v>
      </c>
      <c r="C446" s="12">
        <v>5.0999999999999996</v>
      </c>
    </row>
    <row r="447" spans="2:3" x14ac:dyDescent="0.3">
      <c r="B447" s="12">
        <v>6</v>
      </c>
      <c r="C447" s="12">
        <v>3.0999999999999996</v>
      </c>
    </row>
    <row r="448" spans="2:3" x14ac:dyDescent="0.3">
      <c r="B448" s="12">
        <v>1</v>
      </c>
      <c r="C448" s="12">
        <v>5.9</v>
      </c>
    </row>
    <row r="449" spans="2:3" x14ac:dyDescent="0.3">
      <c r="B449" s="12">
        <v>2</v>
      </c>
      <c r="C449" s="12">
        <v>3.5</v>
      </c>
    </row>
    <row r="450" spans="2:3" x14ac:dyDescent="0.3">
      <c r="B450" s="12">
        <v>3</v>
      </c>
      <c r="C450" s="12">
        <v>3.1999999999999993</v>
      </c>
    </row>
    <row r="451" spans="2:3" x14ac:dyDescent="0.3">
      <c r="B451" s="12">
        <v>4</v>
      </c>
      <c r="C451" s="12">
        <v>3.3000000000000007</v>
      </c>
    </row>
    <row r="452" spans="2:3" x14ac:dyDescent="0.3">
      <c r="B452" s="12">
        <v>5</v>
      </c>
      <c r="C452" s="12">
        <v>3.3000000000000007</v>
      </c>
    </row>
    <row r="453" spans="2:3" x14ac:dyDescent="0.3">
      <c r="B453" s="12">
        <v>6</v>
      </c>
      <c r="C453" s="12">
        <v>3.0999999999999996</v>
      </c>
    </row>
    <row r="454" spans="2:3" x14ac:dyDescent="0.3">
      <c r="B454" s="12">
        <v>1</v>
      </c>
      <c r="C454" s="12">
        <v>6.3000000000000007</v>
      </c>
    </row>
    <row r="455" spans="2:3" x14ac:dyDescent="0.3">
      <c r="B455" s="12">
        <v>2</v>
      </c>
      <c r="C455" s="12">
        <v>3.8000000000000007</v>
      </c>
    </row>
    <row r="456" spans="2:3" x14ac:dyDescent="0.3">
      <c r="B456" s="12">
        <v>3</v>
      </c>
      <c r="C456" s="12">
        <v>2.5999999999999996</v>
      </c>
    </row>
    <row r="457" spans="2:3" x14ac:dyDescent="0.3">
      <c r="B457" s="12">
        <v>4</v>
      </c>
      <c r="C457" s="12">
        <v>3.9000000000000004</v>
      </c>
    </row>
    <row r="458" spans="2:3" x14ac:dyDescent="0.3">
      <c r="B458" s="12">
        <v>5</v>
      </c>
      <c r="C458" s="12">
        <v>4.4000000000000004</v>
      </c>
    </row>
    <row r="459" spans="2:3" x14ac:dyDescent="0.3">
      <c r="B459" s="12">
        <v>6</v>
      </c>
      <c r="C459" s="12">
        <v>3.6999999999999993</v>
      </c>
    </row>
    <row r="460" spans="2:3" x14ac:dyDescent="0.3">
      <c r="B460" s="12">
        <v>1</v>
      </c>
      <c r="C460" s="12">
        <v>5</v>
      </c>
    </row>
    <row r="461" spans="2:3" x14ac:dyDescent="0.3">
      <c r="B461" s="12">
        <v>2</v>
      </c>
      <c r="C461" s="12">
        <v>3.9000000000000004</v>
      </c>
    </row>
    <row r="462" spans="2:3" x14ac:dyDescent="0.3">
      <c r="B462" s="12">
        <v>3</v>
      </c>
      <c r="C462" s="12">
        <v>2.1999999999999993</v>
      </c>
    </row>
    <row r="463" spans="2:3" x14ac:dyDescent="0.3">
      <c r="B463" s="12">
        <v>4</v>
      </c>
      <c r="C463" s="12">
        <v>4.0999999999999996</v>
      </c>
    </row>
    <row r="464" spans="2:3" x14ac:dyDescent="0.3">
      <c r="B464" s="12">
        <v>5</v>
      </c>
      <c r="C464" s="12">
        <v>5.4</v>
      </c>
    </row>
    <row r="465" spans="2:3" x14ac:dyDescent="0.3">
      <c r="B465" s="12">
        <v>6</v>
      </c>
      <c r="C465" s="12">
        <v>4</v>
      </c>
    </row>
    <row r="466" spans="2:3" x14ac:dyDescent="0.3">
      <c r="B466" s="12">
        <v>1</v>
      </c>
      <c r="C466" s="12">
        <v>6.1</v>
      </c>
    </row>
    <row r="467" spans="2:3" x14ac:dyDescent="0.3">
      <c r="B467" s="12">
        <v>2</v>
      </c>
      <c r="C467" s="12">
        <v>3.3000000000000007</v>
      </c>
    </row>
    <row r="468" spans="2:3" x14ac:dyDescent="0.3">
      <c r="B468" s="12">
        <v>3</v>
      </c>
      <c r="C468" s="12">
        <v>5</v>
      </c>
    </row>
    <row r="469" spans="2:3" x14ac:dyDescent="0.3">
      <c r="B469" s="12">
        <v>4</v>
      </c>
      <c r="C469" s="12">
        <v>2.1999999999999993</v>
      </c>
    </row>
    <row r="470" spans="2:3" x14ac:dyDescent="0.3">
      <c r="B470" s="12">
        <v>5</v>
      </c>
      <c r="C470" s="12">
        <v>6.4</v>
      </c>
    </row>
    <row r="471" spans="2:3" x14ac:dyDescent="0.3">
      <c r="B471" s="12">
        <v>6</v>
      </c>
      <c r="C471" s="12">
        <v>5.6</v>
      </c>
    </row>
  </sheetData>
  <mergeCells count="1">
    <mergeCell ref="E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9</vt:i4>
      </vt:variant>
    </vt:vector>
  </HeadingPairs>
  <TitlesOfParts>
    <vt:vector size="32" baseType="lpstr">
      <vt:lpstr>EB02(C)</vt:lpstr>
      <vt:lpstr>Topics</vt:lpstr>
      <vt:lpstr>CountAndSum</vt:lpstr>
      <vt:lpstr>CountAndSum (an)</vt:lpstr>
      <vt:lpstr>EGR</vt:lpstr>
      <vt:lpstr>EGR (an)</vt:lpstr>
      <vt:lpstr>$ NumberFormat</vt:lpstr>
      <vt:lpstr>Two Conditions</vt:lpstr>
      <vt:lpstr>Two Conditions (an)</vt:lpstr>
      <vt:lpstr>ComparativeOperators</vt:lpstr>
      <vt:lpstr>Assembly</vt:lpstr>
      <vt:lpstr>Assembly (an)</vt:lpstr>
      <vt:lpstr>Assembly(2)</vt:lpstr>
      <vt:lpstr>Assembly(2)(an)</vt:lpstr>
      <vt:lpstr>Homework ==&gt;&gt;</vt:lpstr>
      <vt:lpstr>HW(1)</vt:lpstr>
      <vt:lpstr>HW(1an)</vt:lpstr>
      <vt:lpstr>HW(2)</vt:lpstr>
      <vt:lpstr>HW(2an)</vt:lpstr>
      <vt:lpstr>HW(3)</vt:lpstr>
      <vt:lpstr>HW(3an)</vt:lpstr>
      <vt:lpstr>HW(4)</vt:lpstr>
      <vt:lpstr>HW(4an)</vt:lpstr>
      <vt:lpstr>'Assembly (an)'!Print_Area</vt:lpstr>
      <vt:lpstr>'Assembly(2)(an)'!Print_Area</vt:lpstr>
      <vt:lpstr>ComparativeOperators!Print_Area</vt:lpstr>
      <vt:lpstr>CountAndSum!Print_Area</vt:lpstr>
      <vt:lpstr>'CountAndSum (an)'!Print_Area</vt:lpstr>
      <vt:lpstr>EGR!Print_Area</vt:lpstr>
      <vt:lpstr>'EGR (an)'!Print_Area</vt:lpstr>
      <vt:lpstr>'Two Conditions'!Print_Area</vt:lpstr>
      <vt:lpstr>'Two Conditions (an)'!Print_Area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2024-11-11T05:36:55Z</cp:lastPrinted>
  <dcterms:created xsi:type="dcterms:W3CDTF">2015-06-05T18:17:20Z</dcterms:created>
  <dcterms:modified xsi:type="dcterms:W3CDTF">2024-11-17T15:57:00Z</dcterms:modified>
</cp:coreProperties>
</file>