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D:\Fall 24 Quarter Classes\Busn 216\Class Files\Excel Workbooks\Video 4\"/>
    </mc:Choice>
  </mc:AlternateContent>
  <xr:revisionPtr revIDLastSave="0" documentId="13_ncr:1_{F75A84C4-1D88-4166-9D1E-EE3DEA0900E5}" xr6:coauthVersionLast="47" xr6:coauthVersionMax="47" xr10:uidLastSave="{00000000-0000-0000-0000-000000000000}"/>
  <bookViews>
    <workbookView xWindow="-120" yWindow="-120" windowWidth="29040" windowHeight="15720" tabRatio="970" xr2:uid="{7D088579-3D22-4C10-B5E7-8306A8FC680A}"/>
  </bookViews>
  <sheets>
    <sheet name="What to Cover" sheetId="1" r:id="rId1"/>
    <sheet name="Date NF and Calculations " sheetId="10" r:id="rId2"/>
    <sheet name="Date NF and Calculations (an)" sheetId="24" r:id="rId3"/>
    <sheet name="Time NF and Calculations " sheetId="25" r:id="rId4"/>
    <sheet name="Time NF and Calculations  (an)" sheetId="31" r:id="rId5"/>
    <sheet name="Time Calc and Mround" sheetId="30" r:id="rId6"/>
    <sheet name="Time Calc and Mround (an)" sheetId="32" r:id="rId7"/>
    <sheet name="Homework&gt;&gt;&gt;&gt;&gt;" sheetId="22" r:id="rId8"/>
    <sheet name="Hw 1" sheetId="26" r:id="rId9"/>
    <sheet name="Hw 1 (an)" sheetId="37" r:id="rId10"/>
    <sheet name="Hw 2" sheetId="27" r:id="rId11"/>
    <sheet name="Hw 2 (an)" sheetId="33" r:id="rId12"/>
    <sheet name="Hw 3" sheetId="28" r:id="rId13"/>
    <sheet name="Hw 3 (an)" sheetId="34" r:id="rId14"/>
    <sheet name="Hw 4" sheetId="29" r:id="rId15"/>
    <sheet name="Hw 4 (an)" sheetId="35" r:id="rId1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1" i="37" l="1"/>
  <c r="B16" i="37"/>
  <c r="B9" i="37"/>
  <c r="B4" i="37"/>
  <c r="D8" i="35"/>
  <c r="D7" i="35"/>
  <c r="D6" i="35"/>
  <c r="D5" i="35"/>
  <c r="F17" i="34"/>
  <c r="F16" i="34"/>
  <c r="F15" i="34"/>
  <c r="F14" i="34"/>
  <c r="F13" i="34"/>
  <c r="F12" i="34"/>
  <c r="F11" i="34"/>
  <c r="F10" i="34"/>
  <c r="F9" i="34"/>
  <c r="G8" i="34" a="1"/>
  <c r="G8" i="34" s="1"/>
  <c r="H8" i="34" s="1" a="1"/>
  <c r="H8" i="34" s="1"/>
  <c r="I8" i="34" s="1" a="1"/>
  <c r="I8" i="34" s="1"/>
  <c r="F8" i="34"/>
  <c r="E24" i="33"/>
  <c r="F24" i="33" s="1"/>
  <c r="E23" i="33"/>
  <c r="F23" i="33" s="1"/>
  <c r="E22" i="33"/>
  <c r="F22" i="33" s="1"/>
  <c r="E21" i="33"/>
  <c r="F21" i="33" s="1"/>
  <c r="E20" i="33"/>
  <c r="F20" i="33" s="1"/>
  <c r="E19" i="33"/>
  <c r="F19" i="33" s="1"/>
  <c r="E18" i="33"/>
  <c r="F18" i="33" s="1"/>
  <c r="E17" i="33"/>
  <c r="F17" i="33" s="1"/>
  <c r="E16" i="33"/>
  <c r="F16" i="33" s="1"/>
  <c r="E15" i="33"/>
  <c r="F15" i="33" s="1"/>
  <c r="E14" i="33"/>
  <c r="F14" i="33" s="1"/>
  <c r="E13" i="33"/>
  <c r="F13" i="33" s="1"/>
  <c r="E12" i="33"/>
  <c r="F12" i="33" s="1"/>
  <c r="E11" i="33"/>
  <c r="F11" i="33" s="1"/>
  <c r="E10" i="33"/>
  <c r="F10" i="33" s="1"/>
  <c r="E9" i="33"/>
  <c r="I21" i="28"/>
  <c r="G20" i="28"/>
  <c r="H19" i="28"/>
  <c r="F19" i="28"/>
  <c r="F19" i="34"/>
  <c r="F5" i="29"/>
  <c r="C21" i="37"/>
  <c r="G9" i="33"/>
  <c r="C16" i="37"/>
  <c r="C9" i="37"/>
  <c r="C4" i="37"/>
  <c r="C21" i="26"/>
  <c r="C16" i="26"/>
  <c r="C9" i="26"/>
  <c r="C4" i="26"/>
  <c r="F5" i="35"/>
  <c r="I21" i="34"/>
  <c r="G20" i="34"/>
  <c r="J9" i="33"/>
  <c r="H19" i="34"/>
  <c r="I9" i="33" l="1" a="1"/>
  <c r="I9" i="33" s="1"/>
  <c r="F9" i="33"/>
  <c r="G9" i="27"/>
  <c r="J9" i="27"/>
  <c r="J26" i="25" l="1"/>
  <c r="H26" i="25"/>
  <c r="C27" i="25"/>
  <c r="C45" i="10"/>
  <c r="C34" i="10"/>
  <c r="H34" i="32"/>
  <c r="I34" i="32" s="1"/>
  <c r="K34" i="32" s="1"/>
  <c r="G34" i="32"/>
  <c r="G33" i="32"/>
  <c r="H33" i="32" s="1"/>
  <c r="I33" i="32" s="1"/>
  <c r="K33" i="32" s="1"/>
  <c r="G32" i="32"/>
  <c r="H32" i="32" s="1"/>
  <c r="I32" i="32" s="1"/>
  <c r="K32" i="32" s="1"/>
  <c r="H31" i="32"/>
  <c r="I31" i="32" s="1"/>
  <c r="K31" i="32" s="1"/>
  <c r="G31" i="32"/>
  <c r="H30" i="32"/>
  <c r="I30" i="32" s="1"/>
  <c r="K30" i="32" s="1"/>
  <c r="G30" i="32"/>
  <c r="G29" i="32"/>
  <c r="H29" i="32" s="1"/>
  <c r="I29" i="32" s="1"/>
  <c r="K29" i="32" s="1"/>
  <c r="H28" i="32"/>
  <c r="I28" i="32" s="1"/>
  <c r="K28" i="32" s="1"/>
  <c r="G28" i="32"/>
  <c r="D19" i="25"/>
  <c r="D18" i="25"/>
  <c r="G16" i="32"/>
  <c r="H16" i="32" s="1"/>
  <c r="I16" i="32" s="1"/>
  <c r="G15" i="32"/>
  <c r="H15" i="32" s="1"/>
  <c r="I15" i="32" s="1"/>
  <c r="G14" i="32"/>
  <c r="H14" i="32" s="1"/>
  <c r="I14" i="32" s="1"/>
  <c r="H13" i="32"/>
  <c r="I13" i="32" s="1"/>
  <c r="G13" i="32"/>
  <c r="G12" i="32"/>
  <c r="H12" i="32" s="1"/>
  <c r="I12" i="32" s="1"/>
  <c r="G11" i="32"/>
  <c r="H11" i="32" s="1"/>
  <c r="I11" i="32" s="1"/>
  <c r="G10" i="32"/>
  <c r="H10" i="32" s="1"/>
  <c r="I10" i="32" s="1"/>
  <c r="F84" i="31"/>
  <c r="F83" i="31"/>
  <c r="F82" i="31"/>
  <c r="F81" i="31"/>
  <c r="F80" i="31"/>
  <c r="F79" i="31"/>
  <c r="F78" i="31"/>
  <c r="F77" i="31"/>
  <c r="F76" i="31"/>
  <c r="G75" i="31" a="1"/>
  <c r="G75" i="31" s="1"/>
  <c r="F75" i="31"/>
  <c r="H67" i="31"/>
  <c r="H66" i="31"/>
  <c r="H65" i="31"/>
  <c r="H64" i="31"/>
  <c r="H63" i="31"/>
  <c r="H68" i="31" s="1"/>
  <c r="H61" i="31"/>
  <c r="H60" i="31"/>
  <c r="H59" i="31"/>
  <c r="H58" i="31"/>
  <c r="H57" i="31"/>
  <c r="H62" i="31" s="1"/>
  <c r="C51" i="31"/>
  <c r="C48" i="31"/>
  <c r="C49" i="31" s="1"/>
  <c r="C45" i="31"/>
  <c r="F35" i="31"/>
  <c r="G34" i="31" a="1"/>
  <c r="G34" i="31" s="1"/>
  <c r="F34" i="31"/>
  <c r="C27" i="31"/>
  <c r="C21" i="31"/>
  <c r="C20" i="31"/>
  <c r="E19" i="31"/>
  <c r="E18" i="31"/>
  <c r="E17" i="31"/>
  <c r="D17" i="31"/>
  <c r="E16" i="31"/>
  <c r="D16" i="31"/>
  <c r="E15" i="31"/>
  <c r="D15" i="31"/>
  <c r="E14" i="31"/>
  <c r="D14" i="31"/>
  <c r="E13" i="31"/>
  <c r="D13" i="31"/>
  <c r="E12" i="31"/>
  <c r="D12" i="31"/>
  <c r="C12" i="31"/>
  <c r="G87" i="25"/>
  <c r="H24" i="30"/>
  <c r="M24" i="30"/>
  <c r="I24" i="30"/>
  <c r="L24" i="30"/>
  <c r="J85" i="10"/>
  <c r="G24" i="30"/>
  <c r="I6" i="30"/>
  <c r="K6" i="30"/>
  <c r="I88" i="25"/>
  <c r="H6" i="30"/>
  <c r="L6" i="30"/>
  <c r="M6" i="30"/>
  <c r="H86" i="25"/>
  <c r="G36" i="25"/>
  <c r="K24" i="30"/>
  <c r="F86" i="25"/>
  <c r="G6" i="30"/>
  <c r="D49" i="31"/>
  <c r="I25" i="32"/>
  <c r="L25" i="32"/>
  <c r="G87" i="31"/>
  <c r="H86" i="31"/>
  <c r="M25" i="32"/>
  <c r="M7" i="32"/>
  <c r="K7" i="32"/>
  <c r="I88" i="31"/>
  <c r="D48" i="31"/>
  <c r="G7" i="32"/>
  <c r="I57" i="31"/>
  <c r="I68" i="31"/>
  <c r="I7" i="32"/>
  <c r="F36" i="31"/>
  <c r="I62" i="31"/>
  <c r="J85" i="24"/>
  <c r="L7" i="32"/>
  <c r="H25" i="32"/>
  <c r="F86" i="31"/>
  <c r="K25" i="32"/>
  <c r="H7" i="32"/>
  <c r="D51" i="31"/>
  <c r="G25" i="32"/>
  <c r="G36" i="31"/>
  <c r="D45" i="31"/>
  <c r="M32" i="32" l="1"/>
  <c r="L32" i="32"/>
  <c r="L34" i="32"/>
  <c r="M34" i="32" s="1"/>
  <c r="L29" i="32"/>
  <c r="M29" i="32" s="1"/>
  <c r="L28" i="32"/>
  <c r="M28" i="32" s="1"/>
  <c r="L30" i="32"/>
  <c r="M30" i="32" s="1"/>
  <c r="L31" i="32"/>
  <c r="M31" i="32" s="1"/>
  <c r="L33" i="32"/>
  <c r="M33" i="32" s="1"/>
  <c r="K10" i="32" a="1"/>
  <c r="H75" i="31" a="1"/>
  <c r="H75" i="31" s="1"/>
  <c r="I75" i="31" s="1" a="1"/>
  <c r="I75" i="31" s="1"/>
  <c r="K10" i="32" l="1"/>
  <c r="L10" i="32" l="1" a="1"/>
  <c r="E13" i="25"/>
  <c r="E14" i="25"/>
  <c r="E15" i="25"/>
  <c r="E16" i="25"/>
  <c r="E17" i="25"/>
  <c r="E18" i="25"/>
  <c r="E19" i="25"/>
  <c r="E12" i="25"/>
  <c r="D13" i="25"/>
  <c r="D14" i="25"/>
  <c r="D15" i="25"/>
  <c r="D16" i="25"/>
  <c r="D17" i="25"/>
  <c r="D12" i="25"/>
  <c r="C21" i="25"/>
  <c r="C20" i="25"/>
  <c r="C12" i="25"/>
  <c r="E100" i="24"/>
  <c r="F100" i="24" s="1"/>
  <c r="E99" i="24"/>
  <c r="F99" i="24" s="1"/>
  <c r="E98" i="24"/>
  <c r="F98" i="24" s="1"/>
  <c r="E97" i="24"/>
  <c r="F97" i="24" s="1"/>
  <c r="E96" i="24"/>
  <c r="F96" i="24" s="1"/>
  <c r="E95" i="24"/>
  <c r="F95" i="24" s="1"/>
  <c r="E94" i="24"/>
  <c r="F94" i="24" s="1"/>
  <c r="E93" i="24"/>
  <c r="F93" i="24" s="1"/>
  <c r="E92" i="24"/>
  <c r="F92" i="24" s="1"/>
  <c r="E91" i="24"/>
  <c r="F91" i="24" s="1"/>
  <c r="E90" i="24"/>
  <c r="F90" i="24" s="1"/>
  <c r="E89" i="24"/>
  <c r="F89" i="24" s="1"/>
  <c r="E88" i="24"/>
  <c r="F88" i="24" s="1"/>
  <c r="E87" i="24"/>
  <c r="F87" i="24" s="1"/>
  <c r="E86" i="24"/>
  <c r="F86" i="24" s="1"/>
  <c r="E85" i="24"/>
  <c r="C78" i="24"/>
  <c r="C71" i="24"/>
  <c r="C65" i="24"/>
  <c r="C60" i="24"/>
  <c r="C55" i="24"/>
  <c r="C50" i="24"/>
  <c r="C45" i="24"/>
  <c r="C46" i="24" s="1"/>
  <c r="C42" i="24"/>
  <c r="C34" i="24"/>
  <c r="C29" i="24"/>
  <c r="C28" i="24"/>
  <c r="C27" i="24"/>
  <c r="C26" i="24"/>
  <c r="C25" i="24"/>
  <c r="C24" i="24"/>
  <c r="C23" i="24"/>
  <c r="C22" i="24"/>
  <c r="C21" i="24"/>
  <c r="C20" i="24"/>
  <c r="C19" i="24"/>
  <c r="C18" i="24"/>
  <c r="C17" i="24"/>
  <c r="C16" i="24"/>
  <c r="C15" i="24"/>
  <c r="C14" i="24"/>
  <c r="C13" i="24"/>
  <c r="C12" i="24"/>
  <c r="C13" i="10"/>
  <c r="C14" i="10"/>
  <c r="C15" i="10"/>
  <c r="C16" i="10"/>
  <c r="C17" i="10"/>
  <c r="C18" i="10"/>
  <c r="C19" i="10"/>
  <c r="C20" i="10"/>
  <c r="C21" i="10"/>
  <c r="C22" i="10"/>
  <c r="C23" i="10"/>
  <c r="C24" i="10"/>
  <c r="C25" i="10"/>
  <c r="C26" i="10"/>
  <c r="C27" i="10"/>
  <c r="C28" i="10"/>
  <c r="C29" i="10"/>
  <c r="C12" i="10"/>
  <c r="D65" i="10"/>
  <c r="D48" i="25"/>
  <c r="D45" i="25"/>
  <c r="G85" i="10"/>
  <c r="D55" i="10"/>
  <c r="D60" i="10"/>
  <c r="D71" i="10"/>
  <c r="D49" i="25"/>
  <c r="D50" i="10"/>
  <c r="D51" i="25"/>
  <c r="D42" i="10"/>
  <c r="D46" i="10"/>
  <c r="D78" i="10"/>
  <c r="F36" i="25"/>
  <c r="D78" i="24"/>
  <c r="D65" i="24"/>
  <c r="G85" i="24"/>
  <c r="D50" i="24"/>
  <c r="D71" i="24"/>
  <c r="D60" i="24"/>
  <c r="D46" i="24"/>
  <c r="D42" i="24"/>
  <c r="D55" i="24"/>
  <c r="F85" i="24" l="1"/>
  <c r="I85" i="24" a="1"/>
  <c r="I85" i="24" s="1"/>
  <c r="L10" i="32"/>
  <c r="M10" i="32" s="1"/>
  <c r="M16" i="32"/>
  <c r="M11" i="32"/>
  <c r="M15" i="32"/>
  <c r="M12" i="32"/>
  <c r="M13" i="32"/>
  <c r="M14" i="3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<sst xmlns="http://schemas.openxmlformats.org/spreadsheetml/2006/main" count="693" uniqueCount="239">
  <si>
    <t xml:space="preserve"> </t>
  </si>
  <si>
    <t>What Does Number Formatting Do?</t>
  </si>
  <si>
    <t>Our Example 1 above:</t>
  </si>
  <si>
    <t xml:space="preserve">Number Formatting allows you to change the appearance of numbers which is how the Number is displayed, including dates and times, without changing the actual number. </t>
  </si>
  <si>
    <t xml:space="preserve">The number format does not affect the cell value that Excel uses to perform calculations. </t>
  </si>
  <si>
    <t>Formulas do not see the Number Formatting but use the actual value on the cell to perform calculations.</t>
  </si>
  <si>
    <t xml:space="preserve">The actual value is displayed in the formula bar. </t>
  </si>
  <si>
    <t>Excel provides several types of number formats.</t>
  </si>
  <si>
    <t>We have used Number Formatting to display the numbers but if you look at the formula bar you will see the actual number that is in the cell. The Decrease Decimal button is used to display the number with no decimals but if you look at the formula bar you can still see all the decimals.</t>
  </si>
  <si>
    <t>¨</t>
  </si>
  <si>
    <t></t>
  </si>
  <si>
    <r>
      <t>For example, the façade shows the number</t>
    </r>
    <r>
      <rPr>
        <b/>
        <sz val="13"/>
        <color theme="1"/>
        <rFont val="Calibri"/>
        <family val="2"/>
        <scheme val="minor"/>
      </rPr>
      <t xml:space="preserve"> 5281</t>
    </r>
    <r>
      <rPr>
        <sz val="13"/>
        <color theme="1"/>
        <rFont val="Calibri"/>
        <family val="2"/>
        <scheme val="minor"/>
      </rPr>
      <t xml:space="preserve">, but underneath the actual number is </t>
    </r>
    <r>
      <rPr>
        <b/>
        <sz val="13"/>
        <color theme="1"/>
        <rFont val="Calibri"/>
        <family val="2"/>
        <scheme val="minor"/>
      </rPr>
      <t>5280.830802.</t>
    </r>
  </si>
  <si>
    <r>
      <t xml:space="preserve">Number Formatting is used here to display the numbers </t>
    </r>
    <r>
      <rPr>
        <b/>
        <sz val="13"/>
        <color theme="1"/>
        <rFont val="Calibri"/>
        <family val="2"/>
        <scheme val="minor"/>
      </rPr>
      <t>on the surface of the cell</t>
    </r>
    <r>
      <rPr>
        <sz val="13"/>
        <color theme="1"/>
        <rFont val="Calibri"/>
        <family val="2"/>
        <scheme val="minor"/>
      </rPr>
      <t xml:space="preserve"> (as a façade) without changing the </t>
    </r>
    <r>
      <rPr>
        <b/>
        <sz val="13"/>
        <color theme="1"/>
        <rFont val="Calibri"/>
        <family val="2"/>
        <scheme val="minor"/>
      </rPr>
      <t>actual number that is in the cell</t>
    </r>
    <r>
      <rPr>
        <sz val="13"/>
        <color theme="1"/>
        <rFont val="Calibri"/>
        <family val="2"/>
        <scheme val="minor"/>
      </rPr>
      <t>.</t>
    </r>
  </si>
  <si>
    <t>General Number Formatting</t>
  </si>
  <si>
    <t>General Number Formatting = means no Number Formatting is applied</t>
  </si>
  <si>
    <t>General Number Formatting = what you see is actually what is stored in the cell</t>
  </si>
  <si>
    <t>General Number Formatting will ERASE all previously applied Number Formatting</t>
  </si>
  <si>
    <t>Currency Number Formatting</t>
  </si>
  <si>
    <t>Has a floating Dollar symbol</t>
  </si>
  <si>
    <t>Decimals will usually line up</t>
  </si>
  <si>
    <t>Zeros will show as Zeros</t>
  </si>
  <si>
    <t>You have an option to choose how to show the negative values</t>
  </si>
  <si>
    <t>Accounting Number Formatting</t>
  </si>
  <si>
    <t>Dollar symbol is fixed on the left edge of the cell</t>
  </si>
  <si>
    <t>Decimals always line up</t>
  </si>
  <si>
    <t>Zeros will show as dashes</t>
  </si>
  <si>
    <t>Negative values will show in parenthesis</t>
  </si>
  <si>
    <t>Balance Amount to Enter:</t>
  </si>
  <si>
    <t>Employee</t>
  </si>
  <si>
    <t>Tax Rate</t>
  </si>
  <si>
    <t>Gross Pay</t>
  </si>
  <si>
    <t>Tax Deduction</t>
  </si>
  <si>
    <t>When you MUST use ROUND Function</t>
  </si>
  <si>
    <t>You are required to ROUND when you are dealing with money (When Multiplying and Dividing)</t>
  </si>
  <si>
    <t>You have extraneous decimals which are past the penny position</t>
  </si>
  <si>
    <t xml:space="preserve">You will use the formula result in a subsequent formula </t>
  </si>
  <si>
    <t>When not to use ROUND Function</t>
  </si>
  <si>
    <t>When you are not doing calculation and are just looking at the number, you can use Number Formatting</t>
  </si>
  <si>
    <t>Rules for ROUND Function (Number of Digits to ROUND to):</t>
  </si>
  <si>
    <t>Round to the penny (hundredths position)  use 2 for the number digits</t>
  </si>
  <si>
    <t>Round to Dollar (ones position)  use 0 for the number digits</t>
  </si>
  <si>
    <t>Round to hundreds (hundrends position)  use -2 for the number digits</t>
  </si>
  <si>
    <t>Round to thousands (thousands position)  use -3 for the number digits</t>
  </si>
  <si>
    <t>Some examples of when you will need to Round the numbers</t>
  </si>
  <si>
    <t>Payroll Calculation</t>
  </si>
  <si>
    <t>Gross Pay or Commission Calculations</t>
  </si>
  <si>
    <t>Invoice Calculations</t>
  </si>
  <si>
    <t>Tax Calculations</t>
  </si>
  <si>
    <t>Tiana Anderson</t>
  </si>
  <si>
    <t>Cinderelli Carson</t>
  </si>
  <si>
    <t>Carmen Williams</t>
  </si>
  <si>
    <t>Brixten Luis</t>
  </si>
  <si>
    <t>Stella Farewell</t>
  </si>
  <si>
    <t>With Spill formulas:</t>
  </si>
  <si>
    <t>You create one formula, and the formula will spill down the columns without you copying</t>
  </si>
  <si>
    <t>Formula is only in one cell, when you edit you will only edit in the cell that has the formula</t>
  </si>
  <si>
    <t>You do not have to decide about using Relative or Absolute cell reference</t>
  </si>
  <si>
    <t>You have fewer steps and use less effort.</t>
  </si>
  <si>
    <t>If you are using Excel 365:</t>
  </si>
  <si>
    <r>
      <rPr>
        <b/>
        <sz val="13"/>
        <color theme="1"/>
        <rFont val="Calibri"/>
        <family val="2"/>
        <scheme val="minor"/>
      </rPr>
      <t>ALWAYS</t>
    </r>
    <r>
      <rPr>
        <sz val="13"/>
        <color theme="1"/>
        <rFont val="Calibri"/>
        <family val="2"/>
        <scheme val="minor"/>
      </rPr>
      <t xml:space="preserve"> remember to select all the cells needed in the formula</t>
    </r>
  </si>
  <si>
    <r>
      <t>In the column where you are spilling the answers be sure the cells are empty to avoid getting</t>
    </r>
    <r>
      <rPr>
        <b/>
        <sz val="13"/>
        <color theme="1"/>
        <rFont val="Calibri"/>
        <family val="2"/>
        <scheme val="minor"/>
      </rPr>
      <t xml:space="preserve"> #SPILL!</t>
    </r>
    <r>
      <rPr>
        <sz val="13"/>
        <color theme="1"/>
        <rFont val="Calibri"/>
        <family val="2"/>
        <scheme val="minor"/>
      </rPr>
      <t xml:space="preserve"> error</t>
    </r>
  </si>
  <si>
    <t>Date Number Formatting and Calculations</t>
  </si>
  <si>
    <t>Date Number Formatting - Under Date Formatting there is a serial number which is a whole number that represents the number represents the number of days since December 31, 1899, where January 1, 1900 is 1, January 2, 1900 = 2, January 3, 1900 = 3, August 28, 2023 = 45166</t>
  </si>
  <si>
    <t>The whole numbers for the Dates helps to easily perform math calculations</t>
  </si>
  <si>
    <t>Excel does not see the Number Formatting, with the Date Number Formatting, Excel sees the underlying serial numbers.</t>
  </si>
  <si>
    <t>Excel uses the underlying serial numbers under the dates and makes the calculations.</t>
  </si>
  <si>
    <t>A list of Dates and their related serial Numbers</t>
  </si>
  <si>
    <t>Date</t>
  </si>
  <si>
    <t>Serial Number (Actual Number in the Cell)</t>
  </si>
  <si>
    <t>23/8/2023</t>
  </si>
  <si>
    <t>12/31/1899</t>
  </si>
  <si>
    <t>12/31/1800</t>
  </si>
  <si>
    <t>8.23.2023</t>
  </si>
  <si>
    <t>Column is not wide enough</t>
  </si>
  <si>
    <t>this type of separator is not allowed on Dates in Excel</t>
  </si>
  <si>
    <t>Day first not allowed</t>
  </si>
  <si>
    <t>Date before January 1, 1900</t>
  </si>
  <si>
    <t>Error Issue</t>
  </si>
  <si>
    <t>We can do Math with Dates</t>
  </si>
  <si>
    <t>School Start Date</t>
  </si>
  <si>
    <t>Today</t>
  </si>
  <si>
    <t>Days until school starts</t>
  </si>
  <si>
    <t>School End Date</t>
  </si>
  <si>
    <t>How many days of school with Sat and Sun as weekend</t>
  </si>
  <si>
    <t>How many days of school includes weekend</t>
  </si>
  <si>
    <t>Keyboard shortcut for today's Date: Ctrl + ;</t>
  </si>
  <si>
    <t>Days between dates = Later Date - Earlier Date</t>
  </si>
  <si>
    <r>
      <rPr>
        <b/>
        <sz val="11"/>
        <color theme="1"/>
        <rFont val="Calibri"/>
        <family val="2"/>
        <scheme val="minor"/>
      </rPr>
      <t>TODAY</t>
    </r>
    <r>
      <rPr>
        <sz val="11"/>
        <color theme="1"/>
        <rFont val="Calibri"/>
        <family val="2"/>
        <scheme val="minor"/>
      </rPr>
      <t xml:space="preserve"> Function updates each new day you open the Workbook file.</t>
    </r>
  </si>
  <si>
    <r>
      <rPr>
        <b/>
        <sz val="11"/>
        <color theme="1"/>
        <rFont val="Calibri"/>
        <family val="2"/>
        <scheme val="minor"/>
      </rPr>
      <t>=TODAY()</t>
    </r>
    <r>
      <rPr>
        <sz val="11"/>
        <color theme="1"/>
        <rFont val="Calibri"/>
        <family val="2"/>
        <scheme val="minor"/>
      </rPr>
      <t xml:space="preserve"> is an argumentless Function that will put the current Date in the cell</t>
    </r>
  </si>
  <si>
    <t>Invoice Issue Date</t>
  </si>
  <si>
    <t>Invoice Due Date</t>
  </si>
  <si>
    <t>Days until invoice is Due</t>
  </si>
  <si>
    <t>Project Start Date</t>
  </si>
  <si>
    <t>Project Due Date</t>
  </si>
  <si>
    <t>Calculate the Invoice Due Date if the contract says the amount is due at the end of the month</t>
  </si>
  <si>
    <t>Calculate the invoice Due Date if the contract states the amount is due on the same day, 3 months ahead.</t>
  </si>
  <si>
    <t xml:space="preserve">Customers Invoice Tracking </t>
  </si>
  <si>
    <t>Customers Names</t>
  </si>
  <si>
    <t>Amount Owed</t>
  </si>
  <si>
    <t>Number of Days Invoice is Late</t>
  </si>
  <si>
    <t>Number of Days</t>
  </si>
  <si>
    <t>Days between Dates where the start date is included = Later Date - Earlier Date + 1</t>
  </si>
  <si>
    <t>Number of Days does not include the weekends</t>
  </si>
  <si>
    <t>Number of Days includes the weekends</t>
  </si>
  <si>
    <t>=EOMONTH Function allows to take a date and get the end of the month for the current month, future month or past month</t>
  </si>
  <si>
    <t>=EOMONTH(Date,1) end of the next month</t>
  </si>
  <si>
    <t>=EOMONTH(Date,0) end of the current month</t>
  </si>
  <si>
    <t>=EOMONTH(Date,-1) end of the previous month</t>
  </si>
  <si>
    <t>Due in 3 Months</t>
  </si>
  <si>
    <t>EDATE Function allows you to take a date and get the same day in a future month or past month</t>
  </si>
  <si>
    <t>EDATE(Date,3) gives you three months ahead</t>
  </si>
  <si>
    <t>EDATE(Date,-3) gives you three months backward</t>
  </si>
  <si>
    <t>TimeNumber Formatting and Calculations</t>
  </si>
  <si>
    <t>Time Number Formatting - Under Time Formatting there is a serial number which helps to make the time formula calculations</t>
  </si>
  <si>
    <t>Time Serial Number is a Decimal value that represents the portion of a 24-hour a day</t>
  </si>
  <si>
    <t>When you type a Time value into a cell, behind the scenes, Excel divides that time by 24 hours.</t>
  </si>
  <si>
    <t>An example of this: 6:00 a.m. time value, Excel divides this by 24 which is 6 hours divide by 24 hours, 6/24 = 1/4 = 0.25</t>
  </si>
  <si>
    <t>A list of Time and their related Excel Time serial Numbers</t>
  </si>
  <si>
    <t>Time</t>
  </si>
  <si>
    <t>Portion of 24-hour a day = Hours/24 Hours</t>
  </si>
  <si>
    <t>Fraction</t>
  </si>
  <si>
    <t>Time Serial Number in Cell</t>
  </si>
  <si>
    <t>8:00pm</t>
  </si>
  <si>
    <t>8:00PM</t>
  </si>
  <si>
    <t>6/24</t>
  </si>
  <si>
    <t>8/24</t>
  </si>
  <si>
    <t>9/24</t>
  </si>
  <si>
    <t>12/24</t>
  </si>
  <si>
    <t>(12+3)/24</t>
  </si>
  <si>
    <t>(12+3+30/60)/24</t>
  </si>
  <si>
    <t>(12+3+15/60)/24</t>
  </si>
  <si>
    <t>Not a valid time value</t>
  </si>
  <si>
    <t>Type formula Again ==&gt;&gt;
Then Time NF ==&gt;&gt;</t>
  </si>
  <si>
    <t>Enter 6:00 AM Time ==&gt;&gt;</t>
  </si>
  <si>
    <t>Enter 6:00 AM Again ==&gt;&gt;
Then Apply General NF</t>
  </si>
  <si>
    <t>Type formula =6/24</t>
  </si>
  <si>
    <t>Since Time is a proportion of 24 hour a day that means we are dividing the number by 24</t>
  </si>
  <si>
    <t>Thus, to do Time Math and get hours as a result, we MUST multiply the decimal time answer by 24</t>
  </si>
  <si>
    <t>Employee Name</t>
  </si>
  <si>
    <t>Hourly Wage</t>
  </si>
  <si>
    <t>Start Time</t>
  </si>
  <si>
    <t>End Time</t>
  </si>
  <si>
    <t>Hours Worked</t>
  </si>
  <si>
    <t>Hours Worked = (Time Out - Time In)*24</t>
  </si>
  <si>
    <t>Important Formula:</t>
  </si>
  <si>
    <t>Hours Worked = (Later Time - Earlier Time)*24</t>
  </si>
  <si>
    <t>Hours Worked on a Project</t>
  </si>
  <si>
    <t>Total Hours Worked</t>
  </si>
  <si>
    <t>Time Sheet Calculation Example</t>
  </si>
  <si>
    <t>Day</t>
  </si>
  <si>
    <t>Lunch Time Out</t>
  </si>
  <si>
    <t>Lunch Time In</t>
  </si>
  <si>
    <t>Monday</t>
  </si>
  <si>
    <t>Tuesday</t>
  </si>
  <si>
    <t>Wednesday</t>
  </si>
  <si>
    <t>Thursday</t>
  </si>
  <si>
    <t>Friday</t>
  </si>
  <si>
    <t>Payroll Calculation Example</t>
  </si>
  <si>
    <t>Wage</t>
  </si>
  <si>
    <t>Time In</t>
  </si>
  <si>
    <t>Time Out</t>
  </si>
  <si>
    <t>Net Day's Pay</t>
  </si>
  <si>
    <t>Marcus</t>
  </si>
  <si>
    <t>Kaitlyn</t>
  </si>
  <si>
    <t>Risa</t>
  </si>
  <si>
    <t>Tristen</t>
  </si>
  <si>
    <t>Ruby</t>
  </si>
  <si>
    <t>Rosemary</t>
  </si>
  <si>
    <t>Tiana</t>
  </si>
  <si>
    <t>Miley Lewis</t>
  </si>
  <si>
    <t>Vivien Brown</t>
  </si>
  <si>
    <t>Miles Anderson</t>
  </si>
  <si>
    <t>Employees</t>
  </si>
  <si>
    <t>Lunch</t>
  </si>
  <si>
    <t>Time worked, Not rounded</t>
  </si>
  <si>
    <t>Time Rounded to 5 minutes</t>
  </si>
  <si>
    <t>Wages</t>
  </si>
  <si>
    <t>Net Pay</t>
  </si>
  <si>
    <t>Simon E</t>
  </si>
  <si>
    <t>Kling L</t>
  </si>
  <si>
    <t>Tomlin B</t>
  </si>
  <si>
    <t>Elbern P</t>
  </si>
  <si>
    <t>Warren J</t>
  </si>
  <si>
    <t>Bailey  O</t>
  </si>
  <si>
    <t>Carter C</t>
  </si>
  <si>
    <t>Time Sheet with MROUND Calculation</t>
  </si>
  <si>
    <t>Round to 5 minutes</t>
  </si>
  <si>
    <t>Number of Days Invoice is Late  -  Spill Array Formula</t>
  </si>
  <si>
    <t>8.23.2024</t>
  </si>
  <si>
    <t>23/8/2024</t>
  </si>
  <si>
    <t>Date Number Formatting</t>
  </si>
  <si>
    <t>Date Calculations</t>
  </si>
  <si>
    <t>Time Number Formatting</t>
  </si>
  <si>
    <t>Time Calculations</t>
  </si>
  <si>
    <t>MROUND</t>
  </si>
  <si>
    <t>** Formulas do not see the Number Formatting but use the actual value on the cell to perform calculations.</t>
  </si>
  <si>
    <t>Formulas used:</t>
  </si>
  <si>
    <t>Date Number Formatting - Under Date Formatting there is a serial number which is a whole number that represents the number of days since December 31, 1899, where January 1, 1900 is 1, January 2, 1900 = 2, January 3, 1900 = 3, August 28, 2024 = 45166</t>
  </si>
  <si>
    <t xml:space="preserve">  </t>
  </si>
  <si>
    <t>Days until school ends</t>
  </si>
  <si>
    <t>Miles Smith</t>
  </si>
  <si>
    <t>Tyler Jones</t>
  </si>
  <si>
    <t>Marcus Brown</t>
  </si>
  <si>
    <t>Kaitlyn Miller</t>
  </si>
  <si>
    <t>Sophia Garcia</t>
  </si>
  <si>
    <t>Becca Allan</t>
  </si>
  <si>
    <t>Cecilia Thompson</t>
  </si>
  <si>
    <t>Bartholemew Williams</t>
  </si>
  <si>
    <t>Miley Davis</t>
  </si>
  <si>
    <t>Mason Brown</t>
  </si>
  <si>
    <t>Humphrey Jones</t>
  </si>
  <si>
    <t>Number Formatting, MRound Function and Spill Formula</t>
  </si>
  <si>
    <t>Type this as a Date</t>
  </si>
  <si>
    <t>Type as a Date and change to General Number Format</t>
  </si>
  <si>
    <t>Type the serial number that you see on cell C34 and format that as a Date</t>
  </si>
  <si>
    <t>Number of Days Invoice is Late  -  Dynamic Spilled Array Formula</t>
  </si>
  <si>
    <t xml:space="preserve">Create a formula for Today's date in the Today column (field) </t>
  </si>
  <si>
    <t>Goal:</t>
  </si>
  <si>
    <t>Calculate the number of days the invoice is late</t>
  </si>
  <si>
    <t>Create a formula for to calculate the number of days the invoice is late.</t>
  </si>
  <si>
    <t>Traditional Formula</t>
  </si>
  <si>
    <t>Dynamic Spilled Array Formula</t>
  </si>
  <si>
    <t xml:space="preserve">Number of Days Invoice is Late </t>
  </si>
  <si>
    <t>InvoiceDate</t>
  </si>
  <si>
    <t>Due Date</t>
  </si>
  <si>
    <t>Using one of Excel's Date Functions, calculate the Due Date if the invoice contract says that the amount is due on the same day, three month's ahead.</t>
  </si>
  <si>
    <t>Using one of Excel's Date Functions, calculate the Due Date if the invoice contract says that the amount was due on the same day, 2 months back.</t>
  </si>
  <si>
    <t>Using one of Excel's Date Functions, calculate the Due Date if the invoice contract says that the amount is due at the end of the next month.</t>
  </si>
  <si>
    <t>Using one of Excel's Date Functions, calculate the Due Date if the invoice contract says that the amount was due at the end of the previous month.</t>
  </si>
  <si>
    <t>Create a formula to calculate the Hours Worked; Gross Pay; Tax Deduction and the Net Day's pay on the columns below</t>
  </si>
  <si>
    <t>Project End Date</t>
  </si>
  <si>
    <t>Number of Days in Project</t>
  </si>
  <si>
    <t>BUSN 216</t>
  </si>
  <si>
    <t>BUSN 135</t>
  </si>
  <si>
    <t>ACCT&amp; 201</t>
  </si>
  <si>
    <t>CMST&amp; 101</t>
  </si>
  <si>
    <t>Class Final Project</t>
  </si>
  <si>
    <t>In the below table, create a formula to calcualte Number of Days for the Final Class Project.</t>
  </si>
  <si>
    <t>Traditional Formula - (Relative Cell Reference and Absolute Cell Reference) Example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</si>
</sst>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quot;$&quot;#,##0.00"/>
    <numFmt numFmtId="165" formatCode="[$-F800]dddd\,\ mmmm\ dd\,\ yyyy"/>
    <numFmt numFmtId="166" formatCode="ddd\,\ mmmm\ dd\,\ yyyy"/>
    <numFmt numFmtId="167" formatCode="mmm\-d\-yyyy"/>
    <numFmt numFmtId="168" formatCode="\ ?/24"/>
    <numFmt numFmtId="169" formatCode="[$-F400]h:mm:ss\ AM/PM"/>
    <numFmt numFmtId="170" formatCode="[$-409]h:mm\ AM/PM;@"/>
    <numFmt numFmtId="171" formatCode="h:mm;@"/>
  </numFmts>
  <fonts count="22"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12"/>
      <color rgb="FF040C28"/>
      <name val="Wingdings"/>
      <charset val="2"/>
    </font>
    <font>
      <sz val="12"/>
      <color rgb="FF040C28"/>
      <name val="Symbol"/>
      <family val="1"/>
      <charset val="2"/>
    </font>
    <font>
      <sz val="11"/>
      <color theme="1"/>
      <name val="Symbol"/>
      <family val="1"/>
      <charset val="2"/>
    </font>
    <font>
      <sz val="13"/>
      <color theme="1"/>
      <name val="Calibri"/>
      <family val="2"/>
      <scheme val="minor"/>
    </font>
    <font>
      <b/>
      <sz val="13"/>
      <color theme="1"/>
      <name val="Calibri"/>
      <family val="2"/>
      <scheme val="minor"/>
    </font>
    <font>
      <b/>
      <sz val="14"/>
      <color rgb="FF040C28"/>
      <name val="Calibri"/>
      <family val="2"/>
      <scheme val="minor"/>
    </font>
    <font>
      <b/>
      <sz val="16"/>
      <color theme="1"/>
      <name val="Calibri"/>
      <family val="2"/>
      <scheme val="minor"/>
    </font>
    <font>
      <b/>
      <sz val="14"/>
      <color theme="0"/>
      <name val="Calibri"/>
      <family val="2"/>
      <scheme val="minor"/>
    </font>
    <font>
      <b/>
      <sz val="16"/>
      <color theme="0"/>
      <name val="Calibri"/>
      <family val="2"/>
      <scheme val="minor"/>
    </font>
    <font>
      <sz val="11"/>
      <name val="Calibri"/>
      <family val="2"/>
      <scheme val="minor"/>
    </font>
    <font>
      <sz val="8"/>
      <name val="Calibri"/>
      <family val="2"/>
      <scheme val="minor"/>
    </font>
    <font>
      <b/>
      <sz val="11"/>
      <name val="Calibri"/>
      <family val="2"/>
      <scheme val="minor"/>
    </font>
    <font>
      <b/>
      <sz val="28"/>
      <color theme="1"/>
      <name val="Calibri"/>
      <family val="2"/>
      <scheme val="minor"/>
    </font>
    <font>
      <sz val="20"/>
      <color theme="1"/>
      <name val="Calibri"/>
      <family val="2"/>
      <scheme val="minor"/>
    </font>
    <font>
      <i/>
      <sz val="14"/>
      <color theme="1"/>
      <name val="Calibri"/>
      <family val="2"/>
      <scheme val="minor"/>
    </font>
  </fonts>
  <fills count="15">
    <fill>
      <patternFill patternType="none"/>
    </fill>
    <fill>
      <patternFill patternType="gray125"/>
    </fill>
    <fill>
      <patternFill patternType="solid">
        <fgColor theme="7" tint="0.59999389629810485"/>
        <bgColor indexed="64"/>
      </patternFill>
    </fill>
    <fill>
      <patternFill patternType="solid">
        <fgColor theme="4" tint="0.79998168889431442"/>
        <bgColor indexed="64"/>
      </patternFill>
    </fill>
    <fill>
      <patternFill patternType="solid">
        <fgColor rgb="FFFFFF00"/>
        <bgColor indexed="64"/>
      </patternFill>
    </fill>
    <fill>
      <patternFill patternType="solid">
        <fgColor rgb="FFCCFFCC"/>
        <bgColor indexed="64"/>
      </patternFill>
    </fill>
    <fill>
      <patternFill patternType="solid">
        <fgColor theme="0"/>
        <bgColor indexed="64"/>
      </patternFill>
    </fill>
    <fill>
      <patternFill patternType="solid">
        <fgColor rgb="FF0070C0"/>
        <bgColor indexed="64"/>
      </patternFill>
    </fill>
    <fill>
      <patternFill patternType="solid">
        <fgColor theme="7" tint="0.79998168889431442"/>
        <bgColor indexed="64"/>
      </patternFill>
    </fill>
    <fill>
      <patternFill patternType="solid">
        <fgColor rgb="FFCCFF33"/>
        <bgColor indexed="64"/>
      </patternFill>
    </fill>
    <fill>
      <patternFill patternType="solid">
        <fgColor theme="7"/>
        <bgColor indexed="64"/>
      </patternFill>
    </fill>
    <fill>
      <patternFill patternType="solid">
        <fgColor rgb="FFFF0000"/>
        <bgColor indexed="64"/>
      </patternFill>
    </fill>
    <fill>
      <patternFill patternType="solid">
        <fgColor theme="6" tint="0.79998168889431442"/>
        <bgColor indexed="64"/>
      </patternFill>
    </fill>
    <fill>
      <patternFill patternType="solid">
        <fgColor rgb="FFFFFFCC"/>
        <bgColor indexed="64"/>
      </patternFill>
    </fill>
    <fill>
      <patternFill patternType="solid">
        <fgColor rgb="FF00206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theme="7"/>
      </left>
      <right/>
      <top style="thick">
        <color theme="7"/>
      </top>
      <bottom/>
      <diagonal/>
    </border>
    <border>
      <left/>
      <right style="thick">
        <color theme="7"/>
      </right>
      <top style="thick">
        <color theme="7"/>
      </top>
      <bottom/>
      <diagonal/>
    </border>
    <border>
      <left style="thick">
        <color theme="7"/>
      </left>
      <right/>
      <top/>
      <bottom/>
      <diagonal/>
    </border>
    <border>
      <left/>
      <right style="thick">
        <color theme="7"/>
      </right>
      <top/>
      <bottom/>
      <diagonal/>
    </border>
    <border>
      <left style="thick">
        <color theme="7"/>
      </left>
      <right/>
      <top/>
      <bottom style="thick">
        <color theme="7"/>
      </bottom>
      <diagonal/>
    </border>
    <border>
      <left/>
      <right style="thick">
        <color theme="7"/>
      </right>
      <top/>
      <bottom style="thick">
        <color theme="7"/>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122">
    <xf numFmtId="0" fontId="0" fillId="0" borderId="0" xfId="0"/>
    <xf numFmtId="0" fontId="0" fillId="0" borderId="1" xfId="0" applyBorder="1"/>
    <xf numFmtId="10" fontId="0" fillId="0" borderId="1" xfId="0" applyNumberFormat="1" applyBorder="1"/>
    <xf numFmtId="0" fontId="0" fillId="3" borderId="0" xfId="0" applyFill="1"/>
    <xf numFmtId="0" fontId="1" fillId="3" borderId="0" xfId="0" applyFont="1" applyFill="1"/>
    <xf numFmtId="164" fontId="0" fillId="5" borderId="1" xfId="0" applyNumberFormat="1" applyFill="1" applyBorder="1"/>
    <xf numFmtId="0" fontId="0" fillId="6" borderId="0" xfId="0" applyFill="1"/>
    <xf numFmtId="0" fontId="8" fillId="6" borderId="0" xfId="0" applyFont="1" applyFill="1" applyAlignment="1">
      <alignment horizontal="right" vertical="center"/>
    </xf>
    <xf numFmtId="0" fontId="7" fillId="6" borderId="0" xfId="0" applyFont="1" applyFill="1" applyAlignment="1">
      <alignment horizontal="left" vertical="center" indent="5"/>
    </xf>
    <xf numFmtId="0" fontId="9" fillId="6" borderId="0" xfId="0" applyFont="1" applyFill="1" applyAlignment="1">
      <alignment horizontal="right" vertical="center"/>
    </xf>
    <xf numFmtId="0" fontId="10" fillId="6" borderId="0" xfId="0" applyFont="1" applyFill="1"/>
    <xf numFmtId="0" fontId="12" fillId="6" borderId="0" xfId="0" applyFont="1" applyFill="1" applyAlignment="1">
      <alignment vertical="center"/>
    </xf>
    <xf numFmtId="0" fontId="2" fillId="6" borderId="0" xfId="0" applyFont="1" applyFill="1" applyAlignment="1">
      <alignment vertical="center"/>
    </xf>
    <xf numFmtId="0" fontId="13" fillId="3" borderId="0" xfId="0" applyFont="1" applyFill="1"/>
    <xf numFmtId="0" fontId="4" fillId="2" borderId="1" xfId="0" applyFont="1" applyFill="1" applyBorder="1"/>
    <xf numFmtId="0" fontId="0" fillId="6" borderId="3" xfId="0" applyFill="1" applyBorder="1"/>
    <xf numFmtId="0" fontId="0" fillId="6" borderId="4" xfId="0" applyFill="1" applyBorder="1"/>
    <xf numFmtId="0" fontId="0" fillId="6" borderId="5" xfId="0" applyFill="1" applyBorder="1"/>
    <xf numFmtId="0" fontId="13" fillId="0" borderId="0" xfId="0" applyFont="1"/>
    <xf numFmtId="0" fontId="4" fillId="6" borderId="9" xfId="0" applyFont="1" applyFill="1" applyBorder="1"/>
    <xf numFmtId="0" fontId="0" fillId="6" borderId="10" xfId="0" applyFill="1" applyBorder="1"/>
    <xf numFmtId="164" fontId="0" fillId="6" borderId="11" xfId="0" applyNumberFormat="1" applyFill="1" applyBorder="1"/>
    <xf numFmtId="0" fontId="0" fillId="6" borderId="12" xfId="0" applyFill="1" applyBorder="1"/>
    <xf numFmtId="0" fontId="0" fillId="6" borderId="14" xfId="0" applyFill="1" applyBorder="1"/>
    <xf numFmtId="0" fontId="0" fillId="6" borderId="13" xfId="0" applyFill="1" applyBorder="1"/>
    <xf numFmtId="0" fontId="0" fillId="0" borderId="0" xfId="0" quotePrefix="1"/>
    <xf numFmtId="0" fontId="0" fillId="7" borderId="0" xfId="0" applyFill="1"/>
    <xf numFmtId="0" fontId="15" fillId="7" borderId="0" xfId="0" applyFont="1" applyFill="1"/>
    <xf numFmtId="14" fontId="0" fillId="0" borderId="0" xfId="0" applyNumberFormat="1"/>
    <xf numFmtId="0" fontId="0" fillId="6" borderId="19" xfId="0" applyFill="1" applyBorder="1"/>
    <xf numFmtId="0" fontId="0" fillId="6" borderId="20" xfId="0" applyFill="1" applyBorder="1"/>
    <xf numFmtId="0" fontId="0" fillId="6" borderId="21" xfId="0" applyFill="1" applyBorder="1"/>
    <xf numFmtId="0" fontId="8" fillId="6" borderId="2" xfId="0" applyFont="1" applyFill="1" applyBorder="1" applyAlignment="1">
      <alignment horizontal="right" vertical="center"/>
    </xf>
    <xf numFmtId="0" fontId="8" fillId="6" borderId="3" xfId="0" applyFont="1" applyFill="1" applyBorder="1" applyAlignment="1">
      <alignment horizontal="right" vertical="center"/>
    </xf>
    <xf numFmtId="0" fontId="10" fillId="6" borderId="4" xfId="0" applyFont="1" applyFill="1" applyBorder="1"/>
    <xf numFmtId="0" fontId="6" fillId="0" borderId="0" xfId="0" applyFont="1"/>
    <xf numFmtId="0" fontId="0" fillId="0" borderId="1" xfId="0" applyBorder="1" applyAlignment="1">
      <alignment wrapText="1"/>
    </xf>
    <xf numFmtId="14" fontId="0" fillId="0" borderId="1" xfId="0" applyNumberFormat="1" applyBorder="1"/>
    <xf numFmtId="166" fontId="0" fillId="0" borderId="1" xfId="0" applyNumberFormat="1" applyBorder="1"/>
    <xf numFmtId="165" fontId="0" fillId="0" borderId="1" xfId="0" applyNumberFormat="1" applyBorder="1"/>
    <xf numFmtId="167" fontId="0" fillId="0" borderId="1" xfId="0" applyNumberFormat="1" applyBorder="1"/>
    <xf numFmtId="165" fontId="3" fillId="0" borderId="1" xfId="0" applyNumberFormat="1" applyFont="1" applyBorder="1"/>
    <xf numFmtId="0" fontId="0" fillId="2" borderId="1" xfId="0" applyFill="1" applyBorder="1"/>
    <xf numFmtId="0" fontId="4" fillId="2" borderId="1" xfId="0" applyFont="1" applyFill="1" applyBorder="1" applyAlignment="1">
      <alignment wrapText="1"/>
    </xf>
    <xf numFmtId="0" fontId="0" fillId="5" borderId="1" xfId="0" applyFill="1" applyBorder="1"/>
    <xf numFmtId="14" fontId="0" fillId="5" borderId="1" xfId="0" applyNumberFormat="1" applyFill="1" applyBorder="1"/>
    <xf numFmtId="0" fontId="4" fillId="8" borderId="0" xfId="0" applyFont="1" applyFill="1"/>
    <xf numFmtId="0" fontId="4" fillId="8" borderId="6" xfId="0" applyFont="1" applyFill="1" applyBorder="1"/>
    <xf numFmtId="0" fontId="4" fillId="8" borderId="7" xfId="0" applyFont="1" applyFill="1" applyBorder="1"/>
    <xf numFmtId="0" fontId="4" fillId="8" borderId="8" xfId="0" applyFont="1" applyFill="1" applyBorder="1"/>
    <xf numFmtId="0" fontId="0" fillId="8" borderId="7" xfId="0" applyFill="1" applyBorder="1"/>
    <xf numFmtId="164" fontId="0" fillId="0" borderId="1" xfId="0" applyNumberFormat="1" applyBorder="1"/>
    <xf numFmtId="0" fontId="0" fillId="0" borderId="2" xfId="0" applyBorder="1"/>
    <xf numFmtId="18" fontId="0" fillId="0" borderId="0" xfId="0" applyNumberFormat="1"/>
    <xf numFmtId="12" fontId="0" fillId="0" borderId="0" xfId="0" applyNumberFormat="1"/>
    <xf numFmtId="18" fontId="0" fillId="0" borderId="1" xfId="0" applyNumberFormat="1" applyBorder="1"/>
    <xf numFmtId="12" fontId="0" fillId="0" borderId="1" xfId="0" applyNumberFormat="1" applyBorder="1"/>
    <xf numFmtId="16" fontId="0" fillId="0" borderId="1" xfId="0" quotePrefix="1" applyNumberFormat="1" applyBorder="1"/>
    <xf numFmtId="0" fontId="0" fillId="0" borderId="1" xfId="0" quotePrefix="1" applyBorder="1"/>
    <xf numFmtId="168" fontId="0" fillId="0" borderId="1" xfId="0" applyNumberFormat="1" applyBorder="1"/>
    <xf numFmtId="169" fontId="0" fillId="0" borderId="1" xfId="0" applyNumberFormat="1" applyBorder="1"/>
    <xf numFmtId="170" fontId="0" fillId="0" borderId="1" xfId="0" applyNumberFormat="1" applyBorder="1"/>
    <xf numFmtId="0" fontId="16" fillId="2" borderId="1" xfId="0" applyFont="1" applyFill="1" applyBorder="1" applyAlignment="1">
      <alignment wrapText="1"/>
    </xf>
    <xf numFmtId="0" fontId="4" fillId="8" borderId="19" xfId="0" applyFont="1" applyFill="1" applyBorder="1"/>
    <xf numFmtId="0" fontId="4" fillId="8" borderId="20" xfId="0" applyFont="1" applyFill="1" applyBorder="1"/>
    <xf numFmtId="0" fontId="4" fillId="8" borderId="21" xfId="0" applyFont="1" applyFill="1" applyBorder="1"/>
    <xf numFmtId="0" fontId="4" fillId="8" borderId="3" xfId="0" applyFont="1" applyFill="1" applyBorder="1"/>
    <xf numFmtId="0" fontId="4" fillId="8" borderId="4" xfId="0" applyFont="1" applyFill="1" applyBorder="1"/>
    <xf numFmtId="0" fontId="4" fillId="8" borderId="5" xfId="0" applyFont="1" applyFill="1" applyBorder="1"/>
    <xf numFmtId="0" fontId="4" fillId="6" borderId="19" xfId="0" applyFont="1" applyFill="1" applyBorder="1"/>
    <xf numFmtId="0" fontId="4" fillId="8" borderId="6" xfId="0" applyFont="1" applyFill="1" applyBorder="1" applyAlignment="1">
      <alignment horizontal="left"/>
    </xf>
    <xf numFmtId="0" fontId="0" fillId="8" borderId="8" xfId="0" applyFill="1" applyBorder="1" applyAlignment="1">
      <alignment horizontal="centerContinuous"/>
    </xf>
    <xf numFmtId="0" fontId="0" fillId="0" borderId="22" xfId="0" applyBorder="1"/>
    <xf numFmtId="0" fontId="0" fillId="0" borderId="16" xfId="0" applyBorder="1"/>
    <xf numFmtId="0" fontId="0" fillId="0" borderId="17" xfId="0" applyBorder="1"/>
    <xf numFmtId="18" fontId="0" fillId="0" borderId="22" xfId="0" applyNumberFormat="1" applyBorder="1"/>
    <xf numFmtId="0" fontId="0" fillId="5" borderId="24" xfId="0" applyFill="1" applyBorder="1"/>
    <xf numFmtId="0" fontId="0" fillId="5" borderId="23" xfId="0" applyFill="1" applyBorder="1"/>
    <xf numFmtId="0" fontId="4" fillId="9" borderId="18" xfId="0" applyFont="1" applyFill="1" applyBorder="1"/>
    <xf numFmtId="0" fontId="4" fillId="9" borderId="25" xfId="0" applyFont="1" applyFill="1" applyBorder="1"/>
    <xf numFmtId="0" fontId="4" fillId="2" borderId="15" xfId="0" applyFont="1" applyFill="1" applyBorder="1"/>
    <xf numFmtId="0" fontId="4" fillId="2" borderId="22" xfId="0" applyFont="1" applyFill="1" applyBorder="1"/>
    <xf numFmtId="0" fontId="4" fillId="2" borderId="23" xfId="0" applyFont="1" applyFill="1" applyBorder="1"/>
    <xf numFmtId="0" fontId="0" fillId="0" borderId="28" xfId="0" applyBorder="1"/>
    <xf numFmtId="0" fontId="0" fillId="0" borderId="29" xfId="0" applyBorder="1"/>
    <xf numFmtId="0" fontId="0" fillId="2" borderId="6" xfId="0" applyFill="1" applyBorder="1"/>
    <xf numFmtId="0" fontId="0" fillId="2" borderId="7" xfId="0" applyFill="1" applyBorder="1"/>
    <xf numFmtId="0" fontId="0" fillId="2" borderId="8" xfId="0" applyFill="1" applyBorder="1"/>
    <xf numFmtId="0" fontId="18" fillId="2" borderId="1" xfId="0" applyFont="1" applyFill="1" applyBorder="1"/>
    <xf numFmtId="0" fontId="0" fillId="0" borderId="31" xfId="0" applyBorder="1"/>
    <xf numFmtId="0" fontId="0" fillId="10" borderId="30" xfId="0" applyFill="1" applyBorder="1"/>
    <xf numFmtId="171" fontId="0" fillId="5" borderId="1" xfId="0" applyNumberFormat="1" applyFill="1" applyBorder="1"/>
    <xf numFmtId="2" fontId="0" fillId="5" borderId="1" xfId="0" applyNumberFormat="1" applyFill="1" applyBorder="1"/>
    <xf numFmtId="0" fontId="18" fillId="2" borderId="1" xfId="0" applyFont="1" applyFill="1" applyBorder="1" applyAlignment="1">
      <alignment wrapText="1"/>
    </xf>
    <xf numFmtId="0" fontId="3" fillId="10" borderId="1" xfId="0" applyFont="1" applyFill="1" applyBorder="1" applyAlignment="1">
      <alignment wrapText="1"/>
    </xf>
    <xf numFmtId="21" fontId="0" fillId="0" borderId="1" xfId="0" applyNumberFormat="1" applyBorder="1"/>
    <xf numFmtId="0" fontId="4" fillId="0" borderId="0" xfId="0" applyFont="1"/>
    <xf numFmtId="0" fontId="19" fillId="3" borderId="0" xfId="0" applyFont="1" applyFill="1"/>
    <xf numFmtId="0" fontId="20" fillId="3" borderId="0" xfId="0" applyFont="1" applyFill="1"/>
    <xf numFmtId="21" fontId="0" fillId="0" borderId="0" xfId="0" applyNumberFormat="1"/>
    <xf numFmtId="10" fontId="0" fillId="0" borderId="0" xfId="0" applyNumberFormat="1"/>
    <xf numFmtId="0" fontId="5" fillId="11" borderId="0" xfId="0" applyFont="1" applyFill="1"/>
    <xf numFmtId="14" fontId="0" fillId="12" borderId="1" xfId="0" applyNumberFormat="1" applyFill="1" applyBorder="1"/>
    <xf numFmtId="0" fontId="4" fillId="2" borderId="0" xfId="0" applyFont="1" applyFill="1"/>
    <xf numFmtId="0" fontId="0" fillId="2" borderId="0" xfId="0" applyFill="1"/>
    <xf numFmtId="0" fontId="0" fillId="13" borderId="6" xfId="0" applyFill="1" applyBorder="1"/>
    <xf numFmtId="0" fontId="0" fillId="13" borderId="7" xfId="0" applyFill="1" applyBorder="1"/>
    <xf numFmtId="0" fontId="0" fillId="13" borderId="8" xfId="0" applyFill="1" applyBorder="1"/>
    <xf numFmtId="0" fontId="5" fillId="14" borderId="1" xfId="0" applyFont="1" applyFill="1" applyBorder="1"/>
    <xf numFmtId="0" fontId="5" fillId="14" borderId="1" xfId="0" applyFont="1" applyFill="1" applyBorder="1" applyAlignment="1">
      <alignment wrapText="1"/>
    </xf>
    <xf numFmtId="165" fontId="0" fillId="0" borderId="0" xfId="0" applyNumberFormat="1"/>
    <xf numFmtId="0" fontId="6" fillId="8" borderId="0" xfId="0" applyFont="1" applyFill="1"/>
    <xf numFmtId="0" fontId="0" fillId="8" borderId="0" xfId="0" applyFill="1"/>
    <xf numFmtId="0" fontId="10" fillId="6" borderId="0" xfId="0" applyFont="1" applyFill="1" applyAlignment="1">
      <alignment wrapText="1"/>
    </xf>
    <xf numFmtId="0" fontId="10" fillId="6" borderId="0" xfId="0" applyFont="1" applyFill="1"/>
    <xf numFmtId="0" fontId="21" fillId="3" borderId="0" xfId="0" applyFont="1" applyFill="1" applyAlignment="1">
      <alignment wrapText="1"/>
    </xf>
    <xf numFmtId="0" fontId="14" fillId="7" borderId="0" xfId="0" applyFont="1" applyFill="1" applyAlignment="1">
      <alignment wrapText="1"/>
    </xf>
    <xf numFmtId="0" fontId="0" fillId="0" borderId="6" xfId="0" applyBorder="1"/>
    <xf numFmtId="0" fontId="0" fillId="0" borderId="8" xfId="0" applyBorder="1"/>
    <xf numFmtId="0" fontId="4" fillId="0" borderId="26" xfId="0" applyFont="1" applyBorder="1"/>
    <xf numFmtId="0" fontId="4" fillId="0" borderId="27" xfId="0" applyFont="1" applyBorder="1"/>
    <xf numFmtId="0" fontId="0" fillId="4" borderId="1" xfId="0" applyFill="1" applyBorder="1" applyAlignment="1">
      <alignment horizontal="center" vertical="center" textRotation="180" wrapText="1"/>
    </xf>
  </cellXfs>
  <cellStyles count="1">
    <cellStyle name="Normal" xfId="0" builtinId="0"/>
  </cellStyles>
  <dxfs count="0"/>
  <tableStyles count="0" defaultTableStyle="TableStyleMedium2" defaultPivotStyle="PivotStyleLight16"/>
  <colors>
    <mruColors>
      <color rgb="FFCCFFCC"/>
      <color rgb="FFCCFF33"/>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571502</xdr:colOff>
      <xdr:row>3</xdr:row>
      <xdr:rowOff>17318</xdr:rowOff>
    </xdr:from>
    <xdr:to>
      <xdr:col>12</xdr:col>
      <xdr:colOff>488721</xdr:colOff>
      <xdr:row>14</xdr:row>
      <xdr:rowOff>196542</xdr:rowOff>
    </xdr:to>
    <xdr:pic>
      <xdr:nvPicPr>
        <xdr:cNvPr id="3" name="Picture 2">
          <a:extLst>
            <a:ext uri="{FF2B5EF4-FFF2-40B4-BE49-F238E27FC236}">
              <a16:creationId xmlns:a16="http://schemas.microsoft.com/office/drawing/2014/main" id="{60C25399-3847-10DA-7607-F264E13822DA}"/>
            </a:ext>
          </a:extLst>
        </xdr:cNvPr>
        <xdr:cNvPicPr>
          <a:picLocks noChangeAspect="1"/>
        </xdr:cNvPicPr>
      </xdr:nvPicPr>
      <xdr:blipFill>
        <a:blip xmlns:r="http://schemas.openxmlformats.org/officeDocument/2006/relationships" r:embed="rId1"/>
        <a:stretch>
          <a:fillRect/>
        </a:stretch>
      </xdr:blipFill>
      <xdr:spPr>
        <a:xfrm>
          <a:off x="6191252" y="857250"/>
          <a:ext cx="5147310" cy="38333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0</xdr:colOff>
      <xdr:row>2</xdr:row>
      <xdr:rowOff>0</xdr:rowOff>
    </xdr:from>
    <xdr:to>
      <xdr:col>33</xdr:col>
      <xdr:colOff>13197</xdr:colOff>
      <xdr:row>7</xdr:row>
      <xdr:rowOff>374275</xdr:rowOff>
    </xdr:to>
    <xdr:pic>
      <xdr:nvPicPr>
        <xdr:cNvPr id="2" name="Picture 1">
          <a:extLst>
            <a:ext uri="{FF2B5EF4-FFF2-40B4-BE49-F238E27FC236}">
              <a16:creationId xmlns:a16="http://schemas.microsoft.com/office/drawing/2014/main" id="{F5A9A38C-588B-C037-F5AB-7D21C5ED14CE}"/>
            </a:ext>
          </a:extLst>
        </xdr:cNvPr>
        <xdr:cNvPicPr>
          <a:picLocks noChangeAspect="1"/>
        </xdr:cNvPicPr>
      </xdr:nvPicPr>
      <xdr:blipFill>
        <a:blip xmlns:r="http://schemas.openxmlformats.org/officeDocument/2006/relationships" r:embed="rId1"/>
        <a:stretch>
          <a:fillRect/>
        </a:stretch>
      </xdr:blipFill>
      <xdr:spPr>
        <a:xfrm>
          <a:off x="15259050" y="390525"/>
          <a:ext cx="11595597" cy="153632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2C5CC-89E7-405A-BCBD-FA76D22481ED}">
  <dimension ref="A1:W98"/>
  <sheetViews>
    <sheetView showGridLines="0" tabSelected="1" topLeftCell="C1" zoomScale="110" zoomScaleNormal="110" workbookViewId="0">
      <selection activeCell="C1" sqref="C1"/>
    </sheetView>
  </sheetViews>
  <sheetFormatPr defaultRowHeight="15" x14ac:dyDescent="0.25"/>
  <cols>
    <col min="2" max="2" width="11.5703125" bestFit="1" customWidth="1"/>
    <col min="3" max="3" width="26.7109375" bestFit="1" customWidth="1"/>
    <col min="4" max="4" width="15.140625" customWidth="1"/>
    <col min="5" max="5" width="21.7109375" customWidth="1"/>
    <col min="7" max="7" width="15.28515625" bestFit="1" customWidth="1"/>
    <col min="8" max="8" width="17.7109375" customWidth="1"/>
  </cols>
  <sheetData>
    <row r="1" spans="1:23" x14ac:dyDescent="0.25">
      <c r="A1" t="s">
        <v>0</v>
      </c>
      <c r="B1" s="3"/>
      <c r="C1" s="3"/>
      <c r="D1" s="3"/>
      <c r="E1" s="3"/>
      <c r="F1" s="3"/>
      <c r="G1" s="3"/>
      <c r="H1" s="3"/>
      <c r="I1" s="3"/>
      <c r="J1" s="3"/>
      <c r="K1" s="3"/>
      <c r="L1" s="3"/>
      <c r="M1" s="3"/>
      <c r="N1" s="3"/>
      <c r="O1" s="3"/>
      <c r="P1" s="3"/>
      <c r="Q1" s="3"/>
      <c r="R1" s="3"/>
      <c r="S1" s="3"/>
      <c r="T1" s="3"/>
      <c r="U1" s="3"/>
      <c r="V1" s="3"/>
      <c r="W1" s="3"/>
    </row>
    <row r="2" spans="1:23" x14ac:dyDescent="0.25">
      <c r="B2" s="3"/>
      <c r="C2" s="3"/>
      <c r="D2" s="3"/>
      <c r="E2" s="3"/>
      <c r="F2" s="3"/>
      <c r="G2" s="3"/>
      <c r="H2" s="3"/>
      <c r="I2" s="3"/>
      <c r="J2" s="3"/>
      <c r="K2" s="3"/>
      <c r="L2" s="3"/>
      <c r="M2" s="3"/>
      <c r="N2" s="3"/>
      <c r="O2" s="3"/>
      <c r="P2" s="3"/>
      <c r="Q2" s="3"/>
      <c r="R2" s="3"/>
      <c r="S2" s="3"/>
      <c r="T2" s="3"/>
      <c r="U2" s="3"/>
      <c r="V2" s="3"/>
      <c r="W2" s="3"/>
    </row>
    <row r="3" spans="1:23" ht="36" x14ac:dyDescent="0.55000000000000004">
      <c r="B3" s="3"/>
      <c r="C3" s="3"/>
      <c r="D3" s="97" t="s">
        <v>211</v>
      </c>
      <c r="E3" s="3"/>
      <c r="F3" s="3"/>
      <c r="G3" s="3"/>
      <c r="H3" s="3"/>
      <c r="I3" s="3"/>
      <c r="J3" s="3"/>
      <c r="K3" s="3"/>
      <c r="L3" s="3"/>
      <c r="M3" s="3"/>
      <c r="N3" s="3"/>
      <c r="O3" s="3"/>
      <c r="P3" s="3"/>
      <c r="Q3" s="3"/>
      <c r="R3" s="3"/>
      <c r="S3" s="3"/>
      <c r="T3" s="3"/>
      <c r="U3" s="3"/>
      <c r="V3" s="3"/>
      <c r="W3" s="3"/>
    </row>
    <row r="4" spans="1:23" ht="26.25" x14ac:dyDescent="0.4">
      <c r="B4" s="3"/>
      <c r="C4" s="3"/>
      <c r="D4" s="98" t="s">
        <v>190</v>
      </c>
      <c r="E4" s="4"/>
      <c r="F4" s="4"/>
      <c r="G4" s="4"/>
      <c r="H4" s="4"/>
      <c r="I4" s="4"/>
      <c r="J4" s="3"/>
      <c r="K4" s="3"/>
      <c r="L4" s="3"/>
      <c r="M4" s="3"/>
      <c r="N4" s="3"/>
      <c r="O4" s="3"/>
      <c r="P4" s="3"/>
      <c r="Q4" s="3"/>
      <c r="R4" s="3"/>
      <c r="S4" s="3"/>
      <c r="T4" s="3"/>
      <c r="U4" s="3"/>
      <c r="V4" s="3"/>
      <c r="W4" s="3"/>
    </row>
    <row r="5" spans="1:23" ht="26.25" x14ac:dyDescent="0.4">
      <c r="B5" s="3"/>
      <c r="C5" s="3"/>
      <c r="D5" s="98" t="s">
        <v>191</v>
      </c>
      <c r="E5" s="4"/>
      <c r="F5" s="4"/>
      <c r="G5" s="4"/>
      <c r="H5" s="4"/>
      <c r="I5" s="4"/>
      <c r="J5" s="3"/>
      <c r="K5" s="3"/>
      <c r="L5" s="3"/>
      <c r="M5" s="3"/>
      <c r="N5" s="3"/>
      <c r="O5" s="3"/>
      <c r="P5" s="3"/>
      <c r="Q5" s="3"/>
      <c r="R5" s="3"/>
      <c r="S5" s="3"/>
      <c r="T5" s="3"/>
      <c r="U5" s="3"/>
      <c r="V5" s="3"/>
      <c r="W5" s="3"/>
    </row>
    <row r="6" spans="1:23" ht="26.25" x14ac:dyDescent="0.4">
      <c r="B6" s="3"/>
      <c r="C6" s="3"/>
      <c r="D6" s="98" t="s">
        <v>192</v>
      </c>
      <c r="E6" s="4"/>
      <c r="F6" s="4"/>
      <c r="G6" s="4"/>
      <c r="H6" s="4"/>
      <c r="I6" s="4"/>
      <c r="J6" s="3"/>
      <c r="K6" s="3"/>
      <c r="L6" s="3"/>
      <c r="M6" s="3"/>
      <c r="N6" s="3"/>
      <c r="O6" s="3"/>
      <c r="P6" s="3"/>
      <c r="Q6" s="3"/>
      <c r="R6" s="3"/>
      <c r="S6" s="3"/>
      <c r="T6" s="3"/>
      <c r="U6" s="3"/>
      <c r="V6" s="3"/>
      <c r="W6" s="3"/>
    </row>
    <row r="7" spans="1:23" ht="26.25" x14ac:dyDescent="0.4">
      <c r="B7" s="3"/>
      <c r="C7" s="3"/>
      <c r="D7" s="98" t="s">
        <v>193</v>
      </c>
      <c r="E7" s="4"/>
      <c r="F7" s="4"/>
      <c r="G7" s="4"/>
      <c r="H7" s="4"/>
      <c r="I7" s="4"/>
      <c r="J7" s="3"/>
      <c r="K7" s="3"/>
      <c r="L7" s="3"/>
      <c r="M7" s="3"/>
      <c r="N7" s="3"/>
      <c r="O7" s="3"/>
      <c r="P7" s="3"/>
      <c r="Q7" s="3"/>
      <c r="R7" s="3"/>
      <c r="S7" s="3"/>
      <c r="T7" s="3"/>
      <c r="U7" s="3"/>
      <c r="V7" s="3"/>
      <c r="W7" s="3"/>
    </row>
    <row r="8" spans="1:23" ht="26.25" x14ac:dyDescent="0.4">
      <c r="B8" s="3"/>
      <c r="C8" s="3"/>
      <c r="D8" s="98" t="s">
        <v>194</v>
      </c>
      <c r="E8" s="4"/>
      <c r="F8" s="4"/>
      <c r="G8" s="4"/>
      <c r="H8" s="4"/>
      <c r="I8" s="4"/>
      <c r="J8" s="3"/>
      <c r="K8" s="3"/>
      <c r="L8" s="3"/>
      <c r="M8" s="3"/>
      <c r="N8" s="3"/>
      <c r="O8" s="3"/>
      <c r="P8" s="3"/>
      <c r="Q8" s="3"/>
      <c r="R8" s="3"/>
      <c r="S8" s="3"/>
      <c r="T8" s="3"/>
      <c r="U8" s="3"/>
      <c r="V8" s="3"/>
      <c r="W8" s="3"/>
    </row>
    <row r="9" spans="1:23" ht="18.75" x14ac:dyDescent="0.3">
      <c r="B9" s="3"/>
      <c r="C9" s="3"/>
      <c r="D9" s="4"/>
      <c r="E9" s="4"/>
      <c r="F9" s="4"/>
      <c r="G9" s="4"/>
      <c r="H9" s="4"/>
      <c r="I9" s="4"/>
      <c r="J9" s="3"/>
      <c r="K9" s="3"/>
      <c r="L9" s="3"/>
      <c r="M9" s="3"/>
      <c r="N9" s="3"/>
      <c r="O9" s="3"/>
      <c r="P9" s="3"/>
      <c r="Q9" s="3"/>
      <c r="R9" s="3"/>
      <c r="S9" s="3"/>
      <c r="T9" s="3"/>
      <c r="U9" s="3"/>
      <c r="V9" s="3"/>
      <c r="W9" s="3"/>
    </row>
    <row r="10" spans="1:23" ht="57" customHeight="1" x14ac:dyDescent="0.3">
      <c r="B10" s="3"/>
      <c r="C10" s="3"/>
      <c r="D10" s="115" t="s">
        <v>195</v>
      </c>
      <c r="E10" s="115"/>
      <c r="F10" s="115"/>
      <c r="G10" s="4"/>
      <c r="H10" s="4"/>
      <c r="I10" s="4"/>
      <c r="J10" s="3"/>
      <c r="K10" s="3"/>
      <c r="L10" s="3"/>
      <c r="M10" s="3"/>
      <c r="N10" s="3"/>
      <c r="O10" s="3"/>
      <c r="P10" s="3"/>
      <c r="Q10" s="3"/>
      <c r="R10" s="3"/>
      <c r="S10" s="3"/>
      <c r="T10" s="3"/>
      <c r="U10" s="3"/>
      <c r="V10" s="3"/>
      <c r="W10" s="3"/>
    </row>
    <row r="11" spans="1:23" ht="18.75" x14ac:dyDescent="0.3">
      <c r="B11" s="3"/>
      <c r="C11" s="3"/>
      <c r="D11" s="4"/>
      <c r="E11" s="3"/>
      <c r="F11" s="4"/>
      <c r="G11" s="4"/>
      <c r="H11" s="4"/>
      <c r="I11" s="4"/>
      <c r="J11" s="3"/>
      <c r="K11" s="3"/>
      <c r="L11" s="3"/>
      <c r="M11" s="3"/>
      <c r="N11" s="3"/>
      <c r="O11" s="3"/>
      <c r="P11" s="3"/>
      <c r="Q11" s="3"/>
      <c r="R11" s="3"/>
      <c r="S11" s="3"/>
      <c r="T11" s="3"/>
      <c r="U11" s="3"/>
      <c r="V11" s="3"/>
      <c r="W11" s="3"/>
    </row>
    <row r="12" spans="1:23" ht="18.75" x14ac:dyDescent="0.3">
      <c r="B12" s="3"/>
      <c r="C12" s="3"/>
      <c r="D12" s="4"/>
      <c r="E12" s="4"/>
      <c r="F12" s="4"/>
      <c r="G12" s="4"/>
      <c r="H12" s="4"/>
      <c r="I12" s="4"/>
      <c r="J12" s="3"/>
      <c r="K12" s="3"/>
      <c r="L12" s="3"/>
      <c r="M12" s="3"/>
      <c r="N12" s="3"/>
      <c r="O12" s="3"/>
      <c r="P12" s="3"/>
      <c r="Q12" s="3"/>
      <c r="R12" s="3"/>
      <c r="S12" s="3"/>
      <c r="T12" s="3"/>
      <c r="U12" s="3"/>
      <c r="V12" s="3"/>
      <c r="W12" s="3"/>
    </row>
    <row r="13" spans="1:23" ht="21" x14ac:dyDescent="0.35">
      <c r="B13" s="3"/>
      <c r="C13" s="13"/>
      <c r="D13" s="13"/>
      <c r="E13" s="13"/>
      <c r="F13" s="13"/>
      <c r="G13" s="13"/>
      <c r="H13" s="13"/>
      <c r="I13" s="4"/>
      <c r="J13" s="3"/>
      <c r="K13" s="3"/>
      <c r="L13" s="3"/>
      <c r="M13" s="3"/>
      <c r="N13" s="3"/>
      <c r="O13" s="3"/>
      <c r="P13" s="3"/>
      <c r="Q13" s="3"/>
      <c r="R13" s="3"/>
      <c r="S13" s="3"/>
      <c r="T13" s="3"/>
      <c r="U13" s="3"/>
      <c r="V13" s="3"/>
      <c r="W13" s="3"/>
    </row>
    <row r="14" spans="1:23" ht="18.75" x14ac:dyDescent="0.3">
      <c r="B14" s="3"/>
      <c r="C14" s="3"/>
      <c r="D14" s="4"/>
      <c r="E14" s="4"/>
      <c r="F14" s="4"/>
      <c r="G14" s="4"/>
      <c r="H14" s="4"/>
      <c r="I14" s="4"/>
      <c r="J14" s="3"/>
      <c r="K14" s="3"/>
      <c r="L14" s="3"/>
      <c r="M14" s="3"/>
      <c r="N14" s="3"/>
      <c r="O14" s="3"/>
      <c r="P14" s="3"/>
      <c r="Q14" s="3"/>
      <c r="R14" s="3"/>
      <c r="S14" s="3"/>
      <c r="T14" s="3"/>
      <c r="U14" s="3"/>
      <c r="V14" s="3"/>
      <c r="W14" s="3"/>
    </row>
    <row r="15" spans="1:23" ht="18.75" x14ac:dyDescent="0.3">
      <c r="B15" s="3"/>
      <c r="C15" s="3"/>
      <c r="D15" s="4"/>
      <c r="E15" s="4"/>
      <c r="F15" s="4"/>
      <c r="G15" s="4"/>
      <c r="H15" s="4"/>
      <c r="I15" s="4"/>
      <c r="J15" s="3"/>
      <c r="K15" s="3"/>
      <c r="L15" s="3"/>
      <c r="M15" s="3"/>
      <c r="N15" s="3"/>
      <c r="O15" s="3"/>
      <c r="P15" s="3"/>
      <c r="Q15" s="3"/>
      <c r="R15" s="3"/>
      <c r="S15" s="3"/>
      <c r="T15" s="3"/>
      <c r="U15" s="3"/>
      <c r="V15" s="3"/>
      <c r="W15" s="3"/>
    </row>
    <row r="16" spans="1:23" ht="18.75" x14ac:dyDescent="0.3">
      <c r="B16" s="3"/>
      <c r="C16" s="3"/>
      <c r="D16" s="4"/>
      <c r="E16" s="4"/>
      <c r="F16" s="4"/>
      <c r="G16" s="4"/>
      <c r="H16" s="4"/>
      <c r="I16" s="4"/>
      <c r="J16" s="3"/>
      <c r="K16" s="3"/>
      <c r="L16" s="3"/>
      <c r="M16" s="3"/>
      <c r="N16" s="3"/>
      <c r="O16" s="3"/>
      <c r="P16" s="3"/>
      <c r="Q16" s="3"/>
      <c r="R16" s="3"/>
      <c r="S16" s="3"/>
      <c r="T16" s="3"/>
      <c r="U16" s="3"/>
      <c r="V16" s="3"/>
      <c r="W16" s="3"/>
    </row>
    <row r="17" spans="2:23" ht="18.75" x14ac:dyDescent="0.3">
      <c r="B17" s="3"/>
      <c r="C17" s="3"/>
      <c r="D17" s="4"/>
      <c r="E17" s="4"/>
      <c r="F17" s="4"/>
      <c r="G17" s="4"/>
      <c r="H17" s="4"/>
      <c r="I17" s="4"/>
      <c r="J17" s="3"/>
      <c r="K17" s="3"/>
      <c r="L17" s="3"/>
      <c r="M17" s="3"/>
      <c r="N17" s="3"/>
      <c r="O17" s="3"/>
      <c r="P17" s="3"/>
      <c r="Q17" s="3"/>
      <c r="R17" s="3"/>
      <c r="S17" s="3"/>
      <c r="T17" s="3"/>
      <c r="U17" s="3"/>
      <c r="V17" s="3"/>
      <c r="W17" s="3"/>
    </row>
    <row r="18" spans="2:23" ht="18.75" x14ac:dyDescent="0.3">
      <c r="B18" s="3"/>
      <c r="C18" s="3"/>
      <c r="D18" s="4"/>
      <c r="E18" s="4"/>
      <c r="F18" s="4"/>
      <c r="G18" s="4"/>
      <c r="H18" s="4"/>
      <c r="I18" s="4"/>
      <c r="J18" s="3"/>
      <c r="K18" s="3"/>
      <c r="L18" s="3"/>
      <c r="M18" s="3"/>
      <c r="N18" s="3"/>
      <c r="O18" s="3"/>
      <c r="P18" s="3"/>
      <c r="Q18" s="3"/>
      <c r="R18" s="3"/>
      <c r="S18" s="3"/>
      <c r="T18" s="3"/>
      <c r="U18" s="3"/>
      <c r="V18" s="3"/>
      <c r="W18" s="3"/>
    </row>
    <row r="19" spans="2:23" ht="18.75" x14ac:dyDescent="0.3">
      <c r="B19" s="3"/>
      <c r="C19" s="3"/>
      <c r="D19" s="4"/>
      <c r="E19" s="4"/>
      <c r="F19" s="4"/>
      <c r="G19" s="4"/>
      <c r="H19" s="4"/>
      <c r="I19" s="4"/>
      <c r="J19" s="3"/>
      <c r="K19" s="3"/>
      <c r="L19" s="3"/>
      <c r="M19" s="3"/>
      <c r="N19" s="3"/>
      <c r="O19" s="3"/>
      <c r="P19" s="3"/>
      <c r="Q19" s="3"/>
      <c r="R19" s="3"/>
      <c r="S19" s="3"/>
      <c r="T19" s="3"/>
      <c r="U19" s="3"/>
      <c r="V19" s="3"/>
      <c r="W19" s="3"/>
    </row>
    <row r="20" spans="2:23" ht="18.75" x14ac:dyDescent="0.3">
      <c r="B20" s="3"/>
      <c r="C20" s="3"/>
      <c r="D20" s="4"/>
      <c r="E20" s="4"/>
      <c r="F20" s="4"/>
      <c r="G20" s="4"/>
      <c r="H20" s="4"/>
      <c r="I20" s="4"/>
      <c r="J20" s="3"/>
      <c r="K20" s="3"/>
      <c r="L20" s="3"/>
      <c r="M20" s="3"/>
      <c r="N20" s="3"/>
      <c r="O20" s="3"/>
      <c r="P20" s="3"/>
      <c r="Q20" s="3"/>
      <c r="R20" s="3"/>
      <c r="S20" s="3"/>
      <c r="T20" s="3"/>
      <c r="U20" s="3"/>
      <c r="V20" s="3"/>
      <c r="W20" s="3"/>
    </row>
    <row r="21" spans="2:23" ht="18.75" x14ac:dyDescent="0.3">
      <c r="B21" s="3"/>
      <c r="C21" s="3"/>
      <c r="D21" s="4"/>
      <c r="E21" s="4"/>
      <c r="F21" s="4"/>
      <c r="G21" s="4"/>
      <c r="H21" s="4"/>
      <c r="I21" s="4"/>
      <c r="J21" s="3"/>
      <c r="K21" s="3"/>
      <c r="L21" s="3"/>
      <c r="M21" s="3"/>
      <c r="N21" s="3"/>
      <c r="O21" s="3"/>
      <c r="P21" s="3"/>
      <c r="Q21" s="3"/>
      <c r="R21" s="3"/>
      <c r="S21" s="3"/>
      <c r="T21" s="3"/>
      <c r="U21" s="3"/>
      <c r="V21" s="3"/>
      <c r="W21" s="3"/>
    </row>
    <row r="22" spans="2:23" ht="18.75" x14ac:dyDescent="0.3">
      <c r="B22" s="3"/>
      <c r="C22" s="3"/>
      <c r="D22" s="4"/>
      <c r="E22" s="4"/>
      <c r="F22" s="4"/>
      <c r="G22" s="4"/>
      <c r="H22" s="4"/>
      <c r="I22" s="4"/>
      <c r="J22" s="3"/>
      <c r="K22" s="3"/>
      <c r="L22" s="3"/>
      <c r="M22" s="3"/>
      <c r="N22" s="3"/>
      <c r="O22" s="3"/>
      <c r="P22" s="3"/>
      <c r="Q22" s="3"/>
      <c r="R22" s="3"/>
      <c r="S22" s="3"/>
      <c r="T22" s="3"/>
      <c r="U22" s="3"/>
      <c r="V22" s="3"/>
      <c r="W22" s="3"/>
    </row>
    <row r="23" spans="2:23" ht="18.75" x14ac:dyDescent="0.3">
      <c r="B23" s="3"/>
      <c r="C23" s="3"/>
      <c r="D23" s="3"/>
      <c r="E23" s="4"/>
      <c r="F23" s="3"/>
      <c r="G23" s="3"/>
      <c r="H23" s="3"/>
      <c r="I23" s="3"/>
      <c r="J23" s="3"/>
      <c r="K23" s="3"/>
      <c r="L23" s="3"/>
      <c r="M23" s="3"/>
      <c r="N23" s="3"/>
      <c r="O23" s="3"/>
      <c r="P23" s="3"/>
      <c r="Q23" s="3"/>
      <c r="R23" s="3"/>
      <c r="S23" s="3"/>
      <c r="T23" s="3"/>
      <c r="U23" s="3"/>
      <c r="V23" s="3"/>
      <c r="W23" s="3"/>
    </row>
    <row r="24" spans="2:23" x14ac:dyDescent="0.25">
      <c r="B24" s="3"/>
      <c r="C24" s="3"/>
      <c r="D24" s="3"/>
      <c r="E24" s="3"/>
      <c r="F24" s="3"/>
      <c r="G24" s="3"/>
      <c r="H24" s="3"/>
      <c r="I24" s="3"/>
      <c r="J24" s="3"/>
      <c r="K24" s="3"/>
      <c r="L24" s="3"/>
      <c r="M24" s="3"/>
      <c r="N24" s="3"/>
      <c r="O24" s="3"/>
      <c r="P24" s="3"/>
      <c r="Q24" s="3"/>
      <c r="R24" s="3"/>
      <c r="S24" s="3"/>
      <c r="T24" s="3"/>
      <c r="U24" s="3"/>
      <c r="V24" s="3"/>
      <c r="W24" s="3"/>
    </row>
    <row r="25" spans="2:23" x14ac:dyDescent="0.25">
      <c r="B25" s="3"/>
      <c r="C25" s="3"/>
      <c r="D25" s="3"/>
      <c r="E25" s="3"/>
      <c r="F25" s="3"/>
      <c r="G25" s="3"/>
      <c r="H25" s="3"/>
      <c r="I25" s="3"/>
      <c r="J25" s="3"/>
      <c r="K25" s="3"/>
      <c r="L25" s="3"/>
      <c r="M25" s="3"/>
      <c r="N25" s="3"/>
      <c r="O25" s="3"/>
      <c r="P25" s="3"/>
      <c r="Q25" s="3"/>
      <c r="R25" s="3"/>
      <c r="S25" s="3"/>
      <c r="T25" s="3"/>
      <c r="U25" s="3"/>
      <c r="V25" s="3"/>
      <c r="W25" s="3"/>
    </row>
    <row r="26" spans="2:23" x14ac:dyDescent="0.25">
      <c r="B26" s="3"/>
      <c r="C26" s="3"/>
      <c r="D26" s="3"/>
      <c r="E26" s="3"/>
      <c r="F26" s="3"/>
      <c r="G26" s="3"/>
      <c r="H26" s="3"/>
      <c r="I26" s="3"/>
      <c r="J26" s="3"/>
      <c r="K26" s="3"/>
      <c r="L26" s="3"/>
      <c r="M26" s="3"/>
      <c r="N26" s="3"/>
      <c r="O26" s="3"/>
      <c r="P26" s="3"/>
      <c r="Q26" s="3"/>
      <c r="R26" s="3"/>
      <c r="S26" s="3"/>
      <c r="T26" s="3"/>
      <c r="U26" s="3"/>
      <c r="V26" s="3"/>
      <c r="W26" s="3"/>
    </row>
    <row r="27" spans="2:23" x14ac:dyDescent="0.25">
      <c r="B27" s="3"/>
      <c r="C27" s="3"/>
      <c r="D27" s="3"/>
      <c r="E27" s="3"/>
      <c r="F27" s="3"/>
      <c r="G27" s="3"/>
      <c r="H27" s="3"/>
      <c r="I27" s="3"/>
      <c r="J27" s="3"/>
      <c r="K27" s="3"/>
      <c r="L27" s="3"/>
      <c r="M27" s="3"/>
      <c r="N27" s="3"/>
      <c r="O27" s="3"/>
      <c r="P27" s="3"/>
      <c r="Q27" s="3"/>
      <c r="R27" s="3"/>
      <c r="S27" s="3"/>
      <c r="T27" s="3"/>
      <c r="U27" s="3"/>
      <c r="V27" s="3"/>
      <c r="W27" s="3"/>
    </row>
    <row r="28" spans="2:23" x14ac:dyDescent="0.25">
      <c r="B28" s="3"/>
      <c r="C28" s="3"/>
      <c r="D28" s="3"/>
      <c r="E28" s="3"/>
      <c r="F28" s="3"/>
      <c r="G28" s="3"/>
      <c r="H28" s="3"/>
      <c r="I28" s="3"/>
      <c r="J28" s="3"/>
      <c r="K28" s="3"/>
      <c r="L28" s="3"/>
      <c r="M28" s="3"/>
      <c r="N28" s="3"/>
      <c r="O28" s="3"/>
      <c r="P28" s="3"/>
      <c r="Q28" s="3"/>
      <c r="R28" s="3"/>
      <c r="S28" s="3"/>
      <c r="T28" s="3"/>
      <c r="U28" s="3"/>
      <c r="V28" s="3"/>
      <c r="W28" s="3"/>
    </row>
    <row r="29" spans="2:23" x14ac:dyDescent="0.25">
      <c r="B29" s="3"/>
      <c r="C29" s="3"/>
      <c r="D29" s="3"/>
      <c r="E29" s="3"/>
      <c r="F29" s="3"/>
      <c r="G29" s="3"/>
      <c r="H29" s="3"/>
      <c r="I29" s="3"/>
      <c r="J29" s="3"/>
      <c r="K29" s="3"/>
      <c r="L29" s="3"/>
      <c r="M29" s="3"/>
      <c r="N29" s="3"/>
      <c r="O29" s="3"/>
      <c r="P29" s="3"/>
      <c r="Q29" s="3"/>
      <c r="R29" s="3"/>
      <c r="S29" s="3"/>
      <c r="T29" s="3"/>
      <c r="U29" s="3"/>
      <c r="V29" s="3"/>
      <c r="W29" s="3"/>
    </row>
    <row r="30" spans="2:23" x14ac:dyDescent="0.25">
      <c r="E30" s="3"/>
    </row>
    <row r="40" spans="2:14" ht="18.75" x14ac:dyDescent="0.25">
      <c r="B40" s="11" t="s">
        <v>1</v>
      </c>
      <c r="C40" s="6"/>
      <c r="D40" s="6"/>
      <c r="E40" s="6"/>
      <c r="F40" s="6"/>
      <c r="G40" s="6"/>
      <c r="H40" s="6"/>
    </row>
    <row r="41" spans="2:14" ht="18" thickBot="1" x14ac:dyDescent="0.35">
      <c r="B41" s="7" t="s">
        <v>9</v>
      </c>
      <c r="C41" s="113" t="s">
        <v>3</v>
      </c>
      <c r="D41" s="113"/>
      <c r="E41" s="113"/>
      <c r="F41" s="113"/>
      <c r="G41" s="113"/>
      <c r="H41" s="113"/>
    </row>
    <row r="42" spans="2:14" ht="18" thickTop="1" x14ac:dyDescent="0.3">
      <c r="B42" s="7" t="s">
        <v>9</v>
      </c>
      <c r="C42" s="114" t="s">
        <v>4</v>
      </c>
      <c r="D42" s="114"/>
      <c r="E42" s="114"/>
      <c r="F42" s="114"/>
      <c r="G42" s="114"/>
      <c r="H42" s="114"/>
      <c r="M42" s="19" t="s">
        <v>27</v>
      </c>
      <c r="N42" s="20"/>
    </row>
    <row r="43" spans="2:14" ht="17.25" x14ac:dyDescent="0.3">
      <c r="B43" s="7" t="s">
        <v>9</v>
      </c>
      <c r="C43" s="114" t="s">
        <v>5</v>
      </c>
      <c r="D43" s="114"/>
      <c r="E43" s="114"/>
      <c r="F43" s="114"/>
      <c r="G43" s="114"/>
      <c r="H43" s="114"/>
      <c r="M43" s="21">
        <v>37.5</v>
      </c>
      <c r="N43" s="22"/>
    </row>
    <row r="44" spans="2:14" ht="17.25" x14ac:dyDescent="0.3">
      <c r="B44" s="7" t="s">
        <v>9</v>
      </c>
      <c r="C44" s="114" t="s">
        <v>6</v>
      </c>
      <c r="D44" s="114"/>
      <c r="E44" s="114"/>
      <c r="F44" s="114"/>
      <c r="G44" s="114"/>
      <c r="H44" s="114"/>
      <c r="M44" s="21">
        <v>13.1</v>
      </c>
      <c r="N44" s="22"/>
    </row>
    <row r="45" spans="2:14" ht="17.25" x14ac:dyDescent="0.3">
      <c r="B45" s="7" t="s">
        <v>9</v>
      </c>
      <c r="C45" s="114" t="s">
        <v>7</v>
      </c>
      <c r="D45" s="114"/>
      <c r="E45" s="114"/>
      <c r="F45" s="114"/>
      <c r="G45" s="114"/>
      <c r="H45" s="114"/>
      <c r="M45" s="21">
        <v>2.87</v>
      </c>
      <c r="N45" s="22"/>
    </row>
    <row r="46" spans="2:14" x14ac:dyDescent="0.25">
      <c r="B46" s="8"/>
      <c r="C46" s="6"/>
      <c r="D46" s="6"/>
      <c r="E46" s="6"/>
      <c r="F46" s="6"/>
      <c r="G46" s="6"/>
      <c r="H46" s="6"/>
      <c r="M46" s="21">
        <v>24.2</v>
      </c>
      <c r="N46" s="22"/>
    </row>
    <row r="47" spans="2:14" ht="18.75" x14ac:dyDescent="0.25">
      <c r="B47" s="12" t="s">
        <v>2</v>
      </c>
      <c r="C47" s="6"/>
      <c r="D47" s="6"/>
      <c r="E47" s="6"/>
      <c r="F47" s="6"/>
      <c r="G47" s="6"/>
      <c r="H47" s="6"/>
      <c r="M47" s="21">
        <v>148</v>
      </c>
      <c r="N47" s="22"/>
    </row>
    <row r="48" spans="2:14" ht="17.25" x14ac:dyDescent="0.3">
      <c r="B48" s="9" t="s">
        <v>10</v>
      </c>
      <c r="C48" s="113" t="s">
        <v>8</v>
      </c>
      <c r="D48" s="113"/>
      <c r="E48" s="113"/>
      <c r="F48" s="113"/>
      <c r="G48" s="113"/>
      <c r="H48" s="113"/>
      <c r="M48" s="21">
        <v>10</v>
      </c>
      <c r="N48" s="22"/>
    </row>
    <row r="49" spans="2:14" ht="17.25" x14ac:dyDescent="0.3">
      <c r="B49" s="9" t="s">
        <v>10</v>
      </c>
      <c r="C49" s="114" t="s">
        <v>11</v>
      </c>
      <c r="D49" s="114"/>
      <c r="E49" s="114"/>
      <c r="F49" s="114"/>
      <c r="G49" s="114"/>
      <c r="H49" s="114"/>
      <c r="M49" s="21">
        <v>5</v>
      </c>
      <c r="N49" s="22"/>
    </row>
    <row r="50" spans="2:14" ht="17.25" x14ac:dyDescent="0.3">
      <c r="B50" s="9" t="s">
        <v>10</v>
      </c>
      <c r="C50" s="113" t="s">
        <v>12</v>
      </c>
      <c r="D50" s="113"/>
      <c r="E50" s="113"/>
      <c r="F50" s="113"/>
      <c r="G50" s="113"/>
      <c r="H50" s="113"/>
      <c r="M50" s="21"/>
      <c r="N50" s="22"/>
    </row>
    <row r="51" spans="2:14" ht="15.75" thickBot="1" x14ac:dyDescent="0.3">
      <c r="M51" s="24"/>
      <c r="N51" s="23"/>
    </row>
    <row r="52" spans="2:14" ht="15.75" thickTop="1" x14ac:dyDescent="0.25"/>
    <row r="53" spans="2:14" ht="18.75" x14ac:dyDescent="0.25">
      <c r="B53" s="11" t="s">
        <v>13</v>
      </c>
      <c r="C53" s="6"/>
      <c r="D53" s="6"/>
      <c r="E53" s="6"/>
      <c r="F53" s="6"/>
      <c r="G53" s="6"/>
      <c r="H53" s="6"/>
    </row>
    <row r="54" spans="2:14" ht="17.25" x14ac:dyDescent="0.3">
      <c r="B54" s="7" t="s">
        <v>9</v>
      </c>
      <c r="C54" s="113" t="s">
        <v>14</v>
      </c>
      <c r="D54" s="113"/>
      <c r="E54" s="113"/>
      <c r="F54" s="113"/>
      <c r="G54" s="113"/>
      <c r="H54" s="113"/>
    </row>
    <row r="55" spans="2:14" ht="17.25" x14ac:dyDescent="0.3">
      <c r="B55" s="7" t="s">
        <v>9</v>
      </c>
      <c r="C55" s="114" t="s">
        <v>15</v>
      </c>
      <c r="D55" s="114"/>
      <c r="E55" s="114"/>
      <c r="F55" s="114"/>
      <c r="G55" s="114"/>
      <c r="H55" s="114"/>
    </row>
    <row r="56" spans="2:14" ht="17.25" x14ac:dyDescent="0.3">
      <c r="B56" s="7" t="s">
        <v>9</v>
      </c>
      <c r="C56" s="114" t="s">
        <v>16</v>
      </c>
      <c r="D56" s="114"/>
      <c r="E56" s="114"/>
      <c r="F56" s="114"/>
      <c r="G56" s="114"/>
      <c r="H56" s="114"/>
    </row>
    <row r="57" spans="2:14" x14ac:dyDescent="0.25">
      <c r="B57" s="6"/>
      <c r="C57" s="6"/>
      <c r="D57" s="6"/>
      <c r="E57" s="6"/>
      <c r="F57" s="6"/>
      <c r="G57" s="6"/>
      <c r="H57" s="6"/>
    </row>
    <row r="58" spans="2:14" ht="18.75" x14ac:dyDescent="0.25">
      <c r="B58" s="11" t="s">
        <v>17</v>
      </c>
      <c r="C58" s="6"/>
      <c r="D58" s="6"/>
      <c r="E58" s="6"/>
      <c r="F58" s="6"/>
      <c r="G58" s="6"/>
      <c r="H58" s="6"/>
    </row>
    <row r="59" spans="2:14" ht="17.25" x14ac:dyDescent="0.3">
      <c r="B59" s="7" t="s">
        <v>9</v>
      </c>
      <c r="C59" s="113" t="s">
        <v>18</v>
      </c>
      <c r="D59" s="113"/>
      <c r="E59" s="113"/>
      <c r="F59" s="113"/>
      <c r="G59" s="113"/>
      <c r="H59" s="113"/>
    </row>
    <row r="60" spans="2:14" ht="17.25" x14ac:dyDescent="0.3">
      <c r="B60" s="7" t="s">
        <v>9</v>
      </c>
      <c r="C60" s="114" t="s">
        <v>19</v>
      </c>
      <c r="D60" s="114"/>
      <c r="E60" s="114"/>
      <c r="F60" s="114"/>
      <c r="G60" s="114"/>
      <c r="H60" s="114"/>
    </row>
    <row r="61" spans="2:14" ht="17.25" x14ac:dyDescent="0.3">
      <c r="B61" s="7" t="s">
        <v>9</v>
      </c>
      <c r="C61" s="114" t="s">
        <v>20</v>
      </c>
      <c r="D61" s="114"/>
      <c r="E61" s="114"/>
      <c r="F61" s="114"/>
      <c r="G61" s="114"/>
      <c r="H61" s="114"/>
    </row>
    <row r="62" spans="2:14" ht="17.25" x14ac:dyDescent="0.3">
      <c r="B62" s="7" t="s">
        <v>9</v>
      </c>
      <c r="C62" s="114" t="s">
        <v>21</v>
      </c>
      <c r="D62" s="114"/>
      <c r="E62" s="114"/>
      <c r="F62" s="114"/>
      <c r="G62" s="114"/>
      <c r="H62" s="114"/>
    </row>
    <row r="63" spans="2:14" ht="17.25" x14ac:dyDescent="0.3">
      <c r="B63" s="7"/>
      <c r="C63" s="114"/>
      <c r="D63" s="114"/>
      <c r="E63" s="114"/>
      <c r="F63" s="114"/>
      <c r="G63" s="114"/>
      <c r="H63" s="114"/>
    </row>
    <row r="64" spans="2:14" ht="18.75" x14ac:dyDescent="0.25">
      <c r="B64" s="11" t="s">
        <v>22</v>
      </c>
      <c r="C64" s="6"/>
      <c r="D64" s="6"/>
      <c r="E64" s="6"/>
      <c r="F64" s="6"/>
      <c r="G64" s="6"/>
      <c r="H64" s="6"/>
    </row>
    <row r="65" spans="1:8" ht="17.25" x14ac:dyDescent="0.3">
      <c r="B65" s="7" t="s">
        <v>9</v>
      </c>
      <c r="C65" s="113" t="s">
        <v>23</v>
      </c>
      <c r="D65" s="113"/>
      <c r="E65" s="113"/>
      <c r="F65" s="113"/>
      <c r="G65" s="113"/>
      <c r="H65" s="113"/>
    </row>
    <row r="66" spans="1:8" ht="17.25" x14ac:dyDescent="0.3">
      <c r="B66" s="7" t="s">
        <v>9</v>
      </c>
      <c r="C66" s="114" t="s">
        <v>24</v>
      </c>
      <c r="D66" s="114"/>
      <c r="E66" s="114"/>
      <c r="F66" s="114"/>
      <c r="G66" s="114"/>
      <c r="H66" s="114"/>
    </row>
    <row r="67" spans="1:8" ht="17.25" x14ac:dyDescent="0.3">
      <c r="B67" s="7" t="s">
        <v>9</v>
      </c>
      <c r="C67" s="114" t="s">
        <v>25</v>
      </c>
      <c r="D67" s="114"/>
      <c r="E67" s="114"/>
      <c r="F67" s="114"/>
      <c r="G67" s="114"/>
      <c r="H67" s="114"/>
    </row>
    <row r="68" spans="1:8" ht="17.25" x14ac:dyDescent="0.3">
      <c r="B68" s="7" t="s">
        <v>9</v>
      </c>
      <c r="C68" s="114" t="s">
        <v>26</v>
      </c>
      <c r="D68" s="114"/>
      <c r="E68" s="114"/>
      <c r="F68" s="114"/>
      <c r="G68" s="114"/>
      <c r="H68" s="114"/>
    </row>
    <row r="69" spans="1:8" ht="17.25" x14ac:dyDescent="0.3">
      <c r="A69" s="6"/>
      <c r="B69" s="7"/>
      <c r="C69" s="10"/>
      <c r="D69" s="10"/>
      <c r="E69" s="10"/>
      <c r="F69" s="10"/>
      <c r="G69" s="10"/>
      <c r="H69" s="10"/>
    </row>
    <row r="70" spans="1:8" ht="18.75" x14ac:dyDescent="0.3">
      <c r="A70" s="6"/>
      <c r="B70" s="11" t="s">
        <v>32</v>
      </c>
      <c r="C70" s="10"/>
      <c r="D70" s="10"/>
      <c r="E70" s="10"/>
      <c r="F70" s="10"/>
      <c r="G70" s="10"/>
      <c r="H70" s="10"/>
    </row>
    <row r="71" spans="1:8" ht="17.25" x14ac:dyDescent="0.3">
      <c r="A71" s="6"/>
      <c r="B71" s="7" t="s">
        <v>9</v>
      </c>
      <c r="C71" s="10" t="s">
        <v>33</v>
      </c>
      <c r="D71" s="10"/>
      <c r="E71" s="10"/>
      <c r="F71" s="10"/>
      <c r="G71" s="10"/>
      <c r="H71" s="10"/>
    </row>
    <row r="72" spans="1:8" ht="17.25" x14ac:dyDescent="0.3">
      <c r="A72" s="6"/>
      <c r="B72" s="7" t="s">
        <v>9</v>
      </c>
      <c r="C72" s="10" t="s">
        <v>34</v>
      </c>
      <c r="D72" s="10"/>
      <c r="E72" s="10"/>
      <c r="F72" s="10"/>
      <c r="G72" s="10"/>
      <c r="H72" s="10"/>
    </row>
    <row r="73" spans="1:8" ht="17.25" x14ac:dyDescent="0.3">
      <c r="A73" s="6"/>
      <c r="B73" s="7" t="s">
        <v>9</v>
      </c>
      <c r="C73" s="10" t="s">
        <v>35</v>
      </c>
      <c r="D73" s="10"/>
      <c r="E73" s="10"/>
      <c r="F73" s="10"/>
      <c r="G73" s="10"/>
      <c r="H73" s="10"/>
    </row>
    <row r="74" spans="1:8" ht="17.25" x14ac:dyDescent="0.3">
      <c r="A74" s="6"/>
      <c r="B74" s="6"/>
      <c r="C74" s="10"/>
      <c r="D74" s="10"/>
      <c r="E74" s="10"/>
      <c r="F74" s="10"/>
      <c r="G74" s="10"/>
      <c r="H74" s="10"/>
    </row>
    <row r="75" spans="1:8" ht="18.75" x14ac:dyDescent="0.25">
      <c r="A75" s="6"/>
      <c r="B75" s="11" t="s">
        <v>36</v>
      </c>
      <c r="C75" s="6"/>
      <c r="D75" s="6"/>
      <c r="E75" s="6"/>
      <c r="F75" s="6"/>
      <c r="G75" s="6"/>
      <c r="H75" s="6"/>
    </row>
    <row r="76" spans="1:8" ht="17.25" x14ac:dyDescent="0.3">
      <c r="A76" s="6"/>
      <c r="B76" s="7" t="s">
        <v>9</v>
      </c>
      <c r="C76" s="10" t="s">
        <v>37</v>
      </c>
      <c r="D76" s="6"/>
      <c r="E76" s="6"/>
      <c r="F76" s="6"/>
      <c r="G76" s="6"/>
      <c r="H76" s="6"/>
    </row>
    <row r="77" spans="1:8" ht="17.25" x14ac:dyDescent="0.3">
      <c r="A77" s="6"/>
      <c r="B77" s="7"/>
      <c r="C77" s="10"/>
      <c r="D77" s="6"/>
      <c r="E77" s="6"/>
      <c r="F77" s="6"/>
      <c r="G77" s="6"/>
      <c r="H77" s="6"/>
    </row>
    <row r="78" spans="1:8" ht="18.75" x14ac:dyDescent="0.3">
      <c r="A78" s="6"/>
      <c r="B78" s="11" t="s">
        <v>38</v>
      </c>
      <c r="C78" s="10"/>
      <c r="D78" s="6"/>
      <c r="E78" s="6"/>
      <c r="F78" s="6"/>
      <c r="G78" s="6"/>
      <c r="H78" s="6"/>
    </row>
    <row r="79" spans="1:8" ht="17.25" x14ac:dyDescent="0.3">
      <c r="A79" s="6"/>
      <c r="B79" s="7" t="s">
        <v>9</v>
      </c>
      <c r="C79" s="10" t="s">
        <v>39</v>
      </c>
      <c r="D79" s="6"/>
      <c r="E79" s="6"/>
      <c r="F79" s="6"/>
      <c r="G79" s="6"/>
      <c r="H79" s="6"/>
    </row>
    <row r="80" spans="1:8" ht="17.25" x14ac:dyDescent="0.3">
      <c r="A80" s="6"/>
      <c r="B80" s="7" t="s">
        <v>9</v>
      </c>
      <c r="C80" s="10" t="s">
        <v>40</v>
      </c>
      <c r="D80" s="6"/>
      <c r="E80" s="6"/>
      <c r="F80" s="6"/>
      <c r="G80" s="6"/>
      <c r="H80" s="6"/>
    </row>
    <row r="81" spans="1:9" ht="17.25" x14ac:dyDescent="0.3">
      <c r="A81" s="6"/>
      <c r="B81" s="7" t="s">
        <v>9</v>
      </c>
      <c r="C81" s="10" t="s">
        <v>41</v>
      </c>
      <c r="D81" s="6"/>
      <c r="E81" s="6"/>
      <c r="F81" s="6"/>
      <c r="G81" s="6"/>
      <c r="H81" s="6"/>
    </row>
    <row r="82" spans="1:9" ht="17.25" x14ac:dyDescent="0.3">
      <c r="A82" s="6"/>
      <c r="B82" s="7" t="s">
        <v>9</v>
      </c>
      <c r="C82" s="10" t="s">
        <v>42</v>
      </c>
      <c r="D82" s="6"/>
      <c r="E82" s="6"/>
      <c r="F82" s="6"/>
      <c r="G82" s="6"/>
      <c r="H82" s="6"/>
    </row>
    <row r="83" spans="1:9" ht="17.25" x14ac:dyDescent="0.3">
      <c r="A83" s="6"/>
      <c r="B83" s="7"/>
      <c r="C83" s="10"/>
      <c r="D83" s="6"/>
      <c r="E83" s="6"/>
      <c r="F83" s="6"/>
      <c r="G83" s="6"/>
      <c r="H83" s="6"/>
    </row>
    <row r="84" spans="1:9" ht="18.75" x14ac:dyDescent="0.3">
      <c r="A84" s="6"/>
      <c r="B84" s="11" t="s">
        <v>43</v>
      </c>
      <c r="C84" s="10"/>
      <c r="D84" s="6"/>
      <c r="E84" s="6"/>
      <c r="F84" s="6"/>
      <c r="G84" s="6"/>
      <c r="H84" s="6"/>
    </row>
    <row r="85" spans="1:9" ht="17.25" x14ac:dyDescent="0.3">
      <c r="A85" s="6"/>
      <c r="B85" s="7" t="s">
        <v>9</v>
      </c>
      <c r="C85" s="10" t="s">
        <v>44</v>
      </c>
      <c r="D85" s="6"/>
      <c r="E85" s="6"/>
      <c r="F85" s="6"/>
      <c r="G85" s="6"/>
      <c r="H85" s="6"/>
    </row>
    <row r="86" spans="1:9" ht="17.25" x14ac:dyDescent="0.3">
      <c r="A86" s="6"/>
      <c r="B86" s="7" t="s">
        <v>9</v>
      </c>
      <c r="C86" s="10" t="s">
        <v>45</v>
      </c>
      <c r="D86" s="6"/>
      <c r="E86" s="6"/>
      <c r="F86" s="6"/>
      <c r="G86" s="6"/>
      <c r="H86" s="6"/>
    </row>
    <row r="87" spans="1:9" ht="17.25" x14ac:dyDescent="0.3">
      <c r="A87" s="6"/>
      <c r="B87" s="7" t="s">
        <v>9</v>
      </c>
      <c r="C87" s="10" t="s">
        <v>46</v>
      </c>
      <c r="D87" s="6"/>
      <c r="E87" s="6"/>
      <c r="F87" s="6"/>
      <c r="G87" s="6"/>
      <c r="H87" s="6"/>
    </row>
    <row r="88" spans="1:9" ht="17.25" x14ac:dyDescent="0.3">
      <c r="A88" s="6"/>
      <c r="B88" s="7" t="s">
        <v>9</v>
      </c>
      <c r="C88" s="10" t="s">
        <v>47</v>
      </c>
      <c r="D88" s="6"/>
      <c r="E88" s="6"/>
      <c r="F88" s="6"/>
      <c r="G88" s="6"/>
      <c r="H88" s="6"/>
    </row>
    <row r="89" spans="1:9" ht="17.25" x14ac:dyDescent="0.3">
      <c r="A89" s="6"/>
      <c r="B89" s="7"/>
      <c r="C89" s="10"/>
      <c r="D89" s="6"/>
      <c r="E89" s="6"/>
      <c r="F89" s="6"/>
      <c r="G89" s="6"/>
      <c r="H89" s="6"/>
      <c r="I89" s="6"/>
    </row>
    <row r="90" spans="1:9" ht="18.75" x14ac:dyDescent="0.25">
      <c r="A90" s="6"/>
      <c r="B90" s="11" t="s">
        <v>58</v>
      </c>
      <c r="C90" s="6"/>
      <c r="D90" s="6"/>
      <c r="E90" s="6"/>
      <c r="F90" s="6"/>
      <c r="G90" s="6"/>
      <c r="H90" s="6"/>
      <c r="I90" s="6"/>
    </row>
    <row r="91" spans="1:9" ht="18.75" x14ac:dyDescent="0.25">
      <c r="A91" s="6"/>
      <c r="B91" s="11" t="s">
        <v>53</v>
      </c>
      <c r="C91" s="6"/>
      <c r="D91" s="6"/>
      <c r="E91" s="6"/>
      <c r="F91" s="6"/>
      <c r="G91" s="6"/>
      <c r="H91" s="6"/>
      <c r="I91" s="6"/>
    </row>
    <row r="92" spans="1:9" ht="17.25" x14ac:dyDescent="0.3">
      <c r="A92" s="6"/>
      <c r="B92" s="7" t="s">
        <v>9</v>
      </c>
      <c r="C92" s="10" t="s">
        <v>54</v>
      </c>
      <c r="D92" s="6"/>
      <c r="E92" s="6"/>
      <c r="F92" s="6"/>
      <c r="G92" s="6"/>
      <c r="H92" s="6"/>
      <c r="I92" s="6"/>
    </row>
    <row r="93" spans="1:9" ht="17.25" x14ac:dyDescent="0.3">
      <c r="A93" s="6"/>
      <c r="B93" s="7" t="s">
        <v>9</v>
      </c>
      <c r="C93" s="10" t="s">
        <v>55</v>
      </c>
      <c r="D93" s="6"/>
      <c r="E93" s="6"/>
      <c r="F93" s="6"/>
      <c r="G93" s="6"/>
      <c r="H93" s="6"/>
      <c r="I93" s="6"/>
    </row>
    <row r="94" spans="1:9" ht="17.25" x14ac:dyDescent="0.3">
      <c r="A94" s="6"/>
      <c r="B94" s="7" t="s">
        <v>9</v>
      </c>
      <c r="C94" s="10" t="s">
        <v>56</v>
      </c>
      <c r="D94" s="6"/>
      <c r="E94" s="6"/>
      <c r="F94" s="6"/>
      <c r="G94" s="6"/>
      <c r="H94" s="6"/>
      <c r="I94" s="6"/>
    </row>
    <row r="95" spans="1:9" ht="17.25" x14ac:dyDescent="0.3">
      <c r="A95" s="6"/>
      <c r="B95" s="7" t="s">
        <v>9</v>
      </c>
      <c r="C95" s="10" t="s">
        <v>59</v>
      </c>
      <c r="D95" s="6"/>
      <c r="E95" s="6"/>
      <c r="F95" s="6"/>
      <c r="G95" s="6"/>
      <c r="H95" s="6"/>
      <c r="I95" s="6"/>
    </row>
    <row r="96" spans="1:9" ht="17.25" x14ac:dyDescent="0.3">
      <c r="A96" s="6"/>
      <c r="B96" s="7" t="s">
        <v>9</v>
      </c>
      <c r="C96" s="10" t="s">
        <v>60</v>
      </c>
      <c r="D96" s="6"/>
      <c r="E96" s="6"/>
      <c r="F96" s="6"/>
      <c r="G96" s="6"/>
      <c r="H96" s="6"/>
      <c r="I96" s="6"/>
    </row>
    <row r="97" spans="1:9" ht="17.25" x14ac:dyDescent="0.3">
      <c r="A97" s="6"/>
      <c r="B97" s="7" t="s">
        <v>9</v>
      </c>
      <c r="C97" s="10" t="s">
        <v>57</v>
      </c>
      <c r="D97" s="6"/>
      <c r="E97" s="6"/>
      <c r="F97" s="6"/>
      <c r="G97" s="6"/>
      <c r="H97" s="6"/>
      <c r="I97" s="6"/>
    </row>
    <row r="98" spans="1:9" x14ac:dyDescent="0.25">
      <c r="A98" s="6"/>
      <c r="B98" s="6"/>
      <c r="C98" s="6"/>
      <c r="D98" s="6"/>
      <c r="E98" s="6"/>
      <c r="F98" s="6"/>
      <c r="G98" s="6"/>
      <c r="H98" s="6"/>
      <c r="I98" s="6"/>
    </row>
  </sheetData>
  <mergeCells count="21">
    <mergeCell ref="D10:F10"/>
    <mergeCell ref="C65:H65"/>
    <mergeCell ref="C66:H66"/>
    <mergeCell ref="C67:H67"/>
    <mergeCell ref="C68:H68"/>
    <mergeCell ref="C59:H59"/>
    <mergeCell ref="C60:H60"/>
    <mergeCell ref="C61:H61"/>
    <mergeCell ref="C62:H62"/>
    <mergeCell ref="C63:H63"/>
    <mergeCell ref="C49:H49"/>
    <mergeCell ref="C50:H50"/>
    <mergeCell ref="C54:H54"/>
    <mergeCell ref="C55:H55"/>
    <mergeCell ref="C56:H56"/>
    <mergeCell ref="C48:H48"/>
    <mergeCell ref="C41:H41"/>
    <mergeCell ref="C42:H42"/>
    <mergeCell ref="C43:H43"/>
    <mergeCell ref="C44:H44"/>
    <mergeCell ref="C45:H45"/>
  </mergeCells>
  <pageMargins left="0.7" right="0.7" top="0.75" bottom="0.75" header="0.3" footer="0.3"/>
  <pageSetup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11968-A682-46DB-81DE-097889AE44FB}">
  <sheetPr>
    <tabColor rgb="FF0070C0"/>
  </sheetPr>
  <dimension ref="A1:Q100"/>
  <sheetViews>
    <sheetView workbookViewId="0"/>
  </sheetViews>
  <sheetFormatPr defaultRowHeight="15" x14ac:dyDescent="0.25"/>
  <cols>
    <col min="1" max="1" width="4.7109375" customWidth="1"/>
    <col min="2" max="2" width="24.85546875" customWidth="1"/>
    <col min="3" max="3" width="20.140625" customWidth="1"/>
    <col min="4" max="4" width="29.42578125" customWidth="1"/>
    <col min="5" max="5" width="9.5703125" bestFit="1" customWidth="1"/>
    <col min="6" max="6" width="13.85546875" customWidth="1"/>
    <col min="9" max="9" width="17" customWidth="1"/>
    <col min="11" max="11" width="9.5703125" bestFit="1" customWidth="1"/>
    <col min="16" max="16" width="9.5703125" bestFit="1" customWidth="1"/>
    <col min="17" max="17" width="11.5703125" customWidth="1"/>
  </cols>
  <sheetData>
    <row r="1" spans="1:14" ht="21" x14ac:dyDescent="0.35">
      <c r="A1" s="27" t="s">
        <v>61</v>
      </c>
      <c r="B1" s="26"/>
      <c r="C1" s="26"/>
      <c r="D1" s="26"/>
      <c r="E1" s="26"/>
      <c r="F1" s="26"/>
      <c r="G1" s="26"/>
      <c r="H1" s="26"/>
      <c r="I1" s="26"/>
      <c r="J1" s="26"/>
      <c r="K1" s="26"/>
      <c r="L1" s="26"/>
      <c r="M1" s="26"/>
    </row>
    <row r="2" spans="1:14" s="6" customFormat="1" x14ac:dyDescent="0.25"/>
    <row r="3" spans="1:14" ht="58.9" customHeight="1" x14ac:dyDescent="0.3">
      <c r="A3" s="116" t="s">
        <v>197</v>
      </c>
      <c r="B3" s="116"/>
      <c r="C3" s="116"/>
      <c r="D3" s="116"/>
      <c r="E3" s="116"/>
      <c r="F3" s="116"/>
      <c r="G3" s="116"/>
      <c r="H3" s="116"/>
      <c r="I3" s="116"/>
      <c r="J3" s="116"/>
      <c r="K3" s="116"/>
      <c r="L3" s="116"/>
      <c r="M3" s="116"/>
    </row>
    <row r="4" spans="1:14" x14ac:dyDescent="0.25">
      <c r="A4" s="29"/>
      <c r="B4" s="30"/>
      <c r="C4" s="30"/>
      <c r="D4" s="30"/>
      <c r="E4" s="30"/>
      <c r="F4" s="30"/>
      <c r="G4" s="30"/>
      <c r="H4" s="30"/>
      <c r="I4" s="30"/>
      <c r="J4" s="30"/>
      <c r="K4" s="30"/>
      <c r="L4" s="30"/>
      <c r="M4" s="30"/>
      <c r="N4" s="52"/>
    </row>
    <row r="5" spans="1:14" ht="17.25" x14ac:dyDescent="0.3">
      <c r="A5" s="32" t="s">
        <v>9</v>
      </c>
      <c r="B5" s="10" t="s">
        <v>63</v>
      </c>
      <c r="C5" s="6"/>
      <c r="D5" s="6"/>
      <c r="E5" s="6"/>
      <c r="F5" s="6"/>
      <c r="G5" s="6"/>
      <c r="H5" s="6"/>
      <c r="I5" s="6"/>
      <c r="J5" s="6"/>
      <c r="K5" s="6"/>
      <c r="L5" s="6"/>
      <c r="M5" s="6"/>
      <c r="N5" s="52"/>
    </row>
    <row r="6" spans="1:14" ht="17.25" x14ac:dyDescent="0.3">
      <c r="A6" s="32" t="s">
        <v>9</v>
      </c>
      <c r="B6" s="10" t="s">
        <v>64</v>
      </c>
      <c r="C6" s="6"/>
      <c r="D6" s="6"/>
      <c r="E6" s="6"/>
      <c r="F6" s="6"/>
      <c r="G6" s="6"/>
      <c r="H6" s="6"/>
      <c r="I6" s="6"/>
      <c r="J6" s="6"/>
      <c r="K6" s="6"/>
      <c r="L6" s="6"/>
      <c r="M6" s="6"/>
      <c r="N6" s="52"/>
    </row>
    <row r="7" spans="1:14" ht="17.25" x14ac:dyDescent="0.3">
      <c r="A7" s="33" t="s">
        <v>9</v>
      </c>
      <c r="B7" s="34" t="s">
        <v>65</v>
      </c>
      <c r="C7" s="16"/>
      <c r="D7" s="16"/>
      <c r="E7" s="16"/>
      <c r="F7" s="16"/>
      <c r="G7" s="16"/>
      <c r="H7" s="16"/>
      <c r="I7" s="16"/>
      <c r="J7" s="16"/>
      <c r="K7" s="16"/>
      <c r="L7" s="16"/>
      <c r="M7" s="16"/>
      <c r="N7" s="52"/>
    </row>
    <row r="8" spans="1:14" ht="21" x14ac:dyDescent="0.35">
      <c r="A8" s="18"/>
    </row>
    <row r="9" spans="1:14" ht="15.75" x14ac:dyDescent="0.25">
      <c r="A9" s="35" t="s">
        <v>66</v>
      </c>
    </row>
    <row r="11" spans="1:14" ht="45" x14ac:dyDescent="0.25">
      <c r="B11" s="14" t="s">
        <v>67</v>
      </c>
      <c r="C11" s="43" t="s">
        <v>68</v>
      </c>
      <c r="D11" s="14"/>
    </row>
    <row r="12" spans="1:14" x14ac:dyDescent="0.25">
      <c r="B12" s="37">
        <v>1</v>
      </c>
      <c r="C12" s="1">
        <f>B12</f>
        <v>1</v>
      </c>
      <c r="D12" s="1"/>
    </row>
    <row r="13" spans="1:14" x14ac:dyDescent="0.25">
      <c r="B13" s="37">
        <v>2</v>
      </c>
      <c r="C13" s="1">
        <f t="shared" ref="C13:C29" si="0">B13</f>
        <v>2</v>
      </c>
      <c r="D13" s="1"/>
    </row>
    <row r="14" spans="1:14" x14ac:dyDescent="0.25">
      <c r="B14" s="37">
        <v>3</v>
      </c>
      <c r="C14" s="1">
        <f t="shared" si="0"/>
        <v>3</v>
      </c>
      <c r="D14" s="1"/>
    </row>
    <row r="15" spans="1:14" x14ac:dyDescent="0.25">
      <c r="B15" s="37">
        <v>366</v>
      </c>
      <c r="C15" s="1">
        <f t="shared" si="0"/>
        <v>366</v>
      </c>
      <c r="D15" s="1"/>
    </row>
    <row r="16" spans="1:14" x14ac:dyDescent="0.25">
      <c r="B16" s="37">
        <v>18086</v>
      </c>
      <c r="C16" s="1">
        <f t="shared" si="0"/>
        <v>18086</v>
      </c>
      <c r="D16" s="1"/>
    </row>
    <row r="17" spans="2:6" x14ac:dyDescent="0.25">
      <c r="B17" s="37">
        <v>10323</v>
      </c>
      <c r="C17" s="1">
        <f t="shared" si="0"/>
        <v>10323</v>
      </c>
      <c r="D17" s="1"/>
    </row>
    <row r="18" spans="2:6" x14ac:dyDescent="0.25">
      <c r="B18" s="37">
        <v>40140</v>
      </c>
      <c r="C18" s="1">
        <f t="shared" si="0"/>
        <v>40140</v>
      </c>
      <c r="D18" s="1"/>
    </row>
    <row r="19" spans="2:6" x14ac:dyDescent="0.25">
      <c r="B19" s="37">
        <v>41858</v>
      </c>
      <c r="C19" s="1">
        <f t="shared" si="0"/>
        <v>41858</v>
      </c>
      <c r="D19" s="1"/>
    </row>
    <row r="20" spans="2:6" x14ac:dyDescent="0.25">
      <c r="B20" s="37">
        <v>41858</v>
      </c>
      <c r="C20" s="1">
        <f t="shared" si="0"/>
        <v>41858</v>
      </c>
      <c r="D20" s="1"/>
    </row>
    <row r="21" spans="2:6" x14ac:dyDescent="0.25">
      <c r="B21" s="37">
        <v>45527</v>
      </c>
      <c r="C21" s="1">
        <f t="shared" si="0"/>
        <v>45527</v>
      </c>
      <c r="D21" s="1"/>
    </row>
    <row r="22" spans="2:6" x14ac:dyDescent="0.25">
      <c r="B22" s="38">
        <v>45527</v>
      </c>
      <c r="C22" s="1">
        <f t="shared" si="0"/>
        <v>45527</v>
      </c>
      <c r="D22" s="1"/>
    </row>
    <row r="23" spans="2:6" x14ac:dyDescent="0.25">
      <c r="B23" s="39">
        <v>45527</v>
      </c>
      <c r="C23" s="1">
        <f t="shared" si="0"/>
        <v>45527</v>
      </c>
      <c r="D23" s="1"/>
    </row>
    <row r="24" spans="2:6" x14ac:dyDescent="0.25">
      <c r="B24" s="40">
        <v>45527</v>
      </c>
      <c r="C24" s="1">
        <f t="shared" si="0"/>
        <v>45527</v>
      </c>
      <c r="D24" s="1"/>
    </row>
    <row r="25" spans="2:6" ht="15.75" x14ac:dyDescent="0.25">
      <c r="B25" s="41">
        <v>45527</v>
      </c>
      <c r="C25" s="1">
        <f t="shared" si="0"/>
        <v>45527</v>
      </c>
      <c r="D25" s="1"/>
    </row>
    <row r="26" spans="2:6" ht="30" x14ac:dyDescent="0.25">
      <c r="B26" s="1" t="s">
        <v>188</v>
      </c>
      <c r="C26" s="1" t="str">
        <f t="shared" si="0"/>
        <v>8.23.2024</v>
      </c>
      <c r="D26" s="36" t="s">
        <v>74</v>
      </c>
      <c r="F26" t="s">
        <v>0</v>
      </c>
    </row>
    <row r="27" spans="2:6" x14ac:dyDescent="0.25">
      <c r="B27" s="1" t="s">
        <v>189</v>
      </c>
      <c r="C27" s="1" t="str">
        <f t="shared" si="0"/>
        <v>23/8/2024</v>
      </c>
      <c r="D27" s="1" t="s">
        <v>75</v>
      </c>
    </row>
    <row r="28" spans="2:6" x14ac:dyDescent="0.25">
      <c r="B28" s="37" t="s">
        <v>70</v>
      </c>
      <c r="C28" s="1" t="str">
        <f t="shared" si="0"/>
        <v>12/31/1899</v>
      </c>
      <c r="D28" s="1" t="s">
        <v>76</v>
      </c>
      <c r="F28" t="s">
        <v>198</v>
      </c>
    </row>
    <row r="29" spans="2:6" x14ac:dyDescent="0.25">
      <c r="B29" s="37" t="s">
        <v>71</v>
      </c>
      <c r="C29" s="1" t="str">
        <f t="shared" si="0"/>
        <v>12/31/1800</v>
      </c>
      <c r="D29" s="1" t="s">
        <v>76</v>
      </c>
    </row>
    <row r="32" spans="2:6" ht="15.75" customHeight="1" x14ac:dyDescent="0.25"/>
    <row r="33" spans="1:8" x14ac:dyDescent="0.25">
      <c r="B33" s="14" t="s">
        <v>67</v>
      </c>
      <c r="C33" s="37">
        <v>45532</v>
      </c>
      <c r="D33" t="s">
        <v>212</v>
      </c>
    </row>
    <row r="34" spans="1:8" x14ac:dyDescent="0.25">
      <c r="B34" s="14" t="s">
        <v>67</v>
      </c>
      <c r="C34" s="1">
        <f>C33</f>
        <v>45532</v>
      </c>
      <c r="D34" t="s">
        <v>213</v>
      </c>
    </row>
    <row r="35" spans="1:8" x14ac:dyDescent="0.25">
      <c r="B35" s="14" t="s">
        <v>67</v>
      </c>
      <c r="C35" s="37">
        <v>45532</v>
      </c>
      <c r="D35" t="s">
        <v>214</v>
      </c>
    </row>
    <row r="38" spans="1:8" x14ac:dyDescent="0.25">
      <c r="A38" s="47" t="s">
        <v>78</v>
      </c>
      <c r="B38" s="48"/>
      <c r="C38" s="48"/>
      <c r="D38" s="48"/>
      <c r="E38" s="48"/>
      <c r="F38" s="48"/>
      <c r="G38" s="48"/>
      <c r="H38" s="49"/>
    </row>
    <row r="40" spans="1:8" x14ac:dyDescent="0.25">
      <c r="B40" s="1" t="s">
        <v>79</v>
      </c>
      <c r="C40" s="37">
        <v>45558</v>
      </c>
    </row>
    <row r="41" spans="1:8" x14ac:dyDescent="0.25">
      <c r="B41" s="1" t="s">
        <v>80</v>
      </c>
      <c r="C41" s="37">
        <v>45542</v>
      </c>
      <c r="E41" t="s">
        <v>85</v>
      </c>
    </row>
    <row r="42" spans="1:8" x14ac:dyDescent="0.25">
      <c r="B42" s="1" t="s">
        <v>81</v>
      </c>
      <c r="C42" s="44"/>
      <c r="D42" t="str">
        <f ca="1">IF(_xlfn.ISFORMULA(C42),_xlfn.FORMULATEXT(C42),"")</f>
        <v/>
      </c>
      <c r="E42" t="s">
        <v>86</v>
      </c>
    </row>
    <row r="44" spans="1:8" x14ac:dyDescent="0.25">
      <c r="B44" s="1" t="s">
        <v>82</v>
      </c>
      <c r="C44" s="37">
        <v>45639</v>
      </c>
      <c r="E44" t="s">
        <v>87</v>
      </c>
    </row>
    <row r="45" spans="1:8" x14ac:dyDescent="0.25">
      <c r="B45" s="1" t="s">
        <v>80</v>
      </c>
      <c r="C45" s="37">
        <f ca="1">TODAY()</f>
        <v>45554</v>
      </c>
      <c r="E45" s="25" t="s">
        <v>88</v>
      </c>
    </row>
    <row r="46" spans="1:8" x14ac:dyDescent="0.25">
      <c r="B46" s="1" t="s">
        <v>199</v>
      </c>
      <c r="C46" s="44"/>
      <c r="D46" t="str">
        <f ca="1">IF(_xlfn.ISFORMULA(C46),_xlfn.FORMULATEXT(C46),"")</f>
        <v/>
      </c>
    </row>
    <row r="48" spans="1:8" x14ac:dyDescent="0.25">
      <c r="B48" s="1" t="s">
        <v>79</v>
      </c>
      <c r="C48" s="37">
        <v>45558</v>
      </c>
    </row>
    <row r="49" spans="2:5" x14ac:dyDescent="0.25">
      <c r="B49" s="1" t="s">
        <v>82</v>
      </c>
      <c r="C49" s="37">
        <v>45639</v>
      </c>
    </row>
    <row r="50" spans="2:5" ht="45" x14ac:dyDescent="0.25">
      <c r="B50" s="36" t="s">
        <v>83</v>
      </c>
      <c r="C50" s="44"/>
      <c r="D50" t="str">
        <f ca="1">IF(_xlfn.ISFORMULA(C50),_xlfn.FORMULATEXT(C50),"")</f>
        <v/>
      </c>
      <c r="E50" t="s">
        <v>102</v>
      </c>
    </row>
    <row r="53" spans="2:5" x14ac:dyDescent="0.25">
      <c r="B53" s="1" t="s">
        <v>79</v>
      </c>
      <c r="C53" s="37">
        <v>45558</v>
      </c>
    </row>
    <row r="54" spans="2:5" x14ac:dyDescent="0.25">
      <c r="B54" s="1" t="s">
        <v>82</v>
      </c>
      <c r="C54" s="37">
        <v>45639</v>
      </c>
    </row>
    <row r="55" spans="2:5" ht="30" x14ac:dyDescent="0.25">
      <c r="B55" s="36" t="s">
        <v>84</v>
      </c>
      <c r="C55" s="44"/>
      <c r="D55" t="str">
        <f ca="1">IF(_xlfn.ISFORMULA(C55),_xlfn.FORMULATEXT(C55),"")</f>
        <v/>
      </c>
      <c r="E55" t="s">
        <v>103</v>
      </c>
    </row>
    <row r="58" spans="2:5" x14ac:dyDescent="0.25">
      <c r="B58" s="1" t="s">
        <v>89</v>
      </c>
      <c r="C58" s="37">
        <v>45331</v>
      </c>
    </row>
    <row r="59" spans="2:5" x14ac:dyDescent="0.25">
      <c r="B59" s="1" t="s">
        <v>91</v>
      </c>
      <c r="C59" s="37">
        <v>45621</v>
      </c>
    </row>
    <row r="60" spans="2:5" x14ac:dyDescent="0.25">
      <c r="B60" s="1" t="s">
        <v>90</v>
      </c>
      <c r="C60" s="44"/>
      <c r="D60" t="str">
        <f ca="1">IF(_xlfn.ISFORMULA(C60),_xlfn.FORMULATEXT(C60),"")</f>
        <v/>
      </c>
    </row>
    <row r="63" spans="2:5" x14ac:dyDescent="0.25">
      <c r="B63" s="1" t="s">
        <v>92</v>
      </c>
      <c r="C63" s="37">
        <v>45593</v>
      </c>
    </row>
    <row r="64" spans="2:5" x14ac:dyDescent="0.25">
      <c r="B64" s="1" t="s">
        <v>93</v>
      </c>
      <c r="C64" s="37">
        <v>45636</v>
      </c>
    </row>
    <row r="65" spans="1:8" x14ac:dyDescent="0.25">
      <c r="B65" s="1" t="s">
        <v>100</v>
      </c>
      <c r="C65" s="44"/>
      <c r="D65" t="str">
        <f ca="1">IF(_xlfn.ISFORMULA(C65),_xlfn.FORMULATEXT(C65),"")</f>
        <v/>
      </c>
      <c r="E65" t="s">
        <v>101</v>
      </c>
    </row>
    <row r="68" spans="1:8" x14ac:dyDescent="0.25">
      <c r="A68" s="46" t="s">
        <v>94</v>
      </c>
      <c r="B68" s="46"/>
      <c r="C68" s="46"/>
      <c r="D68" s="46"/>
      <c r="E68" s="46"/>
      <c r="F68" s="46"/>
      <c r="G68" s="46"/>
      <c r="H68" s="46"/>
    </row>
    <row r="70" spans="1:8" x14ac:dyDescent="0.25">
      <c r="B70" s="1" t="s">
        <v>89</v>
      </c>
      <c r="C70" s="37">
        <v>45539</v>
      </c>
      <c r="E70" s="25" t="s">
        <v>104</v>
      </c>
    </row>
    <row r="71" spans="1:8" x14ac:dyDescent="0.25">
      <c r="B71" s="1" t="s">
        <v>90</v>
      </c>
      <c r="C71" s="45"/>
      <c r="D71" t="str">
        <f ca="1">IF(_xlfn.ISFORMULA(C71),_xlfn.FORMULATEXT(C71),"")</f>
        <v/>
      </c>
      <c r="E71" s="25" t="s">
        <v>106</v>
      </c>
    </row>
    <row r="72" spans="1:8" x14ac:dyDescent="0.25">
      <c r="C72" s="28"/>
      <c r="E72" s="25" t="s">
        <v>105</v>
      </c>
    </row>
    <row r="73" spans="1:8" x14ac:dyDescent="0.25">
      <c r="C73" s="28"/>
      <c r="E73" s="25" t="s">
        <v>107</v>
      </c>
    </row>
    <row r="75" spans="1:8" x14ac:dyDescent="0.25">
      <c r="A75" s="47" t="s">
        <v>95</v>
      </c>
      <c r="B75" s="48"/>
      <c r="C75" s="48"/>
      <c r="D75" s="48"/>
      <c r="E75" s="48"/>
      <c r="F75" s="48"/>
      <c r="G75" s="48"/>
      <c r="H75" s="49"/>
    </row>
    <row r="77" spans="1:8" x14ac:dyDescent="0.25">
      <c r="B77" s="1" t="s">
        <v>89</v>
      </c>
      <c r="C77" s="37">
        <v>45514</v>
      </c>
      <c r="E77" t="s">
        <v>108</v>
      </c>
    </row>
    <row r="78" spans="1:8" x14ac:dyDescent="0.25">
      <c r="B78" s="1" t="s">
        <v>90</v>
      </c>
      <c r="C78" s="45"/>
      <c r="D78" t="str">
        <f ca="1">IF(_xlfn.ISFORMULA(C78),_xlfn.FORMULATEXT(C78),"")</f>
        <v/>
      </c>
      <c r="E78" t="s">
        <v>109</v>
      </c>
    </row>
    <row r="79" spans="1:8" x14ac:dyDescent="0.25">
      <c r="E79" s="25" t="s">
        <v>110</v>
      </c>
    </row>
    <row r="80" spans="1:8" x14ac:dyDescent="0.25">
      <c r="E80" s="25" t="s">
        <v>111</v>
      </c>
    </row>
    <row r="82" spans="1:17" x14ac:dyDescent="0.25">
      <c r="A82" s="47" t="s">
        <v>96</v>
      </c>
      <c r="B82" s="48"/>
      <c r="C82" s="48"/>
      <c r="D82" s="48"/>
      <c r="E82" s="48"/>
      <c r="F82" s="48"/>
      <c r="G82" s="48"/>
      <c r="H82" s="49"/>
    </row>
    <row r="84" spans="1:17" ht="60" x14ac:dyDescent="0.25">
      <c r="B84" s="14" t="s">
        <v>97</v>
      </c>
      <c r="C84" s="14" t="s">
        <v>98</v>
      </c>
      <c r="D84" s="14" t="s">
        <v>90</v>
      </c>
      <c r="E84" s="14" t="s">
        <v>80</v>
      </c>
      <c r="F84" s="43" t="s">
        <v>99</v>
      </c>
      <c r="I84" s="43" t="s">
        <v>215</v>
      </c>
    </row>
    <row r="85" spans="1:17" x14ac:dyDescent="0.25">
      <c r="B85" s="1" t="s">
        <v>48</v>
      </c>
      <c r="C85" s="51">
        <v>4043.11</v>
      </c>
      <c r="D85" s="37">
        <v>45513</v>
      </c>
      <c r="E85" s="102"/>
      <c r="F85" s="44"/>
      <c r="G85" t="str">
        <f ca="1">IF(_xlfn.ISFORMULA(F85),_xlfn.FORMULATEXT(F85),"")</f>
        <v/>
      </c>
      <c r="I85" s="44"/>
      <c r="J85" t="str">
        <f ca="1">IF(_xlfn.ISFORMULA(I85),_xlfn.FORMULATEXT(I85),"")</f>
        <v/>
      </c>
      <c r="P85" s="28"/>
      <c r="Q85" s="28"/>
    </row>
    <row r="86" spans="1:17" x14ac:dyDescent="0.25">
      <c r="B86" s="1" t="s">
        <v>49</v>
      </c>
      <c r="C86" s="51">
        <v>4703.46</v>
      </c>
      <c r="D86" s="37">
        <v>45472</v>
      </c>
      <c r="E86" s="102"/>
      <c r="F86" s="44"/>
      <c r="I86" s="44"/>
    </row>
    <row r="87" spans="1:17" x14ac:dyDescent="0.25">
      <c r="B87" s="1" t="s">
        <v>50</v>
      </c>
      <c r="C87" s="51">
        <v>3202.68</v>
      </c>
      <c r="D87" s="37">
        <v>45491</v>
      </c>
      <c r="E87" s="102"/>
      <c r="F87" s="44"/>
      <c r="I87" s="44"/>
    </row>
    <row r="88" spans="1:17" x14ac:dyDescent="0.25">
      <c r="B88" s="1" t="s">
        <v>51</v>
      </c>
      <c r="C88" s="51">
        <v>4680.78</v>
      </c>
      <c r="D88" s="37">
        <v>45484</v>
      </c>
      <c r="E88" s="102"/>
      <c r="F88" s="44"/>
      <c r="I88" s="44"/>
    </row>
    <row r="89" spans="1:17" x14ac:dyDescent="0.25">
      <c r="B89" s="1" t="s">
        <v>52</v>
      </c>
      <c r="C89" s="51">
        <v>2135.9299999999998</v>
      </c>
      <c r="D89" s="37">
        <v>45497</v>
      </c>
      <c r="E89" s="102"/>
      <c r="F89" s="44"/>
      <c r="I89" s="44"/>
    </row>
    <row r="90" spans="1:17" x14ac:dyDescent="0.25">
      <c r="B90" s="1" t="s">
        <v>200</v>
      </c>
      <c r="C90" s="51">
        <v>3173.15</v>
      </c>
      <c r="D90" s="37">
        <v>45532</v>
      </c>
      <c r="E90" s="102"/>
      <c r="F90" s="44"/>
      <c r="I90" s="44"/>
    </row>
    <row r="91" spans="1:17" x14ac:dyDescent="0.25">
      <c r="B91" s="1" t="s">
        <v>208</v>
      </c>
      <c r="C91" s="51">
        <v>3553.76</v>
      </c>
      <c r="D91" s="37">
        <v>45468</v>
      </c>
      <c r="E91" s="102"/>
      <c r="F91" s="44"/>
      <c r="I91" s="44"/>
    </row>
    <row r="92" spans="1:17" x14ac:dyDescent="0.25">
      <c r="B92" s="1" t="s">
        <v>201</v>
      </c>
      <c r="C92" s="51">
        <v>879.15</v>
      </c>
      <c r="D92" s="37">
        <v>45509</v>
      </c>
      <c r="E92" s="102"/>
      <c r="F92" s="44"/>
      <c r="I92" s="44"/>
    </row>
    <row r="93" spans="1:17" x14ac:dyDescent="0.25">
      <c r="B93" s="1" t="s">
        <v>202</v>
      </c>
      <c r="C93" s="51">
        <v>575.69000000000005</v>
      </c>
      <c r="D93" s="37">
        <v>45446</v>
      </c>
      <c r="E93" s="102"/>
      <c r="F93" s="44"/>
      <c r="I93" s="44"/>
    </row>
    <row r="94" spans="1:17" x14ac:dyDescent="0.25">
      <c r="B94" s="1" t="s">
        <v>203</v>
      </c>
      <c r="C94" s="51">
        <v>1696.98</v>
      </c>
      <c r="D94" s="37">
        <v>45452</v>
      </c>
      <c r="E94" s="102"/>
      <c r="F94" s="44"/>
      <c r="I94" s="44"/>
    </row>
    <row r="95" spans="1:17" x14ac:dyDescent="0.25">
      <c r="B95" s="1" t="s">
        <v>204</v>
      </c>
      <c r="C95" s="51">
        <v>3588.07</v>
      </c>
      <c r="D95" s="37">
        <v>45463</v>
      </c>
      <c r="E95" s="102"/>
      <c r="F95" s="44"/>
      <c r="I95" s="44"/>
    </row>
    <row r="96" spans="1:17" x14ac:dyDescent="0.25">
      <c r="B96" s="1" t="s">
        <v>205</v>
      </c>
      <c r="C96" s="51">
        <v>4788.51</v>
      </c>
      <c r="D96" s="37">
        <v>45488</v>
      </c>
      <c r="E96" s="102"/>
      <c r="F96" s="44"/>
      <c r="I96" s="44"/>
    </row>
    <row r="97" spans="2:9" x14ac:dyDescent="0.25">
      <c r="B97" s="1" t="s">
        <v>206</v>
      </c>
      <c r="C97" s="51">
        <v>1759.14</v>
      </c>
      <c r="D97" s="37">
        <v>45529</v>
      </c>
      <c r="E97" s="102"/>
      <c r="F97" s="44"/>
      <c r="I97" s="44"/>
    </row>
    <row r="98" spans="2:9" x14ac:dyDescent="0.25">
      <c r="B98" s="1" t="s">
        <v>207</v>
      </c>
      <c r="C98" s="51">
        <v>3502.52</v>
      </c>
      <c r="D98" s="37">
        <v>45477</v>
      </c>
      <c r="E98" s="102"/>
      <c r="F98" s="44"/>
      <c r="I98" s="44"/>
    </row>
    <row r="99" spans="2:9" x14ac:dyDescent="0.25">
      <c r="B99" s="1" t="s">
        <v>209</v>
      </c>
      <c r="C99" s="51">
        <v>1376.51</v>
      </c>
      <c r="D99" s="37">
        <v>45497</v>
      </c>
      <c r="E99" s="102"/>
      <c r="F99" s="44"/>
      <c r="I99" s="44"/>
    </row>
    <row r="100" spans="2:9" x14ac:dyDescent="0.25">
      <c r="B100" s="1" t="s">
        <v>210</v>
      </c>
      <c r="C100" s="51">
        <v>2021.72</v>
      </c>
      <c r="D100" s="37">
        <v>45468</v>
      </c>
      <c r="E100" s="102"/>
      <c r="F100" s="44"/>
      <c r="I100" s="44"/>
    </row>
  </sheetData>
  <mergeCells count="1">
    <mergeCell ref="A3:M3"/>
  </mergeCells>
  <pageMargins left="0.7" right="0.7" top="0.75" bottom="0.75" header="0.3" footer="0.3"/>
  <ignoredErrors>
    <ignoredError xmlns:x16r3="http://schemas.microsoft.com/office/spreadsheetml/2018/08/main" sqref="C12:C13 C14:C25" x16r3:misleadingForma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2A127-6548-4C54-A446-AC38B16E5DFC}">
  <sheetPr>
    <tabColor rgb="FFFFFF00"/>
  </sheetPr>
  <dimension ref="A1:Q100"/>
  <sheetViews>
    <sheetView workbookViewId="0"/>
  </sheetViews>
  <sheetFormatPr defaultRowHeight="15" x14ac:dyDescent="0.25"/>
  <cols>
    <col min="1" max="1" width="4.7109375" customWidth="1"/>
    <col min="2" max="2" width="25" customWidth="1"/>
    <col min="3" max="3" width="20.140625" customWidth="1"/>
    <col min="4" max="4" width="29.42578125" customWidth="1"/>
    <col min="5" max="5" width="9.5703125" bestFit="1" customWidth="1"/>
    <col min="6" max="6" width="13.85546875" customWidth="1"/>
    <col min="9" max="9" width="13.5703125" customWidth="1"/>
    <col min="10" max="10" width="18.7109375" customWidth="1"/>
    <col min="11" max="11" width="9.5703125" bestFit="1" customWidth="1"/>
    <col min="16" max="16" width="9.5703125" bestFit="1" customWidth="1"/>
    <col min="17" max="17" width="11.5703125" customWidth="1"/>
  </cols>
  <sheetData>
    <row r="1" spans="1:14" ht="21" x14ac:dyDescent="0.35">
      <c r="A1" s="27" t="s">
        <v>61</v>
      </c>
      <c r="B1" s="26"/>
      <c r="C1" s="26"/>
      <c r="D1" s="26"/>
      <c r="E1" s="26"/>
      <c r="F1" s="26"/>
      <c r="G1" s="26"/>
      <c r="H1" s="26"/>
      <c r="I1" s="26"/>
      <c r="J1" s="26"/>
      <c r="K1" s="26"/>
      <c r="L1" s="26"/>
      <c r="M1" s="26"/>
    </row>
    <row r="2" spans="1:14" s="6" customFormat="1" x14ac:dyDescent="0.25"/>
    <row r="3" spans="1:14" ht="58.9" customHeight="1" x14ac:dyDescent="0.3">
      <c r="A3" s="116" t="s">
        <v>62</v>
      </c>
      <c r="B3" s="116"/>
      <c r="C3" s="116"/>
      <c r="D3" s="116"/>
      <c r="E3" s="116"/>
      <c r="F3" s="116"/>
      <c r="G3" s="116"/>
      <c r="H3" s="116"/>
      <c r="I3" s="116"/>
      <c r="J3" s="116"/>
      <c r="K3" s="116"/>
      <c r="L3" s="116"/>
      <c r="M3" s="116"/>
    </row>
    <row r="4" spans="1:14" x14ac:dyDescent="0.25">
      <c r="A4" s="29"/>
      <c r="B4" s="30"/>
      <c r="C4" s="30"/>
      <c r="D4" s="30"/>
      <c r="E4" s="30"/>
      <c r="F4" s="30"/>
      <c r="G4" s="30"/>
      <c r="H4" s="30"/>
      <c r="I4" s="30"/>
      <c r="J4" s="30"/>
      <c r="K4" s="30"/>
      <c r="L4" s="30"/>
      <c r="M4" s="30"/>
      <c r="N4" s="52"/>
    </row>
    <row r="5" spans="1:14" ht="17.25" x14ac:dyDescent="0.3">
      <c r="A5" s="32" t="s">
        <v>9</v>
      </c>
      <c r="B5" s="10" t="s">
        <v>63</v>
      </c>
      <c r="C5" s="6"/>
      <c r="D5" s="6"/>
      <c r="E5" s="6"/>
      <c r="F5" s="6"/>
      <c r="G5" s="6"/>
      <c r="H5" s="6"/>
      <c r="I5" s="6"/>
      <c r="J5" s="6"/>
      <c r="K5" s="6"/>
      <c r="L5" s="6"/>
      <c r="M5" s="6"/>
      <c r="N5" s="52"/>
    </row>
    <row r="6" spans="1:14" ht="17.25" x14ac:dyDescent="0.3">
      <c r="A6" s="32" t="s">
        <v>9</v>
      </c>
      <c r="B6" s="10" t="s">
        <v>64</v>
      </c>
      <c r="C6" s="6"/>
      <c r="D6" s="6"/>
      <c r="E6" s="6"/>
      <c r="F6" s="6"/>
      <c r="G6" s="6"/>
      <c r="H6" s="6"/>
      <c r="I6" s="6"/>
      <c r="J6" s="6"/>
      <c r="K6" s="6"/>
      <c r="L6" s="6"/>
      <c r="M6" s="6"/>
      <c r="N6" s="52"/>
    </row>
    <row r="7" spans="1:14" ht="17.25" x14ac:dyDescent="0.3">
      <c r="A7" s="33" t="s">
        <v>9</v>
      </c>
      <c r="B7" s="34" t="s">
        <v>65</v>
      </c>
      <c r="C7" s="16"/>
      <c r="D7" s="16"/>
      <c r="E7" s="16"/>
      <c r="F7" s="16"/>
      <c r="G7" s="16"/>
      <c r="H7" s="16"/>
      <c r="I7" s="16"/>
      <c r="J7" s="16"/>
      <c r="K7" s="16"/>
      <c r="L7" s="16"/>
      <c r="M7" s="16"/>
      <c r="N7" s="52"/>
    </row>
    <row r="8" spans="1:14" ht="21" x14ac:dyDescent="0.35">
      <c r="A8" s="18"/>
    </row>
    <row r="9" spans="1:14" ht="15.75" x14ac:dyDescent="0.25">
      <c r="A9" s="35" t="s">
        <v>66</v>
      </c>
    </row>
    <row r="11" spans="1:14" ht="45" x14ac:dyDescent="0.25">
      <c r="B11" s="14" t="s">
        <v>67</v>
      </c>
      <c r="C11" s="43" t="s">
        <v>68</v>
      </c>
      <c r="D11" s="14" t="s">
        <v>77</v>
      </c>
    </row>
    <row r="12" spans="1:14" x14ac:dyDescent="0.25">
      <c r="B12" s="37">
        <v>1</v>
      </c>
      <c r="C12" s="1">
        <f>B12</f>
        <v>1</v>
      </c>
      <c r="D12" s="1"/>
    </row>
    <row r="13" spans="1:14" x14ac:dyDescent="0.25">
      <c r="B13" s="37">
        <v>1</v>
      </c>
      <c r="C13" s="1">
        <f t="shared" ref="C13:C29" si="0">B13</f>
        <v>1</v>
      </c>
      <c r="D13" s="1"/>
    </row>
    <row r="14" spans="1:14" x14ac:dyDescent="0.25">
      <c r="B14" s="37">
        <v>2</v>
      </c>
      <c r="C14" s="1">
        <f t="shared" si="0"/>
        <v>2</v>
      </c>
      <c r="D14" s="1"/>
    </row>
    <row r="15" spans="1:14" x14ac:dyDescent="0.25">
      <c r="B15" s="37">
        <v>2</v>
      </c>
      <c r="C15" s="1">
        <f t="shared" si="0"/>
        <v>2</v>
      </c>
      <c r="D15" s="1"/>
    </row>
    <row r="16" spans="1:14" x14ac:dyDescent="0.25">
      <c r="B16" s="37">
        <v>18086</v>
      </c>
      <c r="C16" s="1">
        <f t="shared" si="0"/>
        <v>18086</v>
      </c>
      <c r="D16" s="1"/>
    </row>
    <row r="17" spans="2:4" x14ac:dyDescent="0.25">
      <c r="B17" s="37">
        <v>10323</v>
      </c>
      <c r="C17" s="1">
        <f t="shared" si="0"/>
        <v>10323</v>
      </c>
      <c r="D17" s="1"/>
    </row>
    <row r="18" spans="2:4" x14ac:dyDescent="0.25">
      <c r="B18" s="37">
        <v>40140</v>
      </c>
      <c r="C18" s="1">
        <f t="shared" si="0"/>
        <v>40140</v>
      </c>
      <c r="D18" s="1"/>
    </row>
    <row r="19" spans="2:4" x14ac:dyDescent="0.25">
      <c r="B19" s="37">
        <v>41858</v>
      </c>
      <c r="C19" s="1">
        <f t="shared" si="0"/>
        <v>41858</v>
      </c>
      <c r="D19" s="1"/>
    </row>
    <row r="20" spans="2:4" x14ac:dyDescent="0.25">
      <c r="B20" s="37">
        <v>41858</v>
      </c>
      <c r="C20" s="1">
        <f t="shared" si="0"/>
        <v>41858</v>
      </c>
      <c r="D20" s="1"/>
    </row>
    <row r="21" spans="2:4" x14ac:dyDescent="0.25">
      <c r="B21" s="37">
        <v>45161</v>
      </c>
      <c r="C21" s="1">
        <f t="shared" si="0"/>
        <v>45161</v>
      </c>
      <c r="D21" s="1"/>
    </row>
    <row r="22" spans="2:4" x14ac:dyDescent="0.25">
      <c r="B22" s="38">
        <v>45161</v>
      </c>
      <c r="C22" s="1">
        <f t="shared" si="0"/>
        <v>45161</v>
      </c>
      <c r="D22" s="1"/>
    </row>
    <row r="23" spans="2:4" x14ac:dyDescent="0.25">
      <c r="B23" s="39">
        <v>45161</v>
      </c>
      <c r="C23" s="1">
        <f t="shared" si="0"/>
        <v>45161</v>
      </c>
      <c r="D23" s="1"/>
    </row>
    <row r="24" spans="2:4" x14ac:dyDescent="0.25">
      <c r="B24" s="40">
        <v>45161</v>
      </c>
      <c r="C24" s="1">
        <f t="shared" si="0"/>
        <v>45161</v>
      </c>
      <c r="D24" s="1"/>
    </row>
    <row r="25" spans="2:4" ht="15.75" x14ac:dyDescent="0.25">
      <c r="B25" s="41">
        <v>45161</v>
      </c>
      <c r="C25" s="1">
        <f t="shared" si="0"/>
        <v>45161</v>
      </c>
      <c r="D25" s="1" t="s">
        <v>73</v>
      </c>
    </row>
    <row r="26" spans="2:4" ht="30" x14ac:dyDescent="0.25">
      <c r="B26" s="1" t="s">
        <v>72</v>
      </c>
      <c r="C26" s="1" t="str">
        <f t="shared" si="0"/>
        <v>8.23.2023</v>
      </c>
      <c r="D26" s="36" t="s">
        <v>74</v>
      </c>
    </row>
    <row r="27" spans="2:4" x14ac:dyDescent="0.25">
      <c r="B27" s="1" t="s">
        <v>69</v>
      </c>
      <c r="C27" s="1" t="str">
        <f t="shared" si="0"/>
        <v>23/8/2023</v>
      </c>
      <c r="D27" s="1" t="s">
        <v>75</v>
      </c>
    </row>
    <row r="28" spans="2:4" x14ac:dyDescent="0.25">
      <c r="B28" s="1" t="s">
        <v>70</v>
      </c>
      <c r="C28" s="1" t="str">
        <f t="shared" si="0"/>
        <v>12/31/1899</v>
      </c>
      <c r="D28" s="1" t="s">
        <v>76</v>
      </c>
    </row>
    <row r="29" spans="2:4" x14ac:dyDescent="0.25">
      <c r="B29" s="1" t="s">
        <v>71</v>
      </c>
      <c r="C29" s="1" t="str">
        <f t="shared" si="0"/>
        <v>12/31/1800</v>
      </c>
      <c r="D29" s="1" t="s">
        <v>76</v>
      </c>
    </row>
    <row r="33" spans="1:8" x14ac:dyDescent="0.25">
      <c r="B33" s="14" t="s">
        <v>67</v>
      </c>
      <c r="C33" s="37">
        <v>45166</v>
      </c>
    </row>
    <row r="34" spans="1:8" x14ac:dyDescent="0.25">
      <c r="B34" s="14" t="s">
        <v>67</v>
      </c>
      <c r="C34" s="1">
        <f>C33</f>
        <v>45166</v>
      </c>
    </row>
    <row r="35" spans="1:8" x14ac:dyDescent="0.25">
      <c r="B35" s="14" t="s">
        <v>67</v>
      </c>
      <c r="C35" s="37">
        <v>45166</v>
      </c>
    </row>
    <row r="38" spans="1:8" x14ac:dyDescent="0.25">
      <c r="A38" s="47" t="s">
        <v>78</v>
      </c>
      <c r="B38" s="48"/>
      <c r="C38" s="48"/>
      <c r="D38" s="48"/>
      <c r="E38" s="48"/>
      <c r="F38" s="48"/>
      <c r="G38" s="48"/>
      <c r="H38" s="49"/>
    </row>
    <row r="40" spans="1:8" x14ac:dyDescent="0.25">
      <c r="B40" s="1" t="s">
        <v>79</v>
      </c>
      <c r="C40" s="37">
        <v>45194</v>
      </c>
    </row>
    <row r="41" spans="1:8" x14ac:dyDescent="0.25">
      <c r="B41" s="1" t="s">
        <v>80</v>
      </c>
      <c r="C41" s="37">
        <v>45166</v>
      </c>
      <c r="E41" t="s">
        <v>85</v>
      </c>
    </row>
    <row r="42" spans="1:8" x14ac:dyDescent="0.25">
      <c r="B42" s="1" t="s">
        <v>81</v>
      </c>
      <c r="C42" s="44">
        <f>C40-C41</f>
        <v>28</v>
      </c>
      <c r="D42" t="str">
        <f ca="1">IF(_xlfn.ISFORMULA(C42),_xlfn.FORMULATEXT(C42),"")</f>
        <v>=C40-C41</v>
      </c>
      <c r="E42" t="s">
        <v>86</v>
      </c>
    </row>
    <row r="44" spans="1:8" x14ac:dyDescent="0.25">
      <c r="B44" s="1" t="s">
        <v>79</v>
      </c>
      <c r="C44" s="37">
        <v>45194</v>
      </c>
      <c r="E44" t="s">
        <v>87</v>
      </c>
    </row>
    <row r="45" spans="1:8" x14ac:dyDescent="0.25">
      <c r="B45" s="1" t="s">
        <v>80</v>
      </c>
      <c r="C45" s="37">
        <f ca="1">TODAY()</f>
        <v>45554</v>
      </c>
      <c r="E45" s="25" t="s">
        <v>88</v>
      </c>
    </row>
    <row r="46" spans="1:8" x14ac:dyDescent="0.25">
      <c r="B46" s="1" t="s">
        <v>81</v>
      </c>
      <c r="C46" s="44">
        <f ca="1">C44-C45</f>
        <v>-360</v>
      </c>
      <c r="D46" t="str">
        <f ca="1">IF(_xlfn.ISFORMULA(C46),_xlfn.FORMULATEXT(C46),"")</f>
        <v>=C44-C45</v>
      </c>
    </row>
    <row r="48" spans="1:8" x14ac:dyDescent="0.25">
      <c r="B48" s="1" t="s">
        <v>79</v>
      </c>
      <c r="C48" s="37">
        <v>45194</v>
      </c>
    </row>
    <row r="49" spans="2:5" x14ac:dyDescent="0.25">
      <c r="B49" s="1" t="s">
        <v>82</v>
      </c>
      <c r="C49" s="37">
        <v>45275</v>
      </c>
    </row>
    <row r="50" spans="2:5" ht="45" x14ac:dyDescent="0.25">
      <c r="B50" s="36" t="s">
        <v>83</v>
      </c>
      <c r="C50" s="44">
        <f>NETWORKDAYS.INTL(C48,C49,1)</f>
        <v>60</v>
      </c>
      <c r="D50" t="str">
        <f ca="1">IF(_xlfn.ISFORMULA(C50),_xlfn.FORMULATEXT(C50),"")</f>
        <v>=NETWORKDAYS.INTL(C48,C49,1)</v>
      </c>
      <c r="E50" t="s">
        <v>102</v>
      </c>
    </row>
    <row r="53" spans="2:5" x14ac:dyDescent="0.25">
      <c r="B53" s="1" t="s">
        <v>79</v>
      </c>
      <c r="C53" s="37">
        <v>45194</v>
      </c>
    </row>
    <row r="54" spans="2:5" x14ac:dyDescent="0.25">
      <c r="B54" s="1" t="s">
        <v>82</v>
      </c>
      <c r="C54" s="37">
        <v>45275</v>
      </c>
    </row>
    <row r="55" spans="2:5" ht="30" x14ac:dyDescent="0.25">
      <c r="B55" s="36" t="s">
        <v>84</v>
      </c>
      <c r="C55" s="44">
        <f>C54-C53</f>
        <v>81</v>
      </c>
      <c r="D55" t="str">
        <f ca="1">IF(_xlfn.ISFORMULA(C55),_xlfn.FORMULATEXT(C55),"")</f>
        <v>=C54-C53</v>
      </c>
      <c r="E55" t="s">
        <v>103</v>
      </c>
    </row>
    <row r="58" spans="2:5" x14ac:dyDescent="0.25">
      <c r="B58" s="1" t="s">
        <v>89</v>
      </c>
      <c r="C58" s="37">
        <v>44966</v>
      </c>
    </row>
    <row r="59" spans="2:5" x14ac:dyDescent="0.25">
      <c r="B59" s="1" t="s">
        <v>91</v>
      </c>
      <c r="C59" s="37">
        <v>45255</v>
      </c>
    </row>
    <row r="60" spans="2:5" x14ac:dyDescent="0.25">
      <c r="B60" s="1" t="s">
        <v>90</v>
      </c>
      <c r="C60" s="44">
        <f>C59-C58</f>
        <v>289</v>
      </c>
      <c r="D60" t="str">
        <f ca="1">IF(_xlfn.ISFORMULA(C60),_xlfn.FORMULATEXT(C60),"")</f>
        <v>=C59-C58</v>
      </c>
    </row>
    <row r="63" spans="2:5" x14ac:dyDescent="0.25">
      <c r="B63" s="1" t="s">
        <v>92</v>
      </c>
      <c r="C63" s="37">
        <v>45166</v>
      </c>
    </row>
    <row r="64" spans="2:5" x14ac:dyDescent="0.25">
      <c r="B64" s="1" t="s">
        <v>93</v>
      </c>
      <c r="C64" s="37">
        <v>45181</v>
      </c>
    </row>
    <row r="65" spans="1:8" x14ac:dyDescent="0.25">
      <c r="B65" s="1" t="s">
        <v>100</v>
      </c>
      <c r="C65" s="44">
        <f>C64-C63+1</f>
        <v>16</v>
      </c>
      <c r="D65" t="str">
        <f ca="1">IF(_xlfn.ISFORMULA(C65),_xlfn.FORMULATEXT(C65),"")</f>
        <v>=C64-C63+1</v>
      </c>
      <c r="E65" t="s">
        <v>101</v>
      </c>
    </row>
    <row r="68" spans="1:8" x14ac:dyDescent="0.25">
      <c r="A68" s="46" t="s">
        <v>94</v>
      </c>
      <c r="B68" s="46"/>
      <c r="C68" s="46"/>
      <c r="D68" s="46"/>
      <c r="E68" s="46"/>
      <c r="F68" s="46"/>
      <c r="G68" s="46"/>
      <c r="H68" s="46"/>
    </row>
    <row r="70" spans="1:8" x14ac:dyDescent="0.25">
      <c r="B70" s="1" t="s">
        <v>89</v>
      </c>
      <c r="C70" s="37">
        <v>45148</v>
      </c>
      <c r="E70" s="25" t="s">
        <v>104</v>
      </c>
    </row>
    <row r="71" spans="1:8" x14ac:dyDescent="0.25">
      <c r="B71" s="1" t="s">
        <v>90</v>
      </c>
      <c r="C71" s="45">
        <f>EOMONTH(C70,0)</f>
        <v>45169</v>
      </c>
      <c r="D71" t="str">
        <f ca="1">IF(_xlfn.ISFORMULA(C71),_xlfn.FORMULATEXT(C71),"")</f>
        <v>=EOMONTH(C70,0)</v>
      </c>
      <c r="E71" s="25" t="s">
        <v>106</v>
      </c>
    </row>
    <row r="72" spans="1:8" x14ac:dyDescent="0.25">
      <c r="C72" s="28"/>
      <c r="E72" s="25" t="s">
        <v>105</v>
      </c>
    </row>
    <row r="73" spans="1:8" x14ac:dyDescent="0.25">
      <c r="C73" s="28"/>
      <c r="E73" s="25" t="s">
        <v>107</v>
      </c>
    </row>
    <row r="75" spans="1:8" x14ac:dyDescent="0.25">
      <c r="A75" s="47" t="s">
        <v>95</v>
      </c>
      <c r="B75" s="48"/>
      <c r="C75" s="48"/>
      <c r="D75" s="48"/>
      <c r="E75" s="48"/>
      <c r="F75" s="48"/>
      <c r="G75" s="48"/>
      <c r="H75" s="49"/>
    </row>
    <row r="77" spans="1:8" x14ac:dyDescent="0.25">
      <c r="B77" s="1" t="s">
        <v>89</v>
      </c>
      <c r="C77" s="37">
        <v>45148</v>
      </c>
      <c r="E77" t="s">
        <v>108</v>
      </c>
    </row>
    <row r="78" spans="1:8" x14ac:dyDescent="0.25">
      <c r="B78" s="1" t="s">
        <v>90</v>
      </c>
      <c r="C78" s="45">
        <f>EDATE(C77,3)</f>
        <v>45240</v>
      </c>
      <c r="D78" t="str">
        <f ca="1">IF(_xlfn.ISFORMULA(C78),_xlfn.FORMULATEXT(C78),"")</f>
        <v>=EDATE(C77,3)</v>
      </c>
      <c r="E78" t="s">
        <v>109</v>
      </c>
    </row>
    <row r="79" spans="1:8" x14ac:dyDescent="0.25">
      <c r="E79" s="25" t="s">
        <v>110</v>
      </c>
    </row>
    <row r="80" spans="1:8" x14ac:dyDescent="0.25">
      <c r="E80" s="25" t="s">
        <v>111</v>
      </c>
    </row>
    <row r="82" spans="1:17" x14ac:dyDescent="0.25">
      <c r="A82" s="47" t="s">
        <v>96</v>
      </c>
      <c r="B82" s="48"/>
      <c r="C82" s="48"/>
      <c r="D82" s="48"/>
      <c r="E82" s="48"/>
      <c r="F82" s="48"/>
      <c r="G82" s="48"/>
      <c r="H82" s="49"/>
    </row>
    <row r="84" spans="1:17" ht="60" x14ac:dyDescent="0.25">
      <c r="B84" s="14" t="s">
        <v>97</v>
      </c>
      <c r="C84" s="14" t="s">
        <v>98</v>
      </c>
      <c r="D84" s="14" t="s">
        <v>90</v>
      </c>
      <c r="E84" s="14" t="s">
        <v>80</v>
      </c>
      <c r="F84" s="43" t="s">
        <v>99</v>
      </c>
      <c r="I84" s="43" t="s">
        <v>187</v>
      </c>
    </row>
    <row r="85" spans="1:17" x14ac:dyDescent="0.25">
      <c r="B85" s="1" t="s">
        <v>48</v>
      </c>
      <c r="C85" s="51">
        <v>4043.11</v>
      </c>
      <c r="D85" s="37">
        <v>45147</v>
      </c>
      <c r="E85" s="37">
        <f ca="1">TODAY()</f>
        <v>45554</v>
      </c>
      <c r="F85" s="44">
        <f ca="1">E85-D85</f>
        <v>407</v>
      </c>
      <c r="G85" t="str">
        <f ca="1">IF(_xlfn.ISFORMULA(F85),_xlfn.FORMULATEXT(F85),"")</f>
        <v>=E85-D85</v>
      </c>
      <c r="I85" s="44" cm="1">
        <f t="array" aca="1" ref="I85:I100" ca="1">E85:E100-D85:D100</f>
        <v>407</v>
      </c>
      <c r="J85" t="str">
        <f ca="1">IF(_xlfn.ISFORMULA(I85), _xlfn.FORMULATEXT(I85),"")</f>
        <v>=E85:E100-D85:D100</v>
      </c>
      <c r="P85" s="28"/>
      <c r="Q85" s="28"/>
    </row>
    <row r="86" spans="1:17" x14ac:dyDescent="0.25">
      <c r="B86" s="1" t="s">
        <v>49</v>
      </c>
      <c r="C86" s="51">
        <v>4703.46</v>
      </c>
      <c r="D86" s="37">
        <v>45106</v>
      </c>
      <c r="E86" s="37">
        <f t="shared" ref="E86:E100" ca="1" si="1">TODAY()</f>
        <v>45554</v>
      </c>
      <c r="F86" s="44">
        <f t="shared" ref="F86:F100" ca="1" si="2">E86-D86</f>
        <v>448</v>
      </c>
      <c r="I86" s="44">
        <f ca="1"/>
        <v>448</v>
      </c>
    </row>
    <row r="87" spans="1:17" x14ac:dyDescent="0.25">
      <c r="B87" s="1" t="s">
        <v>50</v>
      </c>
      <c r="C87" s="51">
        <v>3202.68</v>
      </c>
      <c r="D87" s="37">
        <v>45125</v>
      </c>
      <c r="E87" s="37">
        <f t="shared" ca="1" si="1"/>
        <v>45554</v>
      </c>
      <c r="F87" s="44">
        <f t="shared" ca="1" si="2"/>
        <v>429</v>
      </c>
      <c r="I87" s="44">
        <f ca="1"/>
        <v>429</v>
      </c>
    </row>
    <row r="88" spans="1:17" x14ac:dyDescent="0.25">
      <c r="B88" s="1" t="s">
        <v>51</v>
      </c>
      <c r="C88" s="51">
        <v>4680.78</v>
      </c>
      <c r="D88" s="37">
        <v>45118</v>
      </c>
      <c r="E88" s="37">
        <f t="shared" ca="1" si="1"/>
        <v>45554</v>
      </c>
      <c r="F88" s="44">
        <f t="shared" ca="1" si="2"/>
        <v>436</v>
      </c>
      <c r="I88" s="44">
        <f ca="1"/>
        <v>436</v>
      </c>
    </row>
    <row r="89" spans="1:17" x14ac:dyDescent="0.25">
      <c r="B89" s="1" t="s">
        <v>52</v>
      </c>
      <c r="C89" s="51">
        <v>2135.9299999999998</v>
      </c>
      <c r="D89" s="37">
        <v>45131</v>
      </c>
      <c r="E89" s="37">
        <f t="shared" ca="1" si="1"/>
        <v>45554</v>
      </c>
      <c r="F89" s="44">
        <f t="shared" ca="1" si="2"/>
        <v>423</v>
      </c>
      <c r="I89" s="44">
        <f ca="1"/>
        <v>423</v>
      </c>
    </row>
    <row r="90" spans="1:17" x14ac:dyDescent="0.25">
      <c r="B90" s="1" t="s">
        <v>200</v>
      </c>
      <c r="C90" s="51">
        <v>3173.15</v>
      </c>
      <c r="D90" s="37">
        <v>45166</v>
      </c>
      <c r="E90" s="37">
        <f t="shared" ca="1" si="1"/>
        <v>45554</v>
      </c>
      <c r="F90" s="44">
        <f t="shared" ca="1" si="2"/>
        <v>388</v>
      </c>
      <c r="I90" s="44">
        <f ca="1"/>
        <v>388</v>
      </c>
    </row>
    <row r="91" spans="1:17" x14ac:dyDescent="0.25">
      <c r="B91" s="1" t="s">
        <v>208</v>
      </c>
      <c r="C91" s="51">
        <v>3553.76</v>
      </c>
      <c r="D91" s="37">
        <v>45102</v>
      </c>
      <c r="E91" s="37">
        <f t="shared" ca="1" si="1"/>
        <v>45554</v>
      </c>
      <c r="F91" s="44">
        <f t="shared" ca="1" si="2"/>
        <v>452</v>
      </c>
      <c r="I91" s="44">
        <f ca="1"/>
        <v>452</v>
      </c>
    </row>
    <row r="92" spans="1:17" x14ac:dyDescent="0.25">
      <c r="B92" s="1" t="s">
        <v>201</v>
      </c>
      <c r="C92" s="51">
        <v>879.15</v>
      </c>
      <c r="D92" s="37">
        <v>45143</v>
      </c>
      <c r="E92" s="37">
        <f t="shared" ca="1" si="1"/>
        <v>45554</v>
      </c>
      <c r="F92" s="44">
        <f t="shared" ca="1" si="2"/>
        <v>411</v>
      </c>
      <c r="I92" s="44">
        <f ca="1"/>
        <v>411</v>
      </c>
    </row>
    <row r="93" spans="1:17" x14ac:dyDescent="0.25">
      <c r="B93" s="1" t="s">
        <v>202</v>
      </c>
      <c r="C93" s="51">
        <v>575.69000000000005</v>
      </c>
      <c r="D93" s="37">
        <v>45080</v>
      </c>
      <c r="E93" s="37">
        <f t="shared" ca="1" si="1"/>
        <v>45554</v>
      </c>
      <c r="F93" s="44">
        <f t="shared" ca="1" si="2"/>
        <v>474</v>
      </c>
      <c r="I93" s="44">
        <f ca="1"/>
        <v>474</v>
      </c>
    </row>
    <row r="94" spans="1:17" x14ac:dyDescent="0.25">
      <c r="B94" s="1" t="s">
        <v>203</v>
      </c>
      <c r="C94" s="51">
        <v>1696.98</v>
      </c>
      <c r="D94" s="37">
        <v>45086</v>
      </c>
      <c r="E94" s="37">
        <f t="shared" ca="1" si="1"/>
        <v>45554</v>
      </c>
      <c r="F94" s="44">
        <f t="shared" ca="1" si="2"/>
        <v>468</v>
      </c>
      <c r="I94" s="44">
        <f ca="1"/>
        <v>468</v>
      </c>
    </row>
    <row r="95" spans="1:17" x14ac:dyDescent="0.25">
      <c r="B95" s="1" t="s">
        <v>204</v>
      </c>
      <c r="C95" s="51">
        <v>3588.07</v>
      </c>
      <c r="D95" s="37">
        <v>45097</v>
      </c>
      <c r="E95" s="37">
        <f t="shared" ca="1" si="1"/>
        <v>45554</v>
      </c>
      <c r="F95" s="44">
        <f t="shared" ca="1" si="2"/>
        <v>457</v>
      </c>
      <c r="I95" s="44">
        <f ca="1"/>
        <v>457</v>
      </c>
    </row>
    <row r="96" spans="1:17" x14ac:dyDescent="0.25">
      <c r="B96" s="1" t="s">
        <v>205</v>
      </c>
      <c r="C96" s="51">
        <v>4788.51</v>
      </c>
      <c r="D96" s="37">
        <v>45122</v>
      </c>
      <c r="E96" s="37">
        <f t="shared" ca="1" si="1"/>
        <v>45554</v>
      </c>
      <c r="F96" s="44">
        <f t="shared" ca="1" si="2"/>
        <v>432</v>
      </c>
      <c r="I96" s="44">
        <f ca="1"/>
        <v>432</v>
      </c>
    </row>
    <row r="97" spans="2:9" x14ac:dyDescent="0.25">
      <c r="B97" s="1" t="s">
        <v>206</v>
      </c>
      <c r="C97" s="51">
        <v>1759.14</v>
      </c>
      <c r="D97" s="37">
        <v>45163</v>
      </c>
      <c r="E97" s="37">
        <f t="shared" ca="1" si="1"/>
        <v>45554</v>
      </c>
      <c r="F97" s="44">
        <f t="shared" ca="1" si="2"/>
        <v>391</v>
      </c>
      <c r="I97" s="44">
        <f ca="1"/>
        <v>391</v>
      </c>
    </row>
    <row r="98" spans="2:9" x14ac:dyDescent="0.25">
      <c r="B98" s="1" t="s">
        <v>207</v>
      </c>
      <c r="C98" s="51">
        <v>3502.52</v>
      </c>
      <c r="D98" s="37">
        <v>45111</v>
      </c>
      <c r="E98" s="37">
        <f t="shared" ca="1" si="1"/>
        <v>45554</v>
      </c>
      <c r="F98" s="44">
        <f t="shared" ca="1" si="2"/>
        <v>443</v>
      </c>
      <c r="I98" s="44">
        <f ca="1"/>
        <v>443</v>
      </c>
    </row>
    <row r="99" spans="2:9" x14ac:dyDescent="0.25">
      <c r="B99" s="1" t="s">
        <v>209</v>
      </c>
      <c r="C99" s="51">
        <v>1376.51</v>
      </c>
      <c r="D99" s="37">
        <v>45131</v>
      </c>
      <c r="E99" s="37">
        <f t="shared" ca="1" si="1"/>
        <v>45554</v>
      </c>
      <c r="F99" s="44">
        <f t="shared" ca="1" si="2"/>
        <v>423</v>
      </c>
      <c r="I99" s="44">
        <f ca="1"/>
        <v>423</v>
      </c>
    </row>
    <row r="100" spans="2:9" x14ac:dyDescent="0.25">
      <c r="B100" s="1" t="s">
        <v>210</v>
      </c>
      <c r="C100" s="51">
        <v>2021.72</v>
      </c>
      <c r="D100" s="37">
        <v>45102</v>
      </c>
      <c r="E100" s="37">
        <f t="shared" ca="1" si="1"/>
        <v>45554</v>
      </c>
      <c r="F100" s="44">
        <f t="shared" ca="1" si="2"/>
        <v>452</v>
      </c>
      <c r="I100" s="44">
        <f ca="1"/>
        <v>452</v>
      </c>
    </row>
  </sheetData>
  <mergeCells count="1">
    <mergeCell ref="A3:M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E803A-95C8-4BA7-9A8A-69B31123C460}">
  <sheetPr>
    <tabColor rgb="FF0070C0"/>
  </sheetPr>
  <dimension ref="A1:Q88"/>
  <sheetViews>
    <sheetView topLeftCell="A53" workbookViewId="0"/>
  </sheetViews>
  <sheetFormatPr defaultRowHeight="15" x14ac:dyDescent="0.25"/>
  <cols>
    <col min="1" max="1" width="4.7109375" customWidth="1"/>
    <col min="2" max="3" width="25" customWidth="1"/>
    <col min="4" max="4" width="29.42578125" customWidth="1"/>
    <col min="5" max="5" width="25.28515625" customWidth="1"/>
    <col min="6" max="6" width="13.85546875" customWidth="1"/>
    <col min="7" max="7" width="17.5703125" customWidth="1"/>
    <col min="8" max="8" width="20.28515625" customWidth="1"/>
    <col min="9" max="9" width="13.7109375" customWidth="1"/>
    <col min="11" max="11" width="9.5703125" bestFit="1" customWidth="1"/>
    <col min="16" max="16" width="9.5703125" bestFit="1" customWidth="1"/>
    <col min="17" max="17" width="11.5703125" customWidth="1"/>
  </cols>
  <sheetData>
    <row r="1" spans="1:14" ht="21" x14ac:dyDescent="0.35">
      <c r="A1" s="27" t="s">
        <v>112</v>
      </c>
      <c r="B1" s="26"/>
      <c r="C1" s="26"/>
      <c r="D1" s="26"/>
      <c r="E1" s="26"/>
      <c r="F1" s="26"/>
      <c r="G1" s="26"/>
      <c r="H1" s="26"/>
      <c r="I1" s="26"/>
      <c r="J1" s="26"/>
      <c r="K1" s="26"/>
      <c r="L1" s="26"/>
      <c r="M1" s="26"/>
    </row>
    <row r="2" spans="1:14" s="6" customFormat="1" x14ac:dyDescent="0.25"/>
    <row r="3" spans="1:14" ht="58.9" customHeight="1" x14ac:dyDescent="0.3">
      <c r="A3" s="116" t="s">
        <v>113</v>
      </c>
      <c r="B3" s="116"/>
      <c r="C3" s="116"/>
      <c r="D3" s="116"/>
      <c r="E3" s="116"/>
      <c r="F3" s="116"/>
      <c r="G3" s="116"/>
      <c r="H3" s="116"/>
      <c r="I3" s="116"/>
      <c r="J3" s="116"/>
      <c r="K3" s="116"/>
      <c r="L3" s="116"/>
      <c r="M3" s="116"/>
    </row>
    <row r="4" spans="1:14" x14ac:dyDescent="0.25">
      <c r="A4" s="29"/>
      <c r="B4" s="30"/>
      <c r="C4" s="30"/>
      <c r="D4" s="30"/>
      <c r="E4" s="30"/>
      <c r="F4" s="30"/>
      <c r="G4" s="30"/>
      <c r="H4" s="30"/>
      <c r="I4" s="30"/>
      <c r="J4" s="30"/>
      <c r="K4" s="30"/>
      <c r="L4" s="30"/>
      <c r="M4" s="30"/>
      <c r="N4" s="52"/>
    </row>
    <row r="5" spans="1:14" ht="17.25" x14ac:dyDescent="0.3">
      <c r="A5" s="32" t="s">
        <v>9</v>
      </c>
      <c r="B5" s="10" t="s">
        <v>114</v>
      </c>
      <c r="C5" s="6"/>
      <c r="D5" s="6"/>
      <c r="E5" s="6"/>
      <c r="F5" s="6"/>
      <c r="G5" s="6"/>
      <c r="H5" s="6"/>
      <c r="I5" s="6"/>
      <c r="J5" s="6"/>
      <c r="K5" s="6"/>
      <c r="L5" s="6"/>
      <c r="M5" s="6"/>
      <c r="N5" s="52"/>
    </row>
    <row r="6" spans="1:14" ht="17.25" x14ac:dyDescent="0.3">
      <c r="A6" s="32" t="s">
        <v>9</v>
      </c>
      <c r="B6" s="10" t="s">
        <v>115</v>
      </c>
      <c r="C6" s="6"/>
      <c r="D6" s="6"/>
      <c r="E6" s="6"/>
      <c r="F6" s="6"/>
      <c r="G6" s="6"/>
      <c r="H6" s="6"/>
      <c r="I6" s="6"/>
      <c r="J6" s="6"/>
      <c r="K6" s="6"/>
      <c r="L6" s="6"/>
      <c r="M6" s="6"/>
      <c r="N6" s="52"/>
    </row>
    <row r="7" spans="1:14" ht="17.25" x14ac:dyDescent="0.3">
      <c r="A7" s="33" t="s">
        <v>9</v>
      </c>
      <c r="B7" s="34" t="s">
        <v>116</v>
      </c>
      <c r="C7" s="16"/>
      <c r="D7" s="16"/>
      <c r="E7" s="16"/>
      <c r="F7" s="16"/>
      <c r="G7" s="16"/>
      <c r="H7" s="16"/>
      <c r="I7" s="16"/>
      <c r="J7" s="16"/>
      <c r="K7" s="16"/>
      <c r="L7" s="16"/>
      <c r="M7" s="16"/>
      <c r="N7" s="52"/>
    </row>
    <row r="8" spans="1:14" ht="21" x14ac:dyDescent="0.35">
      <c r="A8" s="18"/>
    </row>
    <row r="9" spans="1:14" ht="15.75" x14ac:dyDescent="0.25">
      <c r="A9" s="35" t="s">
        <v>117</v>
      </c>
    </row>
    <row r="11" spans="1:14" ht="30" x14ac:dyDescent="0.25">
      <c r="B11" s="14" t="s">
        <v>118</v>
      </c>
      <c r="C11" s="43" t="s">
        <v>119</v>
      </c>
      <c r="D11" s="14" t="s">
        <v>120</v>
      </c>
      <c r="E11" s="14" t="s">
        <v>121</v>
      </c>
      <c r="H11" s="53"/>
      <c r="I11" s="54"/>
    </row>
    <row r="12" spans="1:14" x14ac:dyDescent="0.25">
      <c r="B12" s="55">
        <v>0</v>
      </c>
      <c r="C12" s="1">
        <f>B12</f>
        <v>0</v>
      </c>
      <c r="D12" s="56">
        <f>B12</f>
        <v>0</v>
      </c>
      <c r="E12" s="1">
        <f>B12</f>
        <v>0</v>
      </c>
      <c r="F12" s="53"/>
    </row>
    <row r="13" spans="1:14" x14ac:dyDescent="0.25">
      <c r="B13" s="55">
        <v>0.25</v>
      </c>
      <c r="C13" s="57" t="s">
        <v>124</v>
      </c>
      <c r="D13" s="56">
        <f t="shared" ref="D13:D17" si="0">B13</f>
        <v>0.25</v>
      </c>
      <c r="E13" s="1">
        <f t="shared" ref="E13:E19" si="1">B13</f>
        <v>0.25</v>
      </c>
    </row>
    <row r="14" spans="1:14" x14ac:dyDescent="0.25">
      <c r="B14" s="55">
        <v>0.33333333333333331</v>
      </c>
      <c r="C14" s="58" t="s">
        <v>125</v>
      </c>
      <c r="D14" s="56">
        <f t="shared" si="0"/>
        <v>0.33333333333333331</v>
      </c>
      <c r="E14" s="1">
        <f t="shared" si="1"/>
        <v>0.33333333333333331</v>
      </c>
    </row>
    <row r="15" spans="1:14" x14ac:dyDescent="0.25">
      <c r="B15" s="55">
        <v>0.375</v>
      </c>
      <c r="C15" s="58" t="s">
        <v>126</v>
      </c>
      <c r="D15" s="56">
        <f t="shared" si="0"/>
        <v>0.375</v>
      </c>
      <c r="E15" s="1">
        <f t="shared" si="1"/>
        <v>0.375</v>
      </c>
    </row>
    <row r="16" spans="1:14" x14ac:dyDescent="0.25">
      <c r="B16" s="55">
        <v>0.5</v>
      </c>
      <c r="C16" s="58" t="s">
        <v>127</v>
      </c>
      <c r="D16" s="56">
        <f t="shared" si="0"/>
        <v>0.5</v>
      </c>
      <c r="E16" s="1">
        <f t="shared" si="1"/>
        <v>0.5</v>
      </c>
    </row>
    <row r="17" spans="1:10" x14ac:dyDescent="0.25">
      <c r="B17" s="55">
        <v>0.625</v>
      </c>
      <c r="C17" s="1" t="s">
        <v>128</v>
      </c>
      <c r="D17" s="59">
        <f t="shared" si="0"/>
        <v>0.625</v>
      </c>
      <c r="E17" s="1">
        <f t="shared" si="1"/>
        <v>0.625</v>
      </c>
    </row>
    <row r="18" spans="1:10" x14ac:dyDescent="0.25">
      <c r="B18" s="55">
        <v>0.64583333333333337</v>
      </c>
      <c r="C18" s="1" t="s">
        <v>129</v>
      </c>
      <c r="D18" s="59">
        <f>B18</f>
        <v>0.64583333333333337</v>
      </c>
      <c r="E18" s="1">
        <f t="shared" si="1"/>
        <v>0.64583333333333337</v>
      </c>
    </row>
    <row r="19" spans="1:10" x14ac:dyDescent="0.25">
      <c r="B19" s="61">
        <v>0.63541666666666663</v>
      </c>
      <c r="C19" s="1" t="s">
        <v>130</v>
      </c>
      <c r="D19" s="59">
        <f>B19</f>
        <v>0.63541666666666663</v>
      </c>
      <c r="E19" s="1">
        <f t="shared" si="1"/>
        <v>0.63541666666666663</v>
      </c>
    </row>
    <row r="20" spans="1:10" x14ac:dyDescent="0.25">
      <c r="B20" s="38" t="s">
        <v>122</v>
      </c>
      <c r="C20" s="1" t="str">
        <f t="shared" ref="C20:C21" si="2">B20</f>
        <v>8:00pm</v>
      </c>
      <c r="D20" s="117" t="s">
        <v>131</v>
      </c>
      <c r="E20" s="118"/>
    </row>
    <row r="21" spans="1:10" x14ac:dyDescent="0.25">
      <c r="B21" s="39" t="s">
        <v>123</v>
      </c>
      <c r="C21" s="1" t="str">
        <f t="shared" si="2"/>
        <v>8:00PM</v>
      </c>
      <c r="D21" s="117" t="s">
        <v>131</v>
      </c>
      <c r="E21" s="118"/>
    </row>
    <row r="24" spans="1:10" x14ac:dyDescent="0.25">
      <c r="H24">
        <v>0.375</v>
      </c>
    </row>
    <row r="25" spans="1:10" x14ac:dyDescent="0.25">
      <c r="B25" s="62" t="s">
        <v>133</v>
      </c>
      <c r="C25" s="55">
        <v>0.25</v>
      </c>
      <c r="H25">
        <v>0.20833333333333334</v>
      </c>
    </row>
    <row r="26" spans="1:10" ht="30" x14ac:dyDescent="0.25">
      <c r="B26" s="62" t="s">
        <v>134</v>
      </c>
      <c r="C26" s="1">
        <v>0.25</v>
      </c>
      <c r="H26">
        <f>H24-H25</f>
        <v>0.16666666666666666</v>
      </c>
      <c r="I26">
        <v>24</v>
      </c>
      <c r="J26">
        <f>H26*I26</f>
        <v>4</v>
      </c>
    </row>
    <row r="27" spans="1:10" x14ac:dyDescent="0.25">
      <c r="B27" s="62" t="s">
        <v>135</v>
      </c>
      <c r="C27" s="1">
        <f>6/24</f>
        <v>0.25</v>
      </c>
    </row>
    <row r="28" spans="1:10" ht="30" x14ac:dyDescent="0.25">
      <c r="B28" s="62" t="s">
        <v>132</v>
      </c>
      <c r="C28" s="60">
        <v>0.25</v>
      </c>
    </row>
    <row r="30" spans="1:10" x14ac:dyDescent="0.25">
      <c r="A30" s="63" t="s">
        <v>136</v>
      </c>
      <c r="B30" s="64"/>
      <c r="C30" s="64"/>
      <c r="D30" s="64"/>
      <c r="E30" s="64"/>
      <c r="F30" s="64"/>
      <c r="G30" s="64"/>
      <c r="H30" s="65"/>
    </row>
    <row r="31" spans="1:10" x14ac:dyDescent="0.25">
      <c r="A31" s="66" t="s">
        <v>137</v>
      </c>
      <c r="B31" s="67"/>
      <c r="C31" s="67"/>
      <c r="D31" s="67"/>
      <c r="E31" s="67"/>
      <c r="F31" s="67"/>
      <c r="G31" s="67"/>
      <c r="H31" s="68"/>
    </row>
    <row r="33" spans="1:7" x14ac:dyDescent="0.25">
      <c r="B33" s="14" t="s">
        <v>138</v>
      </c>
      <c r="C33" s="14" t="s">
        <v>139</v>
      </c>
      <c r="D33" s="14" t="s">
        <v>140</v>
      </c>
      <c r="E33" s="14" t="s">
        <v>141</v>
      </c>
      <c r="F33" s="14" t="s">
        <v>142</v>
      </c>
      <c r="G33" s="14" t="s">
        <v>30</v>
      </c>
    </row>
    <row r="34" spans="1:7" x14ac:dyDescent="0.25">
      <c r="B34" s="1" t="s">
        <v>48</v>
      </c>
      <c r="C34" s="1">
        <v>45.75</v>
      </c>
      <c r="D34" s="55">
        <v>0.20833333333333334</v>
      </c>
      <c r="E34" s="55">
        <v>0.41666666666666669</v>
      </c>
      <c r="F34" s="44"/>
      <c r="G34" s="5"/>
    </row>
    <row r="35" spans="1:7" x14ac:dyDescent="0.25">
      <c r="B35" s="1" t="s">
        <v>49</v>
      </c>
      <c r="C35" s="1">
        <v>32.25</v>
      </c>
      <c r="D35" s="55">
        <v>0.20833333333333334</v>
      </c>
      <c r="E35" s="55">
        <v>0.39583333333333331</v>
      </c>
      <c r="F35" s="44"/>
      <c r="G35" s="5"/>
    </row>
    <row r="36" spans="1:7" x14ac:dyDescent="0.25">
      <c r="F36" t="str">
        <f ca="1">IF(_xlfn.ISFORMULA(F34),_xlfn.FORMULATEXT(F34),"")</f>
        <v/>
      </c>
      <c r="G36" t="str">
        <f ca="1">IF(_xlfn.ISFORMULA(G34),_xlfn.FORMULATEXT(G34),"")</f>
        <v/>
      </c>
    </row>
    <row r="37" spans="1:7" x14ac:dyDescent="0.25">
      <c r="B37" s="69" t="s">
        <v>144</v>
      </c>
      <c r="C37" s="30" t="s">
        <v>143</v>
      </c>
      <c r="D37" s="31"/>
    </row>
    <row r="38" spans="1:7" x14ac:dyDescent="0.25">
      <c r="B38" s="15"/>
      <c r="C38" s="16" t="s">
        <v>145</v>
      </c>
      <c r="D38" s="17"/>
    </row>
    <row r="41" spans="1:7" x14ac:dyDescent="0.25">
      <c r="A41" s="70" t="s">
        <v>146</v>
      </c>
      <c r="B41" s="50"/>
      <c r="C41" s="48"/>
      <c r="D41" s="71"/>
    </row>
    <row r="43" spans="1:7" x14ac:dyDescent="0.25">
      <c r="B43" s="42" t="s">
        <v>140</v>
      </c>
      <c r="C43" s="55">
        <v>0.20833333333333334</v>
      </c>
    </row>
    <row r="44" spans="1:7" x14ac:dyDescent="0.25">
      <c r="B44" s="42" t="s">
        <v>141</v>
      </c>
      <c r="C44" s="55">
        <v>0.375</v>
      </c>
    </row>
    <row r="45" spans="1:7" x14ac:dyDescent="0.25">
      <c r="B45" s="42" t="s">
        <v>142</v>
      </c>
      <c r="C45" s="44"/>
      <c r="D45" t="str">
        <f ca="1">IF(_xlfn.ISFORMULA(C45),_xlfn.FORMULATEXT(C45),"")</f>
        <v/>
      </c>
    </row>
    <row r="46" spans="1:7" x14ac:dyDescent="0.25">
      <c r="B46" s="42" t="s">
        <v>140</v>
      </c>
      <c r="C46" s="55">
        <v>0.75</v>
      </c>
    </row>
    <row r="47" spans="1:7" x14ac:dyDescent="0.25">
      <c r="B47" s="42" t="s">
        <v>141</v>
      </c>
      <c r="C47" s="55">
        <v>0.89583333333333337</v>
      </c>
    </row>
    <row r="48" spans="1:7" x14ac:dyDescent="0.25">
      <c r="B48" s="42" t="s">
        <v>142</v>
      </c>
      <c r="C48" s="44"/>
      <c r="D48" t="str">
        <f ca="1">IF(_xlfn.ISFORMULA(C48),_xlfn.FORMULATEXT(C48),"")</f>
        <v/>
      </c>
    </row>
    <row r="49" spans="1:10" x14ac:dyDescent="0.25">
      <c r="B49" s="42" t="s">
        <v>147</v>
      </c>
      <c r="C49" s="44"/>
      <c r="D49" t="str">
        <f ca="1">IF(_xlfn.ISFORMULA(C49),_xlfn.FORMULATEXT(C49),"")</f>
        <v/>
      </c>
    </row>
    <row r="50" spans="1:10" x14ac:dyDescent="0.25">
      <c r="B50" s="1"/>
      <c r="C50" s="1"/>
    </row>
    <row r="51" spans="1:10" x14ac:dyDescent="0.25">
      <c r="B51" s="42" t="s">
        <v>147</v>
      </c>
      <c r="C51" s="44"/>
      <c r="D51" t="str">
        <f t="shared" ref="D51" ca="1" si="3">IF(_xlfn.ISFORMULA(C51),_xlfn.FORMULATEXT(C51),"")</f>
        <v/>
      </c>
    </row>
    <row r="54" spans="1:10" x14ac:dyDescent="0.25">
      <c r="A54" s="85" t="s">
        <v>148</v>
      </c>
      <c r="B54" s="86"/>
      <c r="C54" s="86"/>
      <c r="D54" s="86"/>
      <c r="E54" s="86"/>
      <c r="F54" s="86"/>
      <c r="G54" s="86"/>
      <c r="H54" s="87"/>
    </row>
    <row r="55" spans="1:10" ht="15.75" thickBot="1" x14ac:dyDescent="0.3"/>
    <row r="56" spans="1:10" x14ac:dyDescent="0.25">
      <c r="B56" s="80" t="s">
        <v>138</v>
      </c>
      <c r="C56" s="81" t="s">
        <v>149</v>
      </c>
      <c r="D56" s="81" t="s">
        <v>140</v>
      </c>
      <c r="E56" s="81" t="s">
        <v>150</v>
      </c>
      <c r="F56" s="81" t="s">
        <v>151</v>
      </c>
      <c r="G56" s="81" t="s">
        <v>141</v>
      </c>
      <c r="H56" s="82" t="s">
        <v>142</v>
      </c>
    </row>
    <row r="57" spans="1:10" x14ac:dyDescent="0.25">
      <c r="B57" s="83" t="s">
        <v>51</v>
      </c>
      <c r="C57" s="1" t="s">
        <v>152</v>
      </c>
      <c r="D57" s="55">
        <v>0.33333333333333331</v>
      </c>
      <c r="E57" s="55">
        <v>0.5</v>
      </c>
      <c r="F57" s="55">
        <v>0.52083333333333337</v>
      </c>
      <c r="G57" s="55">
        <v>0.71180555555555547</v>
      </c>
      <c r="H57" s="76"/>
      <c r="J57" s="96"/>
    </row>
    <row r="58" spans="1:10" x14ac:dyDescent="0.25">
      <c r="B58" s="73"/>
      <c r="C58" s="1" t="s">
        <v>153</v>
      </c>
      <c r="D58" s="55">
        <v>0.34375</v>
      </c>
      <c r="E58" s="55">
        <v>0.5</v>
      </c>
      <c r="F58" s="55">
        <v>0.52083333333333337</v>
      </c>
      <c r="G58" s="55">
        <v>0.72916666666666663</v>
      </c>
      <c r="H58" s="76"/>
    </row>
    <row r="59" spans="1:10" x14ac:dyDescent="0.25">
      <c r="B59" s="73"/>
      <c r="C59" s="1" t="s">
        <v>154</v>
      </c>
      <c r="D59" s="55">
        <v>0.33333333333333331</v>
      </c>
      <c r="E59" s="55">
        <v>0.50347222222222221</v>
      </c>
      <c r="F59" s="55">
        <v>0.52430555555555558</v>
      </c>
      <c r="G59" s="55">
        <v>0.6875</v>
      </c>
      <c r="H59" s="76"/>
    </row>
    <row r="60" spans="1:10" x14ac:dyDescent="0.25">
      <c r="B60" s="73"/>
      <c r="C60" s="1" t="s">
        <v>155</v>
      </c>
      <c r="D60" s="55">
        <v>0.33333333333333331</v>
      </c>
      <c r="E60" s="55">
        <v>0.50694444444444442</v>
      </c>
      <c r="F60" s="55">
        <v>0.53125</v>
      </c>
      <c r="G60" s="55">
        <v>0.70833333333333337</v>
      </c>
      <c r="H60" s="76"/>
    </row>
    <row r="61" spans="1:10" x14ac:dyDescent="0.25">
      <c r="B61" s="73"/>
      <c r="C61" s="1" t="s">
        <v>156</v>
      </c>
      <c r="D61" s="55">
        <v>0.375</v>
      </c>
      <c r="E61" s="55">
        <v>0.52083333333333337</v>
      </c>
      <c r="F61" s="55">
        <v>0.54166666666666663</v>
      </c>
      <c r="G61" s="55">
        <v>0.73958333333333337</v>
      </c>
      <c r="H61" s="76"/>
    </row>
    <row r="62" spans="1:10" ht="15.75" thickBot="1" x14ac:dyDescent="0.3">
      <c r="B62" s="74"/>
      <c r="C62" s="119" t="s">
        <v>147</v>
      </c>
      <c r="D62" s="119"/>
      <c r="E62" s="119"/>
      <c r="F62" s="119"/>
      <c r="G62" s="119"/>
      <c r="H62" s="78"/>
    </row>
    <row r="63" spans="1:10" ht="15.75" thickBot="1" x14ac:dyDescent="0.3">
      <c r="B63" s="84" t="s">
        <v>52</v>
      </c>
      <c r="C63" s="72" t="s">
        <v>152</v>
      </c>
      <c r="D63" s="75">
        <v>0.29166666666666669</v>
      </c>
      <c r="E63" s="75">
        <v>0.47916666666666669</v>
      </c>
      <c r="F63" s="75">
        <v>0.5</v>
      </c>
      <c r="G63" s="75">
        <v>0.65625</v>
      </c>
      <c r="H63" s="77"/>
    </row>
    <row r="64" spans="1:10" ht="15.75" thickBot="1" x14ac:dyDescent="0.3">
      <c r="B64" s="73"/>
      <c r="C64" s="1" t="s">
        <v>153</v>
      </c>
      <c r="D64" s="55">
        <v>0.28472222222222221</v>
      </c>
      <c r="E64" s="55">
        <v>0.45833333333333331</v>
      </c>
      <c r="F64" s="55">
        <v>0.47916666666666669</v>
      </c>
      <c r="G64" s="55">
        <v>0.6875</v>
      </c>
      <c r="H64" s="77"/>
    </row>
    <row r="65" spans="1:9" ht="15.75" thickBot="1" x14ac:dyDescent="0.3">
      <c r="B65" s="73"/>
      <c r="C65" s="1" t="s">
        <v>154</v>
      </c>
      <c r="D65" s="55">
        <v>0.29166666666666669</v>
      </c>
      <c r="E65" s="55">
        <v>0.5</v>
      </c>
      <c r="F65" s="55">
        <v>0.52083333333333337</v>
      </c>
      <c r="G65" s="55">
        <v>0.67708333333333337</v>
      </c>
      <c r="H65" s="77"/>
    </row>
    <row r="66" spans="1:9" ht="15.75" thickBot="1" x14ac:dyDescent="0.3">
      <c r="B66" s="73"/>
      <c r="C66" s="1" t="s">
        <v>155</v>
      </c>
      <c r="D66" s="55">
        <v>0.30208333333333331</v>
      </c>
      <c r="E66" s="55">
        <v>0.44791666666666669</v>
      </c>
      <c r="F66" s="55">
        <v>0.46875</v>
      </c>
      <c r="G66" s="55">
        <v>0.70833333333333337</v>
      </c>
      <c r="H66" s="77"/>
    </row>
    <row r="67" spans="1:9" x14ac:dyDescent="0.25">
      <c r="B67" s="73"/>
      <c r="C67" s="1" t="s">
        <v>156</v>
      </c>
      <c r="D67" s="55">
        <v>0.29166666666666669</v>
      </c>
      <c r="E67" s="55">
        <v>0.45833333333333331</v>
      </c>
      <c r="F67" s="55">
        <v>0.47916666666666669</v>
      </c>
      <c r="G67" s="55">
        <v>0.69791666666666663</v>
      </c>
      <c r="H67" s="77"/>
    </row>
    <row r="68" spans="1:9" ht="15.75" thickBot="1" x14ac:dyDescent="0.3">
      <c r="B68" s="74"/>
      <c r="C68" s="119" t="s">
        <v>147</v>
      </c>
      <c r="D68" s="119"/>
      <c r="E68" s="119"/>
      <c r="F68" s="119"/>
      <c r="G68" s="120"/>
      <c r="H68" s="79"/>
    </row>
    <row r="71" spans="1:9" ht="15.75" thickBot="1" x14ac:dyDescent="0.3">
      <c r="A71" s="85" t="s">
        <v>157</v>
      </c>
      <c r="B71" s="86"/>
      <c r="C71" s="86"/>
      <c r="D71" s="86"/>
      <c r="E71" s="86"/>
      <c r="F71" s="52"/>
    </row>
    <row r="72" spans="1:9" ht="15.75" thickBot="1" x14ac:dyDescent="0.3">
      <c r="G72" s="90" t="s">
        <v>29</v>
      </c>
      <c r="H72" s="89">
        <v>0.10199999999999999</v>
      </c>
    </row>
    <row r="74" spans="1:9" x14ac:dyDescent="0.25">
      <c r="B74" s="88" t="s">
        <v>28</v>
      </c>
      <c r="C74" s="88" t="s">
        <v>158</v>
      </c>
      <c r="D74" s="88" t="s">
        <v>159</v>
      </c>
      <c r="E74" s="88" t="s">
        <v>160</v>
      </c>
      <c r="F74" s="88" t="s">
        <v>142</v>
      </c>
      <c r="G74" s="88" t="s">
        <v>30</v>
      </c>
      <c r="H74" s="88" t="s">
        <v>31</v>
      </c>
      <c r="I74" s="88" t="s">
        <v>161</v>
      </c>
    </row>
    <row r="75" spans="1:9" x14ac:dyDescent="0.25">
      <c r="B75" s="1" t="s">
        <v>162</v>
      </c>
      <c r="C75" s="51">
        <v>55.66</v>
      </c>
      <c r="D75" s="55">
        <v>0.33333333333333331</v>
      </c>
      <c r="E75" s="55">
        <v>0.64583333333333337</v>
      </c>
      <c r="F75" s="44"/>
      <c r="G75" s="5"/>
      <c r="H75" s="5"/>
      <c r="I75" s="5"/>
    </row>
    <row r="76" spans="1:9" x14ac:dyDescent="0.25">
      <c r="B76" s="1" t="s">
        <v>163</v>
      </c>
      <c r="C76" s="51">
        <v>99.58</v>
      </c>
      <c r="D76" s="55">
        <v>0.29166666666666669</v>
      </c>
      <c r="E76" s="55">
        <v>0.625</v>
      </c>
      <c r="F76" s="44"/>
      <c r="G76" s="5"/>
      <c r="H76" s="5"/>
      <c r="I76" s="5"/>
    </row>
    <row r="77" spans="1:9" x14ac:dyDescent="0.25">
      <c r="B77" s="1" t="s">
        <v>164</v>
      </c>
      <c r="C77" s="51">
        <v>46.49</v>
      </c>
      <c r="D77" s="55">
        <v>0.3125</v>
      </c>
      <c r="E77" s="55">
        <v>0.62500000000000011</v>
      </c>
      <c r="F77" s="44"/>
      <c r="G77" s="5"/>
      <c r="H77" s="5"/>
      <c r="I77" s="5"/>
    </row>
    <row r="78" spans="1:9" x14ac:dyDescent="0.25">
      <c r="B78" s="1" t="s">
        <v>165</v>
      </c>
      <c r="C78" s="51">
        <v>69.790000000000006</v>
      </c>
      <c r="D78" s="55">
        <v>0.33333333333333331</v>
      </c>
      <c r="E78" s="55">
        <v>0.60416666666666663</v>
      </c>
      <c r="F78" s="44"/>
      <c r="G78" s="5"/>
      <c r="H78" s="5"/>
      <c r="I78" s="5"/>
    </row>
    <row r="79" spans="1:9" x14ac:dyDescent="0.25">
      <c r="B79" s="1" t="s">
        <v>166</v>
      </c>
      <c r="C79" s="51">
        <v>85.85</v>
      </c>
      <c r="D79" s="55">
        <v>0.375</v>
      </c>
      <c r="E79" s="55">
        <v>0.60416666666666674</v>
      </c>
      <c r="F79" s="44"/>
      <c r="G79" s="5"/>
      <c r="H79" s="5"/>
      <c r="I79" s="5"/>
    </row>
    <row r="80" spans="1:9" x14ac:dyDescent="0.25">
      <c r="B80" s="1" t="s">
        <v>167</v>
      </c>
      <c r="C80" s="51">
        <v>65.84</v>
      </c>
      <c r="D80" s="55">
        <v>0.33333333333333331</v>
      </c>
      <c r="E80" s="55">
        <v>0.75</v>
      </c>
      <c r="F80" s="44"/>
      <c r="G80" s="5"/>
      <c r="H80" s="5"/>
      <c r="I80" s="5"/>
    </row>
    <row r="81" spans="2:17" x14ac:dyDescent="0.25">
      <c r="B81" s="1" t="s">
        <v>168</v>
      </c>
      <c r="C81" s="51">
        <v>100.71</v>
      </c>
      <c r="D81" s="55">
        <v>0.27083333333333331</v>
      </c>
      <c r="E81" s="55">
        <v>0.5625</v>
      </c>
      <c r="F81" s="44"/>
      <c r="G81" s="5"/>
      <c r="H81" s="5"/>
      <c r="I81" s="5"/>
      <c r="P81" s="28"/>
      <c r="Q81" s="28"/>
    </row>
    <row r="82" spans="2:17" x14ac:dyDescent="0.25">
      <c r="B82" s="1" t="s">
        <v>169</v>
      </c>
      <c r="C82" s="51">
        <v>95.27</v>
      </c>
      <c r="D82" s="55">
        <v>0.33333333333333331</v>
      </c>
      <c r="E82" s="55">
        <v>0.54166666666666663</v>
      </c>
      <c r="F82" s="44"/>
      <c r="G82" s="5"/>
      <c r="H82" s="5"/>
      <c r="I82" s="5"/>
    </row>
    <row r="83" spans="2:17" x14ac:dyDescent="0.25">
      <c r="B83" s="1" t="s">
        <v>170</v>
      </c>
      <c r="C83" s="51">
        <v>35.53</v>
      </c>
      <c r="D83" s="55">
        <v>0.29166666666666669</v>
      </c>
      <c r="E83" s="55">
        <v>0.68750000000000011</v>
      </c>
      <c r="F83" s="44"/>
      <c r="G83" s="5"/>
      <c r="H83" s="5"/>
      <c r="I83" s="5"/>
    </row>
    <row r="84" spans="2:17" x14ac:dyDescent="0.25">
      <c r="B84" s="1" t="s">
        <v>171</v>
      </c>
      <c r="C84" s="51">
        <v>73.12</v>
      </c>
      <c r="D84" s="55">
        <v>0.35416666666666669</v>
      </c>
      <c r="E84" s="55">
        <v>0.70833333333333337</v>
      </c>
      <c r="F84" s="44"/>
      <c r="G84" s="5"/>
      <c r="H84" s="5"/>
      <c r="I84" s="5"/>
    </row>
    <row r="86" spans="2:17" x14ac:dyDescent="0.25">
      <c r="F86" t="str">
        <f ca="1">IF(_xlfn.ISFORMULA(F75),_xlfn.FORMULATEXT(F75),"")</f>
        <v/>
      </c>
      <c r="H86" t="str">
        <f t="shared" ref="H86" ca="1" si="4">IF(_xlfn.ISFORMULA(H75),_xlfn.FORMULATEXT(H75),"")</f>
        <v/>
      </c>
    </row>
    <row r="87" spans="2:17" x14ac:dyDescent="0.25">
      <c r="G87" t="str">
        <f ca="1">IF(_xlfn.ISFORMULA(G75),_xlfn.FORMULATEXT(G75),"")</f>
        <v/>
      </c>
    </row>
    <row r="88" spans="2:17" x14ac:dyDescent="0.25">
      <c r="I88" t="str">
        <f ca="1">IF(_xlfn.ISFORMULA(I75),_xlfn.FORMULATEXT(I75),"")</f>
        <v/>
      </c>
    </row>
  </sheetData>
  <mergeCells count="5">
    <mergeCell ref="A3:M3"/>
    <mergeCell ref="D20:E20"/>
    <mergeCell ref="D21:E21"/>
    <mergeCell ref="C62:G62"/>
    <mergeCell ref="C68:G68"/>
  </mergeCells>
  <phoneticPr fontId="17"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FB11B-3B17-4AC6-B925-20A213E8D574}">
  <sheetPr>
    <tabColor rgb="FFFFFF00"/>
  </sheetPr>
  <dimension ref="A1:Q88"/>
  <sheetViews>
    <sheetView topLeftCell="A59" workbookViewId="0"/>
  </sheetViews>
  <sheetFormatPr defaultRowHeight="15" x14ac:dyDescent="0.25"/>
  <cols>
    <col min="1" max="1" width="4.7109375" customWidth="1"/>
    <col min="2" max="3" width="25" customWidth="1"/>
    <col min="4" max="4" width="29.42578125" customWidth="1"/>
    <col min="5" max="5" width="23.7109375" customWidth="1"/>
    <col min="6" max="6" width="13.85546875" customWidth="1"/>
    <col min="7" max="7" width="26.42578125" customWidth="1"/>
    <col min="8" max="8" width="15.5703125" customWidth="1"/>
    <col min="9" max="9" width="13.7109375" customWidth="1"/>
    <col min="11" max="11" width="9.5703125" bestFit="1" customWidth="1"/>
    <col min="16" max="16" width="9.5703125" bestFit="1" customWidth="1"/>
    <col min="17" max="17" width="11.5703125" customWidth="1"/>
  </cols>
  <sheetData>
    <row r="1" spans="1:14" ht="21" x14ac:dyDescent="0.35">
      <c r="A1" s="27" t="s">
        <v>112</v>
      </c>
      <c r="B1" s="26"/>
      <c r="C1" s="26"/>
      <c r="D1" s="26"/>
      <c r="E1" s="26"/>
      <c r="F1" s="26"/>
      <c r="G1" s="26"/>
      <c r="H1" s="26"/>
      <c r="I1" s="26"/>
      <c r="J1" s="26"/>
      <c r="K1" s="26"/>
      <c r="L1" s="26"/>
      <c r="M1" s="26"/>
    </row>
    <row r="2" spans="1:14" s="6" customFormat="1" x14ac:dyDescent="0.25"/>
    <row r="3" spans="1:14" ht="58.9" customHeight="1" x14ac:dyDescent="0.3">
      <c r="A3" s="116" t="s">
        <v>113</v>
      </c>
      <c r="B3" s="116"/>
      <c r="C3" s="116"/>
      <c r="D3" s="116"/>
      <c r="E3" s="116"/>
      <c r="F3" s="116"/>
      <c r="G3" s="116"/>
      <c r="H3" s="116"/>
      <c r="I3" s="116"/>
      <c r="J3" s="116"/>
      <c r="K3" s="116"/>
      <c r="L3" s="116"/>
      <c r="M3" s="116"/>
    </row>
    <row r="4" spans="1:14" x14ac:dyDescent="0.25">
      <c r="A4" s="29"/>
      <c r="B4" s="30"/>
      <c r="C4" s="30"/>
      <c r="D4" s="30"/>
      <c r="E4" s="30"/>
      <c r="F4" s="30"/>
      <c r="G4" s="30"/>
      <c r="H4" s="30"/>
      <c r="I4" s="30"/>
      <c r="J4" s="30"/>
      <c r="K4" s="30"/>
      <c r="L4" s="30"/>
      <c r="M4" s="30"/>
      <c r="N4" s="52"/>
    </row>
    <row r="5" spans="1:14" ht="17.25" x14ac:dyDescent="0.3">
      <c r="A5" s="32" t="s">
        <v>9</v>
      </c>
      <c r="B5" s="10" t="s">
        <v>114</v>
      </c>
      <c r="C5" s="6"/>
      <c r="D5" s="6"/>
      <c r="E5" s="6"/>
      <c r="F5" s="6"/>
      <c r="G5" s="6"/>
      <c r="H5" s="6"/>
      <c r="I5" s="6"/>
      <c r="J5" s="6"/>
      <c r="K5" s="6"/>
      <c r="L5" s="6"/>
      <c r="M5" s="6"/>
      <c r="N5" s="52"/>
    </row>
    <row r="6" spans="1:14" ht="17.25" x14ac:dyDescent="0.3">
      <c r="A6" s="32" t="s">
        <v>9</v>
      </c>
      <c r="B6" s="10" t="s">
        <v>115</v>
      </c>
      <c r="C6" s="6"/>
      <c r="D6" s="6"/>
      <c r="E6" s="6"/>
      <c r="F6" s="6"/>
      <c r="G6" s="6"/>
      <c r="H6" s="6"/>
      <c r="I6" s="6"/>
      <c r="J6" s="6"/>
      <c r="K6" s="6"/>
      <c r="L6" s="6"/>
      <c r="M6" s="6"/>
      <c r="N6" s="52"/>
    </row>
    <row r="7" spans="1:14" ht="17.25" x14ac:dyDescent="0.3">
      <c r="A7" s="33" t="s">
        <v>9</v>
      </c>
      <c r="B7" s="34" t="s">
        <v>116</v>
      </c>
      <c r="C7" s="16"/>
      <c r="D7" s="16"/>
      <c r="E7" s="16"/>
      <c r="F7" s="16"/>
      <c r="G7" s="16"/>
      <c r="H7" s="16"/>
      <c r="I7" s="16"/>
      <c r="J7" s="16"/>
      <c r="K7" s="16"/>
      <c r="L7" s="16"/>
      <c r="M7" s="16"/>
      <c r="N7" s="52"/>
    </row>
    <row r="8" spans="1:14" ht="21" x14ac:dyDescent="0.35">
      <c r="A8" s="18"/>
    </row>
    <row r="9" spans="1:14" ht="15.75" x14ac:dyDescent="0.25">
      <c r="A9" s="35" t="s">
        <v>117</v>
      </c>
    </row>
    <row r="11" spans="1:14" ht="30" x14ac:dyDescent="0.25">
      <c r="B11" s="14" t="s">
        <v>118</v>
      </c>
      <c r="C11" s="43" t="s">
        <v>119</v>
      </c>
      <c r="D11" s="14" t="s">
        <v>120</v>
      </c>
      <c r="E11" s="14" t="s">
        <v>121</v>
      </c>
      <c r="H11" s="53"/>
      <c r="I11" s="54"/>
    </row>
    <row r="12" spans="1:14" x14ac:dyDescent="0.25">
      <c r="B12" s="55">
        <v>0</v>
      </c>
      <c r="C12" s="1">
        <f>B12</f>
        <v>0</v>
      </c>
      <c r="D12" s="56">
        <f>B12</f>
        <v>0</v>
      </c>
      <c r="E12" s="1">
        <f>B12</f>
        <v>0</v>
      </c>
    </row>
    <row r="13" spans="1:14" x14ac:dyDescent="0.25">
      <c r="B13" s="55">
        <v>0.25</v>
      </c>
      <c r="C13" s="57" t="s">
        <v>124</v>
      </c>
      <c r="D13" s="56">
        <f t="shared" ref="D13:D17" si="0">B13</f>
        <v>0.25</v>
      </c>
      <c r="E13" s="1">
        <f t="shared" ref="E13:E19" si="1">B13</f>
        <v>0.25</v>
      </c>
    </row>
    <row r="14" spans="1:14" x14ac:dyDescent="0.25">
      <c r="B14" s="55">
        <v>0.33333333333333331</v>
      </c>
      <c r="C14" s="58" t="s">
        <v>125</v>
      </c>
      <c r="D14" s="56">
        <f t="shared" si="0"/>
        <v>0.33333333333333331</v>
      </c>
      <c r="E14" s="1">
        <f t="shared" si="1"/>
        <v>0.33333333333333331</v>
      </c>
    </row>
    <row r="15" spans="1:14" x14ac:dyDescent="0.25">
      <c r="B15" s="55">
        <v>0.375</v>
      </c>
      <c r="C15" s="58" t="s">
        <v>126</v>
      </c>
      <c r="D15" s="56">
        <f t="shared" si="0"/>
        <v>0.375</v>
      </c>
      <c r="E15" s="1">
        <f t="shared" si="1"/>
        <v>0.375</v>
      </c>
    </row>
    <row r="16" spans="1:14" x14ac:dyDescent="0.25">
      <c r="B16" s="55">
        <v>0.5</v>
      </c>
      <c r="C16" s="58" t="s">
        <v>127</v>
      </c>
      <c r="D16" s="56">
        <f t="shared" si="0"/>
        <v>0.5</v>
      </c>
      <c r="E16" s="1">
        <f t="shared" si="1"/>
        <v>0.5</v>
      </c>
    </row>
    <row r="17" spans="1:8" x14ac:dyDescent="0.25">
      <c r="B17" s="55">
        <v>0.625</v>
      </c>
      <c r="C17" s="1" t="s">
        <v>128</v>
      </c>
      <c r="D17" s="59">
        <f t="shared" si="0"/>
        <v>0.625</v>
      </c>
      <c r="E17" s="1">
        <f t="shared" si="1"/>
        <v>0.625</v>
      </c>
    </row>
    <row r="18" spans="1:8" x14ac:dyDescent="0.25">
      <c r="B18" s="55">
        <v>0.64583333333333337</v>
      </c>
      <c r="C18" s="1" t="s">
        <v>129</v>
      </c>
      <c r="D18" s="59"/>
      <c r="E18" s="1">
        <f t="shared" si="1"/>
        <v>0.64583333333333337</v>
      </c>
    </row>
    <row r="19" spans="1:8" x14ac:dyDescent="0.25">
      <c r="B19" s="61">
        <v>0.63541666666666663</v>
      </c>
      <c r="C19" s="1" t="s">
        <v>130</v>
      </c>
      <c r="D19" s="56"/>
      <c r="E19" s="1">
        <f t="shared" si="1"/>
        <v>0.63541666666666663</v>
      </c>
    </row>
    <row r="20" spans="1:8" x14ac:dyDescent="0.25">
      <c r="B20" s="38" t="s">
        <v>122</v>
      </c>
      <c r="C20" s="1" t="str">
        <f t="shared" ref="C20:C21" si="2">B20</f>
        <v>8:00pm</v>
      </c>
      <c r="D20" s="117" t="s">
        <v>131</v>
      </c>
      <c r="E20" s="118"/>
    </row>
    <row r="21" spans="1:8" x14ac:dyDescent="0.25">
      <c r="B21" s="39" t="s">
        <v>123</v>
      </c>
      <c r="C21" s="1" t="str">
        <f t="shared" si="2"/>
        <v>8:00PM</v>
      </c>
      <c r="D21" s="117" t="s">
        <v>131</v>
      </c>
      <c r="E21" s="118"/>
    </row>
    <row r="25" spans="1:8" x14ac:dyDescent="0.25">
      <c r="B25" s="62" t="s">
        <v>133</v>
      </c>
      <c r="C25" s="55">
        <v>0.25</v>
      </c>
    </row>
    <row r="26" spans="1:8" ht="30" x14ac:dyDescent="0.25">
      <c r="B26" s="62" t="s">
        <v>134</v>
      </c>
      <c r="C26" s="1">
        <v>0.25</v>
      </c>
    </row>
    <row r="27" spans="1:8" x14ac:dyDescent="0.25">
      <c r="B27" s="62" t="s">
        <v>135</v>
      </c>
      <c r="C27" s="1">
        <f>6/24</f>
        <v>0.25</v>
      </c>
    </row>
    <row r="28" spans="1:8" ht="30" x14ac:dyDescent="0.25">
      <c r="B28" s="62" t="s">
        <v>132</v>
      </c>
      <c r="C28" s="60">
        <v>0.25</v>
      </c>
    </row>
    <row r="30" spans="1:8" x14ac:dyDescent="0.25">
      <c r="A30" s="63" t="s">
        <v>136</v>
      </c>
      <c r="B30" s="64"/>
      <c r="C30" s="64"/>
      <c r="D30" s="64"/>
      <c r="E30" s="64"/>
      <c r="F30" s="64"/>
      <c r="G30" s="64"/>
      <c r="H30" s="65"/>
    </row>
    <row r="31" spans="1:8" x14ac:dyDescent="0.25">
      <c r="A31" s="66" t="s">
        <v>137</v>
      </c>
      <c r="B31" s="67"/>
      <c r="C31" s="67"/>
      <c r="D31" s="67"/>
      <c r="E31" s="67"/>
      <c r="F31" s="67"/>
      <c r="G31" s="67"/>
      <c r="H31" s="68"/>
    </row>
    <row r="33" spans="1:7" x14ac:dyDescent="0.25">
      <c r="B33" s="14" t="s">
        <v>138</v>
      </c>
      <c r="C33" s="14" t="s">
        <v>139</v>
      </c>
      <c r="D33" s="14" t="s">
        <v>140</v>
      </c>
      <c r="E33" s="14" t="s">
        <v>141</v>
      </c>
      <c r="F33" s="14" t="s">
        <v>142</v>
      </c>
      <c r="G33" s="14" t="s">
        <v>30</v>
      </c>
    </row>
    <row r="34" spans="1:7" x14ac:dyDescent="0.25">
      <c r="B34" s="1" t="s">
        <v>48</v>
      </c>
      <c r="C34" s="1">
        <v>45.75</v>
      </c>
      <c r="D34" s="55">
        <v>0.20833333333333334</v>
      </c>
      <c r="E34" s="55">
        <v>0.41666666666666669</v>
      </c>
      <c r="F34" s="44">
        <f>(E34-D34)*24</f>
        <v>5</v>
      </c>
      <c r="G34" s="5" cm="1">
        <f t="array" ref="G34:G35">ROUND(C34:C35*F34:F35,2)</f>
        <v>228.75</v>
      </c>
    </row>
    <row r="35" spans="1:7" x14ac:dyDescent="0.25">
      <c r="B35" s="1" t="s">
        <v>49</v>
      </c>
      <c r="C35" s="1">
        <v>32.25</v>
      </c>
      <c r="D35" s="55">
        <v>0.20833333333333334</v>
      </c>
      <c r="E35" s="55">
        <v>0.39583333333333331</v>
      </c>
      <c r="F35" s="44">
        <f>(E35-D35)*24</f>
        <v>4.4999999999999991</v>
      </c>
      <c r="G35" s="5">
        <v>145.13</v>
      </c>
    </row>
    <row r="36" spans="1:7" x14ac:dyDescent="0.25">
      <c r="F36" t="str">
        <f ca="1">IF(_xlfn.ISFORMULA(F34),_xlfn.FORMULATEXT(F34),"")</f>
        <v>=(E34-D34)*24</v>
      </c>
      <c r="G36" t="str">
        <f ca="1">IF(_xlfn.ISFORMULA(G34),_xlfn.FORMULATEXT(G34),"")</f>
        <v>=ROUND(C34:C35*F34:F35,2)</v>
      </c>
    </row>
    <row r="37" spans="1:7" x14ac:dyDescent="0.25">
      <c r="B37" s="69" t="s">
        <v>144</v>
      </c>
      <c r="C37" s="30" t="s">
        <v>143</v>
      </c>
      <c r="D37" s="31"/>
    </row>
    <row r="38" spans="1:7" x14ac:dyDescent="0.25">
      <c r="B38" s="15"/>
      <c r="C38" s="16" t="s">
        <v>145</v>
      </c>
      <c r="D38" s="17"/>
    </row>
    <row r="41" spans="1:7" x14ac:dyDescent="0.25">
      <c r="A41" s="70" t="s">
        <v>146</v>
      </c>
      <c r="B41" s="50"/>
      <c r="C41" s="48"/>
      <c r="D41" s="71"/>
    </row>
    <row r="43" spans="1:7" x14ac:dyDescent="0.25">
      <c r="B43" s="42" t="s">
        <v>140</v>
      </c>
      <c r="C43" s="55">
        <v>0.20833333333333334</v>
      </c>
    </row>
    <row r="44" spans="1:7" x14ac:dyDescent="0.25">
      <c r="B44" s="42" t="s">
        <v>141</v>
      </c>
      <c r="C44" s="55">
        <v>0.375</v>
      </c>
    </row>
    <row r="45" spans="1:7" x14ac:dyDescent="0.25">
      <c r="B45" s="42" t="s">
        <v>142</v>
      </c>
      <c r="C45" s="44">
        <f>(C44-C43)*24</f>
        <v>4</v>
      </c>
      <c r="D45" t="str">
        <f ca="1">IF(_xlfn.ISFORMULA(C45),_xlfn.FORMULATEXT(C45),"")</f>
        <v>=(C44-C43)*24</v>
      </c>
    </row>
    <row r="46" spans="1:7" x14ac:dyDescent="0.25">
      <c r="B46" s="42" t="s">
        <v>140</v>
      </c>
      <c r="C46" s="55">
        <v>0.75</v>
      </c>
    </row>
    <row r="47" spans="1:7" x14ac:dyDescent="0.25">
      <c r="B47" s="42" t="s">
        <v>141</v>
      </c>
      <c r="C47" s="55">
        <v>0.89583333333333337</v>
      </c>
    </row>
    <row r="48" spans="1:7" x14ac:dyDescent="0.25">
      <c r="B48" s="42" t="s">
        <v>142</v>
      </c>
      <c r="C48" s="44">
        <f>(C47-C46)*24</f>
        <v>3.5000000000000009</v>
      </c>
      <c r="D48" t="str">
        <f ca="1">IF(_xlfn.ISFORMULA(C48),_xlfn.FORMULATEXT(C48),"")</f>
        <v>=(C47-C46)*24</v>
      </c>
    </row>
    <row r="49" spans="1:9" x14ac:dyDescent="0.25">
      <c r="B49" s="42" t="s">
        <v>147</v>
      </c>
      <c r="C49" s="44">
        <f>C48+C45</f>
        <v>7.5000000000000009</v>
      </c>
      <c r="D49" t="str">
        <f ca="1">IF(_xlfn.ISFORMULA(C49),_xlfn.FORMULATEXT(C49),"")</f>
        <v>=C48+C45</v>
      </c>
    </row>
    <row r="50" spans="1:9" x14ac:dyDescent="0.25">
      <c r="B50" s="1"/>
      <c r="C50" s="1"/>
    </row>
    <row r="51" spans="1:9" x14ac:dyDescent="0.25">
      <c r="B51" s="42" t="s">
        <v>147</v>
      </c>
      <c r="C51" s="44">
        <f>SUM(C44-C43,C47-C46)*24</f>
        <v>7.5</v>
      </c>
      <c r="D51" t="str">
        <f t="shared" ref="D51" ca="1" si="3">IF(_xlfn.ISFORMULA(C51),_xlfn.FORMULATEXT(C51),"")</f>
        <v>=SUM(C44-C43,C47-C46)*24</v>
      </c>
    </row>
    <row r="54" spans="1:9" x14ac:dyDescent="0.25">
      <c r="A54" s="85" t="s">
        <v>148</v>
      </c>
      <c r="B54" s="86"/>
      <c r="C54" s="86"/>
      <c r="D54" s="86"/>
      <c r="E54" s="86"/>
      <c r="F54" s="86"/>
      <c r="G54" s="86"/>
      <c r="H54" s="87"/>
    </row>
    <row r="55" spans="1:9" ht="15.75" thickBot="1" x14ac:dyDescent="0.3"/>
    <row r="56" spans="1:9" x14ac:dyDescent="0.25">
      <c r="B56" s="80" t="s">
        <v>138</v>
      </c>
      <c r="C56" s="81" t="s">
        <v>149</v>
      </c>
      <c r="D56" s="81" t="s">
        <v>140</v>
      </c>
      <c r="E56" s="81" t="s">
        <v>150</v>
      </c>
      <c r="F56" s="81" t="s">
        <v>151</v>
      </c>
      <c r="G56" s="81" t="s">
        <v>141</v>
      </c>
      <c r="H56" s="82" t="s">
        <v>142</v>
      </c>
    </row>
    <row r="57" spans="1:9" x14ac:dyDescent="0.25">
      <c r="B57" s="83" t="s">
        <v>51</v>
      </c>
      <c r="C57" s="1" t="s">
        <v>152</v>
      </c>
      <c r="D57" s="55">
        <v>0.33333333333333331</v>
      </c>
      <c r="E57" s="55">
        <v>0.5</v>
      </c>
      <c r="F57" s="55">
        <v>0.52083333333333337</v>
      </c>
      <c r="G57" s="55">
        <v>0.71180555555555547</v>
      </c>
      <c r="H57" s="76">
        <f>SUM(E57-D57,G57-F57)*24</f>
        <v>8.5833333333333304</v>
      </c>
      <c r="I57" t="str">
        <f ca="1">IF(_xlfn.ISFORMULA(H57),_xlfn.FORMULATEXT(H57),"")</f>
        <v>=SUM(E57-D57,G57-F57)*24</v>
      </c>
    </row>
    <row r="58" spans="1:9" x14ac:dyDescent="0.25">
      <c r="B58" s="73"/>
      <c r="C58" s="1" t="s">
        <v>153</v>
      </c>
      <c r="D58" s="55">
        <v>0.34375</v>
      </c>
      <c r="E58" s="55">
        <v>0.5</v>
      </c>
      <c r="F58" s="55">
        <v>0.52083333333333337</v>
      </c>
      <c r="G58" s="55">
        <v>0.72916666666666663</v>
      </c>
      <c r="H58" s="76">
        <f t="shared" ref="H58:H67" si="4">SUM(E58-D58,G58-F58)*24</f>
        <v>8.7499999999999982</v>
      </c>
    </row>
    <row r="59" spans="1:9" x14ac:dyDescent="0.25">
      <c r="B59" s="73"/>
      <c r="C59" s="1" t="s">
        <v>154</v>
      </c>
      <c r="D59" s="55">
        <v>0.33333333333333331</v>
      </c>
      <c r="E59" s="55">
        <v>0.50347222222222221</v>
      </c>
      <c r="F59" s="55">
        <v>0.52430555555555558</v>
      </c>
      <c r="G59" s="55">
        <v>0.6875</v>
      </c>
      <c r="H59" s="76">
        <f t="shared" si="4"/>
        <v>8</v>
      </c>
    </row>
    <row r="60" spans="1:9" x14ac:dyDescent="0.25">
      <c r="B60" s="73"/>
      <c r="C60" s="1" t="s">
        <v>155</v>
      </c>
      <c r="D60" s="55">
        <v>0.33333333333333331</v>
      </c>
      <c r="E60" s="55">
        <v>0.50694444444444442</v>
      </c>
      <c r="F60" s="55">
        <v>0.53125</v>
      </c>
      <c r="G60" s="55">
        <v>0.70833333333333337</v>
      </c>
      <c r="H60" s="76">
        <f t="shared" si="4"/>
        <v>8.4166666666666679</v>
      </c>
    </row>
    <row r="61" spans="1:9" x14ac:dyDescent="0.25">
      <c r="B61" s="73"/>
      <c r="C61" s="1" t="s">
        <v>156</v>
      </c>
      <c r="D61" s="55">
        <v>0.375</v>
      </c>
      <c r="E61" s="55">
        <v>0.52083333333333337</v>
      </c>
      <c r="F61" s="55">
        <v>0.54166666666666663</v>
      </c>
      <c r="G61" s="55">
        <v>0.73958333333333337</v>
      </c>
      <c r="H61" s="76">
        <f t="shared" si="4"/>
        <v>8.2500000000000036</v>
      </c>
    </row>
    <row r="62" spans="1:9" ht="15.75" thickBot="1" x14ac:dyDescent="0.3">
      <c r="B62" s="74"/>
      <c r="C62" s="119" t="s">
        <v>147</v>
      </c>
      <c r="D62" s="119"/>
      <c r="E62" s="119"/>
      <c r="F62" s="119"/>
      <c r="G62" s="119"/>
      <c r="H62" s="78">
        <f>SUM(H57:H61)</f>
        <v>42</v>
      </c>
      <c r="I62" t="str">
        <f ca="1">IF(_xlfn.ISFORMULA(H62),_xlfn.FORMULATEXT(H62),"")</f>
        <v>=SUM(H57:H61)</v>
      </c>
    </row>
    <row r="63" spans="1:9" x14ac:dyDescent="0.25">
      <c r="B63" s="84" t="s">
        <v>52</v>
      </c>
      <c r="C63" s="72" t="s">
        <v>152</v>
      </c>
      <c r="D63" s="75">
        <v>0.29166666666666669</v>
      </c>
      <c r="E63" s="75">
        <v>0.47916666666666669</v>
      </c>
      <c r="F63" s="75">
        <v>0.5</v>
      </c>
      <c r="G63" s="75">
        <v>0.65625</v>
      </c>
      <c r="H63" s="77">
        <f t="shared" si="4"/>
        <v>8.25</v>
      </c>
    </row>
    <row r="64" spans="1:9" x14ac:dyDescent="0.25">
      <c r="B64" s="73"/>
      <c r="C64" s="1" t="s">
        <v>153</v>
      </c>
      <c r="D64" s="55">
        <v>0.28472222222222221</v>
      </c>
      <c r="E64" s="55">
        <v>0.45833333333333331</v>
      </c>
      <c r="F64" s="55">
        <v>0.47916666666666669</v>
      </c>
      <c r="G64" s="55">
        <v>0.6875</v>
      </c>
      <c r="H64" s="76">
        <f t="shared" si="4"/>
        <v>9.1666666666666661</v>
      </c>
    </row>
    <row r="65" spans="1:9" x14ac:dyDescent="0.25">
      <c r="B65" s="73"/>
      <c r="C65" s="1" t="s">
        <v>154</v>
      </c>
      <c r="D65" s="55">
        <v>0.29166666666666669</v>
      </c>
      <c r="E65" s="55">
        <v>0.5</v>
      </c>
      <c r="F65" s="55">
        <v>0.52083333333333337</v>
      </c>
      <c r="G65" s="55">
        <v>0.67708333333333337</v>
      </c>
      <c r="H65" s="76">
        <f t="shared" si="4"/>
        <v>8.75</v>
      </c>
    </row>
    <row r="66" spans="1:9" x14ac:dyDescent="0.25">
      <c r="B66" s="73"/>
      <c r="C66" s="1" t="s">
        <v>155</v>
      </c>
      <c r="D66" s="55">
        <v>0.30208333333333331</v>
      </c>
      <c r="E66" s="55">
        <v>0.44791666666666669</v>
      </c>
      <c r="F66" s="55">
        <v>0.46875</v>
      </c>
      <c r="G66" s="55">
        <v>0.70833333333333337</v>
      </c>
      <c r="H66" s="76">
        <f t="shared" si="4"/>
        <v>9.2500000000000018</v>
      </c>
    </row>
    <row r="67" spans="1:9" x14ac:dyDescent="0.25">
      <c r="B67" s="73"/>
      <c r="C67" s="1" t="s">
        <v>156</v>
      </c>
      <c r="D67" s="55">
        <v>0.29166666666666669</v>
      </c>
      <c r="E67" s="55">
        <v>0.45833333333333331</v>
      </c>
      <c r="F67" s="55">
        <v>0.47916666666666669</v>
      </c>
      <c r="G67" s="55">
        <v>0.69791666666666663</v>
      </c>
      <c r="H67" s="76">
        <f t="shared" si="4"/>
        <v>9.2499999999999982</v>
      </c>
    </row>
    <row r="68" spans="1:9" ht="15.75" thickBot="1" x14ac:dyDescent="0.3">
      <c r="B68" s="74"/>
      <c r="C68" s="119" t="s">
        <v>147</v>
      </c>
      <c r="D68" s="119"/>
      <c r="E68" s="119"/>
      <c r="F68" s="119"/>
      <c r="G68" s="120"/>
      <c r="H68" s="79">
        <f>SUM(H63:H67)</f>
        <v>44.666666666666664</v>
      </c>
      <c r="I68" t="str">
        <f ca="1">IF(_xlfn.ISFORMULA(H68),_xlfn.FORMULATEXT(H68),"")</f>
        <v>=SUM(H63:H67)</v>
      </c>
    </row>
    <row r="71" spans="1:9" ht="15.75" thickBot="1" x14ac:dyDescent="0.3">
      <c r="A71" s="85" t="s">
        <v>157</v>
      </c>
      <c r="B71" s="86"/>
      <c r="C71" s="86"/>
      <c r="D71" s="86"/>
      <c r="E71" s="86"/>
      <c r="F71" s="52"/>
    </row>
    <row r="72" spans="1:9" ht="15.75" thickBot="1" x14ac:dyDescent="0.3">
      <c r="G72" s="90" t="s">
        <v>29</v>
      </c>
      <c r="H72" s="89">
        <v>0.10199999999999999</v>
      </c>
    </row>
    <row r="74" spans="1:9" x14ac:dyDescent="0.25">
      <c r="B74" s="88" t="s">
        <v>28</v>
      </c>
      <c r="C74" s="88" t="s">
        <v>158</v>
      </c>
      <c r="D74" s="88" t="s">
        <v>159</v>
      </c>
      <c r="E74" s="88" t="s">
        <v>160</v>
      </c>
      <c r="F74" s="88" t="s">
        <v>142</v>
      </c>
      <c r="G74" s="88" t="s">
        <v>30</v>
      </c>
      <c r="H74" s="88" t="s">
        <v>31</v>
      </c>
      <c r="I74" s="88" t="s">
        <v>161</v>
      </c>
    </row>
    <row r="75" spans="1:9" x14ac:dyDescent="0.25">
      <c r="B75" s="1" t="s">
        <v>162</v>
      </c>
      <c r="C75" s="51">
        <v>55.66</v>
      </c>
      <c r="D75" s="55">
        <v>0.33333333333333331</v>
      </c>
      <c r="E75" s="55">
        <v>0.64583333333333337</v>
      </c>
      <c r="F75" s="1">
        <f>(E75-D75)*24</f>
        <v>7.5000000000000018</v>
      </c>
      <c r="G75" s="5" cm="1">
        <f t="array" ref="G75:G84">ROUND(C75:C84*F75:F84,2)</f>
        <v>417.45</v>
      </c>
      <c r="H75" s="5" cm="1">
        <f t="array" ref="H75:H84">ROUND(_xlfn.ANCHORARRAY(G75)*H72,2)</f>
        <v>42.58</v>
      </c>
      <c r="I75" s="5" cm="1">
        <f t="array" ref="I75:I84">_xlfn.ANCHORARRAY(G75)-_xlfn.ANCHORARRAY(H75)</f>
        <v>374.87</v>
      </c>
    </row>
    <row r="76" spans="1:9" x14ac:dyDescent="0.25">
      <c r="B76" s="1" t="s">
        <v>163</v>
      </c>
      <c r="C76" s="51">
        <v>99.58</v>
      </c>
      <c r="D76" s="55">
        <v>0.29166666666666669</v>
      </c>
      <c r="E76" s="55">
        <v>0.625</v>
      </c>
      <c r="F76" s="1">
        <f t="shared" ref="F76:F84" si="5">(E76-D76)*24</f>
        <v>8</v>
      </c>
      <c r="G76" s="5">
        <v>796.64</v>
      </c>
      <c r="H76" s="5">
        <v>81.260000000000005</v>
      </c>
      <c r="I76" s="5">
        <v>715.38</v>
      </c>
    </row>
    <row r="77" spans="1:9" x14ac:dyDescent="0.25">
      <c r="B77" s="1" t="s">
        <v>164</v>
      </c>
      <c r="C77" s="51">
        <v>46.49</v>
      </c>
      <c r="D77" s="55">
        <v>0.3125</v>
      </c>
      <c r="E77" s="55">
        <v>0.62500000000000011</v>
      </c>
      <c r="F77" s="1">
        <f t="shared" si="5"/>
        <v>7.5000000000000027</v>
      </c>
      <c r="G77" s="5">
        <v>348.68</v>
      </c>
      <c r="H77" s="5">
        <v>35.57</v>
      </c>
      <c r="I77" s="5">
        <v>313.11</v>
      </c>
    </row>
    <row r="78" spans="1:9" x14ac:dyDescent="0.25">
      <c r="B78" s="1" t="s">
        <v>165</v>
      </c>
      <c r="C78" s="51">
        <v>69.790000000000006</v>
      </c>
      <c r="D78" s="55">
        <v>0.33333333333333331</v>
      </c>
      <c r="E78" s="55">
        <v>0.60416666666666663</v>
      </c>
      <c r="F78" s="1">
        <f t="shared" si="5"/>
        <v>6.5</v>
      </c>
      <c r="G78" s="5">
        <v>453.64</v>
      </c>
      <c r="H78" s="5">
        <v>46.27</v>
      </c>
      <c r="I78" s="5">
        <v>407.37</v>
      </c>
    </row>
    <row r="79" spans="1:9" x14ac:dyDescent="0.25">
      <c r="B79" s="1" t="s">
        <v>166</v>
      </c>
      <c r="C79" s="51">
        <v>85.85</v>
      </c>
      <c r="D79" s="55">
        <v>0.375</v>
      </c>
      <c r="E79" s="55">
        <v>0.60416666666666674</v>
      </c>
      <c r="F79" s="1">
        <f t="shared" si="5"/>
        <v>5.5000000000000018</v>
      </c>
      <c r="G79" s="5">
        <v>472.18</v>
      </c>
      <c r="H79" s="5">
        <v>48.16</v>
      </c>
      <c r="I79" s="5">
        <v>424.02</v>
      </c>
    </row>
    <row r="80" spans="1:9" x14ac:dyDescent="0.25">
      <c r="B80" s="1" t="s">
        <v>167</v>
      </c>
      <c r="C80" s="51">
        <v>65.84</v>
      </c>
      <c r="D80" s="55">
        <v>0.33333333333333331</v>
      </c>
      <c r="E80" s="55">
        <v>0.75</v>
      </c>
      <c r="F80" s="1">
        <f t="shared" si="5"/>
        <v>10</v>
      </c>
      <c r="G80" s="5">
        <v>658.4</v>
      </c>
      <c r="H80" s="5">
        <v>67.16</v>
      </c>
      <c r="I80" s="5">
        <v>591.24</v>
      </c>
    </row>
    <row r="81" spans="2:17" x14ac:dyDescent="0.25">
      <c r="B81" s="1" t="s">
        <v>168</v>
      </c>
      <c r="C81" s="51">
        <v>100.71</v>
      </c>
      <c r="D81" s="55">
        <v>0.27083333333333331</v>
      </c>
      <c r="E81" s="55">
        <v>0.5625</v>
      </c>
      <c r="F81" s="1">
        <f t="shared" si="5"/>
        <v>7</v>
      </c>
      <c r="G81" s="5">
        <v>704.97</v>
      </c>
      <c r="H81" s="5">
        <v>71.91</v>
      </c>
      <c r="I81" s="5">
        <v>633.06000000000006</v>
      </c>
      <c r="P81" s="28"/>
      <c r="Q81" s="28"/>
    </row>
    <row r="82" spans="2:17" x14ac:dyDescent="0.25">
      <c r="B82" s="1" t="s">
        <v>169</v>
      </c>
      <c r="C82" s="51">
        <v>95.27</v>
      </c>
      <c r="D82" s="55">
        <v>0.33333333333333331</v>
      </c>
      <c r="E82" s="55">
        <v>0.54166666666666663</v>
      </c>
      <c r="F82" s="1">
        <f t="shared" si="5"/>
        <v>5</v>
      </c>
      <c r="G82" s="5">
        <v>476.35</v>
      </c>
      <c r="H82" s="5">
        <v>48.59</v>
      </c>
      <c r="I82" s="5">
        <v>427.76</v>
      </c>
    </row>
    <row r="83" spans="2:17" x14ac:dyDescent="0.25">
      <c r="B83" s="1" t="s">
        <v>170</v>
      </c>
      <c r="C83" s="51">
        <v>35.53</v>
      </c>
      <c r="D83" s="55">
        <v>0.29166666666666669</v>
      </c>
      <c r="E83" s="55">
        <v>0.68750000000000011</v>
      </c>
      <c r="F83" s="1">
        <f t="shared" si="5"/>
        <v>9.5000000000000018</v>
      </c>
      <c r="G83" s="5">
        <v>337.54</v>
      </c>
      <c r="H83" s="5">
        <v>34.43</v>
      </c>
      <c r="I83" s="5">
        <v>303.11</v>
      </c>
    </row>
    <row r="84" spans="2:17" x14ac:dyDescent="0.25">
      <c r="B84" s="1" t="s">
        <v>171</v>
      </c>
      <c r="C84" s="51">
        <v>73.12</v>
      </c>
      <c r="D84" s="55">
        <v>0.35416666666666669</v>
      </c>
      <c r="E84" s="55">
        <v>0.70833333333333337</v>
      </c>
      <c r="F84" s="1">
        <f t="shared" si="5"/>
        <v>8.5</v>
      </c>
      <c r="G84" s="5">
        <v>621.52</v>
      </c>
      <c r="H84" s="5">
        <v>63.4</v>
      </c>
      <c r="I84" s="5">
        <v>558.12</v>
      </c>
    </row>
    <row r="86" spans="2:17" x14ac:dyDescent="0.25">
      <c r="F86" t="str">
        <f ca="1">IF(_xlfn.ISFORMULA(F75),_xlfn.FORMULATEXT(F75),"")</f>
        <v>=(E75-D75)*24</v>
      </c>
      <c r="H86" t="str">
        <f t="shared" ref="H86" ca="1" si="6">IF(_xlfn.ISFORMULA(H75),_xlfn.FORMULATEXT(H75),"")</f>
        <v>=ROUND(G75#*H72,2)</v>
      </c>
    </row>
    <row r="87" spans="2:17" x14ac:dyDescent="0.25">
      <c r="G87" t="str">
        <f ca="1">IF(_xlfn.ISFORMULA(G75),_xlfn.FORMULATEXT(G75),"")</f>
        <v>=ROUND(C75:C84*F75:F84,2)</v>
      </c>
    </row>
    <row r="88" spans="2:17" x14ac:dyDescent="0.25">
      <c r="I88" t="str">
        <f ca="1">IF(_xlfn.ISFORMULA(I75),_xlfn.FORMULATEXT(I75),"")</f>
        <v>=G75#-H75#</v>
      </c>
    </row>
  </sheetData>
  <mergeCells count="5">
    <mergeCell ref="A3:M3"/>
    <mergeCell ref="D20:E20"/>
    <mergeCell ref="D21:E21"/>
    <mergeCell ref="C62:G62"/>
    <mergeCell ref="C68:G6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370EC-9BA5-40EF-BA87-25844D899563}">
  <sheetPr>
    <tabColor rgb="FF0070C0"/>
  </sheetPr>
  <dimension ref="A2:M37"/>
  <sheetViews>
    <sheetView workbookViewId="0"/>
  </sheetViews>
  <sheetFormatPr defaultRowHeight="15" x14ac:dyDescent="0.25"/>
  <cols>
    <col min="1" max="1" width="25" customWidth="1"/>
    <col min="2" max="2" width="26.85546875" customWidth="1"/>
    <col min="3" max="3" width="25.5703125" customWidth="1"/>
    <col min="5" max="5" width="12.7109375" customWidth="1"/>
    <col min="6" max="6" width="14.7109375" customWidth="1"/>
    <col min="7" max="7" width="21.85546875" customWidth="1"/>
    <col min="8" max="8" width="23.42578125" customWidth="1"/>
    <col min="9" max="9" width="16.140625" customWidth="1"/>
    <col min="10" max="10" width="12" customWidth="1"/>
    <col min="11" max="11" width="25.85546875" customWidth="1"/>
    <col min="12" max="12" width="21" customWidth="1"/>
    <col min="13" max="13" width="13.140625" customWidth="1"/>
  </cols>
  <sheetData>
    <row r="2" spans="1:13" ht="15.75" x14ac:dyDescent="0.25">
      <c r="A2" s="111" t="s">
        <v>185</v>
      </c>
      <c r="B2" s="111"/>
      <c r="C2" s="111"/>
      <c r="D2" s="111"/>
      <c r="E2" s="111"/>
    </row>
    <row r="3" spans="1:13" ht="31.5" x14ac:dyDescent="0.25">
      <c r="H3" s="94" t="s">
        <v>186</v>
      </c>
      <c r="L3" s="94" t="s">
        <v>29</v>
      </c>
    </row>
    <row r="4" spans="1:13" x14ac:dyDescent="0.25">
      <c r="H4" s="95">
        <v>3.472222222222222E-3</v>
      </c>
      <c r="J4" s="99"/>
      <c r="L4" s="2">
        <v>9.7799999999999998E-2</v>
      </c>
    </row>
    <row r="5" spans="1:13" x14ac:dyDescent="0.25">
      <c r="H5" s="99"/>
      <c r="L5" s="100"/>
    </row>
    <row r="6" spans="1:13" x14ac:dyDescent="0.25">
      <c r="F6" s="101" t="s">
        <v>196</v>
      </c>
      <c r="G6" t="str">
        <f ca="1">IF(_xlfn.ISFORMULA(G9),_xlfn.FORMULATEXT(G9),"")</f>
        <v/>
      </c>
      <c r="H6" t="str">
        <f ca="1">IF(_xlfn.ISFORMULA(H9),_xlfn.FORMULATEXT(H9),"")</f>
        <v/>
      </c>
      <c r="I6" t="str">
        <f ca="1">IF(_xlfn.ISFORMULA(I9),_xlfn.FORMULATEXT(I9),"")</f>
        <v/>
      </c>
      <c r="K6" t="str">
        <f ca="1">IF(_xlfn.ISFORMULA(K9),_xlfn.FORMULATEXT(K9),"")</f>
        <v/>
      </c>
      <c r="L6" t="str">
        <f ca="1">IF(_xlfn.ISFORMULA(L9),_xlfn.FORMULATEXT(L9),"")</f>
        <v/>
      </c>
      <c r="M6" t="str">
        <f ca="1">IF(_xlfn.ISFORMULA(M9),_xlfn.FORMULATEXT(M9),"")</f>
        <v/>
      </c>
    </row>
    <row r="8" spans="1:13" ht="30" x14ac:dyDescent="0.25">
      <c r="A8" s="88" t="s">
        <v>172</v>
      </c>
      <c r="B8" s="88" t="s">
        <v>159</v>
      </c>
      <c r="C8" s="88" t="s">
        <v>160</v>
      </c>
      <c r="D8" s="121" t="s">
        <v>173</v>
      </c>
      <c r="E8" s="88" t="s">
        <v>159</v>
      </c>
      <c r="F8" s="88" t="s">
        <v>160</v>
      </c>
      <c r="G8" s="93" t="s">
        <v>174</v>
      </c>
      <c r="H8" s="93" t="s">
        <v>175</v>
      </c>
      <c r="I8" s="88" t="s">
        <v>142</v>
      </c>
      <c r="J8" s="88" t="s">
        <v>176</v>
      </c>
      <c r="K8" s="88" t="s">
        <v>30</v>
      </c>
      <c r="L8" s="93" t="s">
        <v>31</v>
      </c>
      <c r="M8" s="88" t="s">
        <v>177</v>
      </c>
    </row>
    <row r="9" spans="1:13" x14ac:dyDescent="0.25">
      <c r="A9" s="1" t="s">
        <v>178</v>
      </c>
      <c r="B9" s="60">
        <v>0.35138888888888892</v>
      </c>
      <c r="C9" s="60">
        <v>0.49444444444444446</v>
      </c>
      <c r="D9" s="121"/>
      <c r="E9" s="60">
        <v>0.53055555555555556</v>
      </c>
      <c r="F9" s="60">
        <v>0.71805555555555556</v>
      </c>
      <c r="G9" s="91"/>
      <c r="H9" s="91"/>
      <c r="I9" s="44"/>
      <c r="J9" s="51">
        <v>55.66</v>
      </c>
      <c r="K9" s="5"/>
      <c r="L9" s="5"/>
      <c r="M9" s="5"/>
    </row>
    <row r="10" spans="1:13" x14ac:dyDescent="0.25">
      <c r="A10" s="1" t="s">
        <v>179</v>
      </c>
      <c r="B10" s="60">
        <v>0.33194444444444443</v>
      </c>
      <c r="C10" s="60">
        <v>0.4770833333333333</v>
      </c>
      <c r="D10" s="121"/>
      <c r="E10" s="60">
        <v>0.50972222222222219</v>
      </c>
      <c r="F10" s="60">
        <v>0.69027777777777777</v>
      </c>
      <c r="G10" s="91"/>
      <c r="H10" s="91"/>
      <c r="I10" s="44"/>
      <c r="J10" s="51">
        <v>99.58</v>
      </c>
      <c r="K10" s="5"/>
      <c r="L10" s="5"/>
      <c r="M10" s="5"/>
    </row>
    <row r="11" spans="1:13" x14ac:dyDescent="0.25">
      <c r="A11" s="1" t="s">
        <v>180</v>
      </c>
      <c r="B11" s="60">
        <v>0.3756944444444445</v>
      </c>
      <c r="C11" s="60">
        <v>0.56180555555555556</v>
      </c>
      <c r="D11" s="121"/>
      <c r="E11" s="60">
        <v>0.59583333333333333</v>
      </c>
      <c r="F11" s="60">
        <v>0.73402777777777772</v>
      </c>
      <c r="G11" s="91"/>
      <c r="H11" s="91"/>
      <c r="I11" s="44"/>
      <c r="J11" s="51">
        <v>46.49</v>
      </c>
      <c r="K11" s="5"/>
      <c r="L11" s="5"/>
      <c r="M11" s="5"/>
    </row>
    <row r="12" spans="1:13" x14ac:dyDescent="0.25">
      <c r="A12" s="1" t="s">
        <v>181</v>
      </c>
      <c r="B12" s="60">
        <v>0.36874999999999997</v>
      </c>
      <c r="C12" s="60">
        <v>0.45208333333333334</v>
      </c>
      <c r="D12" s="121"/>
      <c r="E12" s="60">
        <v>0.48402777777777778</v>
      </c>
      <c r="F12" s="60">
        <v>0.73472222222222217</v>
      </c>
      <c r="G12" s="91"/>
      <c r="H12" s="91"/>
      <c r="I12" s="44"/>
      <c r="J12" s="51">
        <v>69.790000000000006</v>
      </c>
      <c r="K12" s="5"/>
      <c r="L12" s="5"/>
      <c r="M12" s="5"/>
    </row>
    <row r="13" spans="1:13" x14ac:dyDescent="0.25">
      <c r="A13" s="1" t="s">
        <v>182</v>
      </c>
      <c r="B13" s="60">
        <v>0.38750000000000001</v>
      </c>
      <c r="C13" s="60">
        <v>0.53263888888888888</v>
      </c>
      <c r="D13" s="121"/>
      <c r="E13" s="60">
        <v>0.5541666666666667</v>
      </c>
      <c r="F13" s="60">
        <v>0.76527777777777783</v>
      </c>
      <c r="G13" s="91"/>
      <c r="H13" s="91"/>
      <c r="I13" s="44"/>
      <c r="J13" s="51">
        <v>85.85</v>
      </c>
      <c r="K13" s="5"/>
      <c r="L13" s="5"/>
      <c r="M13" s="5"/>
    </row>
    <row r="14" spans="1:13" x14ac:dyDescent="0.25">
      <c r="A14" s="1" t="s">
        <v>183</v>
      </c>
      <c r="B14" s="60">
        <v>0.31388888888888888</v>
      </c>
      <c r="C14" s="60">
        <v>0.47361111111111109</v>
      </c>
      <c r="D14" s="121"/>
      <c r="E14" s="60">
        <v>0.50624999999999998</v>
      </c>
      <c r="F14" s="60">
        <v>0.66527777777777775</v>
      </c>
      <c r="G14" s="91"/>
      <c r="H14" s="91"/>
      <c r="I14" s="44"/>
      <c r="J14" s="51">
        <v>65.84</v>
      </c>
      <c r="K14" s="5"/>
      <c r="L14" s="5"/>
      <c r="M14" s="5"/>
    </row>
    <row r="15" spans="1:13" x14ac:dyDescent="0.25">
      <c r="A15" s="1" t="s">
        <v>184</v>
      </c>
      <c r="B15" s="60">
        <v>0.31111111111111112</v>
      </c>
      <c r="C15" s="60">
        <v>0.44791666666666669</v>
      </c>
      <c r="D15" s="121"/>
      <c r="E15" s="60">
        <v>0.47013888888888888</v>
      </c>
      <c r="F15" s="60">
        <v>0.66527777777777775</v>
      </c>
      <c r="G15" s="91"/>
      <c r="H15" s="91"/>
      <c r="I15" s="44"/>
      <c r="J15" s="51">
        <v>67.77</v>
      </c>
      <c r="K15" s="5"/>
      <c r="L15" s="5"/>
      <c r="M15" s="5"/>
    </row>
    <row r="19" spans="1:13" ht="15.75" x14ac:dyDescent="0.25">
      <c r="A19" s="111" t="s">
        <v>238</v>
      </c>
      <c r="B19" s="111"/>
      <c r="C19" s="111"/>
      <c r="D19" s="111"/>
      <c r="E19" s="111"/>
    </row>
    <row r="21" spans="1:13" ht="31.5" x14ac:dyDescent="0.25">
      <c r="H21" s="94" t="s">
        <v>186</v>
      </c>
      <c r="L21" s="94" t="s">
        <v>29</v>
      </c>
    </row>
    <row r="22" spans="1:13" x14ac:dyDescent="0.25">
      <c r="H22" s="95">
        <v>3.472222222222222E-3</v>
      </c>
      <c r="L22" s="2">
        <v>9.7799999999999998E-2</v>
      </c>
    </row>
    <row r="23" spans="1:13" x14ac:dyDescent="0.25">
      <c r="H23" s="99"/>
      <c r="L23" s="100"/>
    </row>
    <row r="24" spans="1:13" x14ac:dyDescent="0.25">
      <c r="F24" s="101" t="s">
        <v>196</v>
      </c>
      <c r="G24" t="str">
        <f ca="1">IF(_xlfn.ISFORMULA(G27),_xlfn.FORMULATEXT(G27),"")</f>
        <v/>
      </c>
      <c r="H24" t="str">
        <f ca="1">IF(_xlfn.ISFORMULA(H27),_xlfn.FORMULATEXT(H27),"")</f>
        <v/>
      </c>
      <c r="I24" t="str">
        <f ca="1">IF(_xlfn.ISFORMULA(I27),_xlfn.FORMULATEXT(I27),"")</f>
        <v/>
      </c>
      <c r="K24" t="str">
        <f ca="1">IF(_xlfn.ISFORMULA(K27),_xlfn.FORMULATEXT(K27),"")</f>
        <v/>
      </c>
      <c r="L24" t="str">
        <f ca="1">IF(_xlfn.ISFORMULA(L27),_xlfn.FORMULATEXT(L27),"")</f>
        <v/>
      </c>
      <c r="M24" t="str">
        <f ca="1">IF(_xlfn.ISFORMULA(M27),_xlfn.FORMULATEXT(M27),"")</f>
        <v/>
      </c>
    </row>
    <row r="26" spans="1:13" ht="30" x14ac:dyDescent="0.25">
      <c r="A26" s="88" t="s">
        <v>172</v>
      </c>
      <c r="B26" s="88" t="s">
        <v>159</v>
      </c>
      <c r="C26" s="88" t="s">
        <v>160</v>
      </c>
      <c r="D26" s="121" t="s">
        <v>173</v>
      </c>
      <c r="E26" s="88" t="s">
        <v>159</v>
      </c>
      <c r="F26" s="88" t="s">
        <v>160</v>
      </c>
      <c r="G26" s="93" t="s">
        <v>174</v>
      </c>
      <c r="H26" s="93" t="s">
        <v>175</v>
      </c>
      <c r="I26" s="88" t="s">
        <v>142</v>
      </c>
      <c r="J26" s="88" t="s">
        <v>176</v>
      </c>
      <c r="K26" s="88" t="s">
        <v>30</v>
      </c>
      <c r="L26" s="93" t="s">
        <v>31</v>
      </c>
      <c r="M26" s="88" t="s">
        <v>177</v>
      </c>
    </row>
    <row r="27" spans="1:13" x14ac:dyDescent="0.25">
      <c r="A27" s="1" t="s">
        <v>178</v>
      </c>
      <c r="B27" s="60">
        <v>0.35138888888888892</v>
      </c>
      <c r="C27" s="60">
        <v>0.49444444444444446</v>
      </c>
      <c r="D27" s="121"/>
      <c r="E27" s="60">
        <v>0.53055555555555556</v>
      </c>
      <c r="F27" s="60">
        <v>0.71805555555555556</v>
      </c>
      <c r="G27" s="91"/>
      <c r="H27" s="91"/>
      <c r="I27" s="44"/>
      <c r="J27" s="51">
        <v>55.66</v>
      </c>
      <c r="K27" s="5"/>
      <c r="L27" s="5"/>
      <c r="M27" s="5"/>
    </row>
    <row r="28" spans="1:13" x14ac:dyDescent="0.25">
      <c r="A28" s="1" t="s">
        <v>179</v>
      </c>
      <c r="B28" s="60">
        <v>0.33194444444444443</v>
      </c>
      <c r="C28" s="60">
        <v>0.4770833333333333</v>
      </c>
      <c r="D28" s="121"/>
      <c r="E28" s="60">
        <v>0.50972222222222219</v>
      </c>
      <c r="F28" s="60">
        <v>0.69027777777777777</v>
      </c>
      <c r="G28" s="91"/>
      <c r="H28" s="91"/>
      <c r="I28" s="44"/>
      <c r="J28" s="51">
        <v>99.58</v>
      </c>
      <c r="K28" s="5"/>
      <c r="L28" s="5"/>
      <c r="M28" s="5"/>
    </row>
    <row r="29" spans="1:13" x14ac:dyDescent="0.25">
      <c r="A29" s="1" t="s">
        <v>180</v>
      </c>
      <c r="B29" s="60">
        <v>0.3756944444444445</v>
      </c>
      <c r="C29" s="60">
        <v>0.56180555555555556</v>
      </c>
      <c r="D29" s="121"/>
      <c r="E29" s="60">
        <v>0.59583333333333333</v>
      </c>
      <c r="F29" s="60">
        <v>0.73402777777777772</v>
      </c>
      <c r="G29" s="91"/>
      <c r="H29" s="91"/>
      <c r="I29" s="44"/>
      <c r="J29" s="51">
        <v>46.49</v>
      </c>
      <c r="K29" s="5"/>
      <c r="L29" s="5"/>
      <c r="M29" s="5"/>
    </row>
    <row r="30" spans="1:13" x14ac:dyDescent="0.25">
      <c r="A30" s="1" t="s">
        <v>181</v>
      </c>
      <c r="B30" s="60">
        <v>0.36874999999999997</v>
      </c>
      <c r="C30" s="60">
        <v>0.45208333333333334</v>
      </c>
      <c r="D30" s="121"/>
      <c r="E30" s="60">
        <v>0.48402777777777778</v>
      </c>
      <c r="F30" s="60">
        <v>0.73472222222222217</v>
      </c>
      <c r="G30" s="91"/>
      <c r="H30" s="91"/>
      <c r="I30" s="44"/>
      <c r="J30" s="51">
        <v>69.790000000000006</v>
      </c>
      <c r="K30" s="5"/>
      <c r="L30" s="5"/>
      <c r="M30" s="5"/>
    </row>
    <row r="31" spans="1:13" x14ac:dyDescent="0.25">
      <c r="A31" s="1" t="s">
        <v>182</v>
      </c>
      <c r="B31" s="60">
        <v>0.38750000000000001</v>
      </c>
      <c r="C31" s="60">
        <v>0.53263888888888888</v>
      </c>
      <c r="D31" s="121"/>
      <c r="E31" s="60">
        <v>0.5541666666666667</v>
      </c>
      <c r="F31" s="60">
        <v>0.76527777777777783</v>
      </c>
      <c r="G31" s="91"/>
      <c r="H31" s="91"/>
      <c r="I31" s="44"/>
      <c r="J31" s="51">
        <v>85.85</v>
      </c>
      <c r="K31" s="5"/>
      <c r="L31" s="5"/>
      <c r="M31" s="5"/>
    </row>
    <row r="32" spans="1:13" x14ac:dyDescent="0.25">
      <c r="A32" s="1" t="s">
        <v>183</v>
      </c>
      <c r="B32" s="60">
        <v>0.31388888888888888</v>
      </c>
      <c r="C32" s="60">
        <v>0.47361111111111109</v>
      </c>
      <c r="D32" s="121"/>
      <c r="E32" s="60">
        <v>0.50624999999999998</v>
      </c>
      <c r="F32" s="60">
        <v>0.66527777777777775</v>
      </c>
      <c r="G32" s="91"/>
      <c r="H32" s="91"/>
      <c r="I32" s="44"/>
      <c r="J32" s="51">
        <v>65.84</v>
      </c>
      <c r="K32" s="5"/>
      <c r="L32" s="5"/>
      <c r="M32" s="5"/>
    </row>
    <row r="33" spans="1:13" x14ac:dyDescent="0.25">
      <c r="A33" s="1" t="s">
        <v>184</v>
      </c>
      <c r="B33" s="60">
        <v>0.31111111111111112</v>
      </c>
      <c r="C33" s="60">
        <v>0.44791666666666669</v>
      </c>
      <c r="D33" s="121"/>
      <c r="E33" s="60">
        <v>0.47013888888888888</v>
      </c>
      <c r="F33" s="60">
        <v>0.66527777777777775</v>
      </c>
      <c r="G33" s="91"/>
      <c r="H33" s="91"/>
      <c r="I33" s="44"/>
      <c r="J33" s="51">
        <v>67.77</v>
      </c>
      <c r="K33" s="5"/>
      <c r="L33" s="5"/>
      <c r="M33" s="5"/>
    </row>
    <row r="37" spans="1:13" x14ac:dyDescent="0.25">
      <c r="C37" s="28"/>
    </row>
  </sheetData>
  <mergeCells count="2">
    <mergeCell ref="D8:D15"/>
    <mergeCell ref="D26:D3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BC93F-A885-4989-B3B9-CCF6B80EFAC0}">
  <sheetPr>
    <tabColor rgb="FFFFFF00"/>
  </sheetPr>
  <dimension ref="A2:M34"/>
  <sheetViews>
    <sheetView workbookViewId="0"/>
  </sheetViews>
  <sheetFormatPr defaultRowHeight="15" x14ac:dyDescent="0.25"/>
  <cols>
    <col min="1" max="1" width="18.85546875" customWidth="1"/>
    <col min="2" max="2" width="15.7109375" customWidth="1"/>
    <col min="3" max="3" width="15.140625" customWidth="1"/>
    <col min="5" max="5" width="12.7109375" customWidth="1"/>
    <col min="6" max="6" width="15.140625" customWidth="1"/>
    <col min="7" max="7" width="22.28515625" customWidth="1"/>
    <col min="8" max="8" width="20.42578125" customWidth="1"/>
    <col min="9" max="9" width="16.140625" customWidth="1"/>
    <col min="10" max="10" width="12" customWidth="1"/>
    <col min="11" max="11" width="25.28515625" customWidth="1"/>
    <col min="12" max="12" width="20.42578125" customWidth="1"/>
    <col min="13" max="13" width="14.28515625" customWidth="1"/>
  </cols>
  <sheetData>
    <row r="2" spans="1:13" ht="15.75" x14ac:dyDescent="0.25">
      <c r="A2" s="111" t="s">
        <v>185</v>
      </c>
      <c r="B2" s="111"/>
      <c r="C2" s="111"/>
      <c r="D2" s="111"/>
      <c r="E2" s="111"/>
    </row>
    <row r="3" spans="1:13" ht="31.5" x14ac:dyDescent="0.25">
      <c r="H3" s="94" t="s">
        <v>186</v>
      </c>
      <c r="L3" s="94" t="s">
        <v>29</v>
      </c>
    </row>
    <row r="4" spans="1:13" x14ac:dyDescent="0.25">
      <c r="H4" s="95">
        <v>3.472222222222222E-3</v>
      </c>
      <c r="L4" s="2">
        <v>0.10780000000000001</v>
      </c>
    </row>
    <row r="5" spans="1:13" x14ac:dyDescent="0.25">
      <c r="H5" s="99"/>
      <c r="L5" s="100"/>
    </row>
    <row r="6" spans="1:13" x14ac:dyDescent="0.25">
      <c r="H6" s="99"/>
      <c r="L6" s="100"/>
    </row>
    <row r="7" spans="1:13" x14ac:dyDescent="0.25">
      <c r="F7" s="101" t="s">
        <v>196</v>
      </c>
      <c r="G7" t="str">
        <f ca="1">IF(_xlfn.ISFORMULA(G10),_xlfn.FORMULATEXT(G10),"")</f>
        <v>=SUM(C10-B10,F10-E10)</v>
      </c>
      <c r="H7" t="str">
        <f ca="1">IF(_xlfn.ISFORMULA(H10),_xlfn.FORMULATEXT(H10),"")</f>
        <v>=MROUND(G10,$H$4)</v>
      </c>
      <c r="I7" t="str">
        <f ca="1">IF(_xlfn.ISFORMULA(I10),_xlfn.FORMULATEXT(I10),"")</f>
        <v>=H10*24</v>
      </c>
      <c r="K7" t="str">
        <f ca="1">IF(_xlfn.ISFORMULA(K10),_xlfn.FORMULATEXT(K10),"")</f>
        <v>=ROUND(I10:I16*J10:J16,2)</v>
      </c>
      <c r="L7" t="str">
        <f ca="1">IF(_xlfn.ISFORMULA(L10),_xlfn.FORMULATEXT(L10),"")</f>
        <v>=ROUND(K10#*L4,2)</v>
      </c>
      <c r="M7" t="str">
        <f ca="1">IF(_xlfn.ISFORMULA(M10),_xlfn.FORMULATEXT(M10),"")</f>
        <v>=K10-L10</v>
      </c>
    </row>
    <row r="9" spans="1:13" ht="30" x14ac:dyDescent="0.25">
      <c r="A9" s="88" t="s">
        <v>172</v>
      </c>
      <c r="B9" s="88" t="s">
        <v>159</v>
      </c>
      <c r="C9" s="88" t="s">
        <v>160</v>
      </c>
      <c r="D9" s="121" t="s">
        <v>173</v>
      </c>
      <c r="E9" s="88" t="s">
        <v>159</v>
      </c>
      <c r="F9" s="88" t="s">
        <v>160</v>
      </c>
      <c r="G9" s="93" t="s">
        <v>174</v>
      </c>
      <c r="H9" s="93" t="s">
        <v>175</v>
      </c>
      <c r="I9" s="88" t="s">
        <v>142</v>
      </c>
      <c r="J9" s="88" t="s">
        <v>176</v>
      </c>
      <c r="K9" s="88" t="s">
        <v>30</v>
      </c>
      <c r="L9" s="93" t="s">
        <v>31</v>
      </c>
      <c r="M9" s="88" t="s">
        <v>177</v>
      </c>
    </row>
    <row r="10" spans="1:13" x14ac:dyDescent="0.25">
      <c r="A10" s="1" t="s">
        <v>178</v>
      </c>
      <c r="B10" s="60">
        <v>0.35138888888888892</v>
      </c>
      <c r="C10" s="60">
        <v>0.49444444444444446</v>
      </c>
      <c r="D10" s="121"/>
      <c r="E10" s="60">
        <v>0.53055555555555556</v>
      </c>
      <c r="F10" s="60">
        <v>0.71805555555555556</v>
      </c>
      <c r="G10" s="91">
        <f>SUM(C10-B10,F10-E10)</f>
        <v>0.33055555555555555</v>
      </c>
      <c r="H10" s="91">
        <f>MROUND(G10,$H$4)</f>
        <v>0.3298611111111111</v>
      </c>
      <c r="I10" s="92">
        <f>H10*24</f>
        <v>7.9166666666666661</v>
      </c>
      <c r="J10" s="51">
        <v>55.66</v>
      </c>
      <c r="K10" s="5" cm="1">
        <f t="array" ref="K10:K16">ROUND(I10:I16*J10:J16,2)</f>
        <v>440.64</v>
      </c>
      <c r="L10" s="5" cm="1">
        <f t="array" ref="L10:L16">ROUND(_xlfn.ANCHORARRAY(K10)*L4,2)</f>
        <v>47.5</v>
      </c>
      <c r="M10" s="5">
        <f>K10-L10</f>
        <v>393.14</v>
      </c>
    </row>
    <row r="11" spans="1:13" x14ac:dyDescent="0.25">
      <c r="A11" s="1" t="s">
        <v>179</v>
      </c>
      <c r="B11" s="60">
        <v>0.33194444444444443</v>
      </c>
      <c r="C11" s="60">
        <v>0.4770833333333333</v>
      </c>
      <c r="D11" s="121"/>
      <c r="E11" s="60">
        <v>0.50972222222222219</v>
      </c>
      <c r="F11" s="60">
        <v>0.69027777777777777</v>
      </c>
      <c r="G11" s="91">
        <f t="shared" ref="G11:G16" si="0">SUM(C11-B11,F11-E11)</f>
        <v>0.32569444444444445</v>
      </c>
      <c r="H11" s="91">
        <f t="shared" ref="H11:H16" si="1">MROUND(G11,$H$4)</f>
        <v>0.3263888888888889</v>
      </c>
      <c r="I11" s="92">
        <f t="shared" ref="I11:I16" si="2">H11*24</f>
        <v>7.8333333333333339</v>
      </c>
      <c r="J11" s="51">
        <v>99.58</v>
      </c>
      <c r="K11" s="5">
        <v>780.04</v>
      </c>
      <c r="L11" s="5">
        <v>84.09</v>
      </c>
      <c r="M11" s="5">
        <f t="shared" ref="M11:M16" si="3">K11-L11</f>
        <v>695.94999999999993</v>
      </c>
    </row>
    <row r="12" spans="1:13" x14ac:dyDescent="0.25">
      <c r="A12" s="1" t="s">
        <v>180</v>
      </c>
      <c r="B12" s="60">
        <v>0.3756944444444445</v>
      </c>
      <c r="C12" s="60">
        <v>0.56180555555555556</v>
      </c>
      <c r="D12" s="121"/>
      <c r="E12" s="60">
        <v>0.59583333333333333</v>
      </c>
      <c r="F12" s="60">
        <v>0.73402777777777772</v>
      </c>
      <c r="G12" s="91">
        <f t="shared" si="0"/>
        <v>0.32430555555555546</v>
      </c>
      <c r="H12" s="91">
        <f t="shared" si="1"/>
        <v>0.32291666666666663</v>
      </c>
      <c r="I12" s="92">
        <f t="shared" si="2"/>
        <v>7.7499999999999991</v>
      </c>
      <c r="J12" s="51">
        <v>46.49</v>
      </c>
      <c r="K12" s="5">
        <v>360.3</v>
      </c>
      <c r="L12" s="5">
        <v>38.840000000000003</v>
      </c>
      <c r="M12" s="5">
        <f t="shared" si="3"/>
        <v>321.46000000000004</v>
      </c>
    </row>
    <row r="13" spans="1:13" x14ac:dyDescent="0.25">
      <c r="A13" s="1" t="s">
        <v>181</v>
      </c>
      <c r="B13" s="60">
        <v>0.36874999999999997</v>
      </c>
      <c r="C13" s="60">
        <v>0.45208333333333334</v>
      </c>
      <c r="D13" s="121"/>
      <c r="E13" s="60">
        <v>0.48402777777777778</v>
      </c>
      <c r="F13" s="60">
        <v>0.73472222222222217</v>
      </c>
      <c r="G13" s="91">
        <f t="shared" si="0"/>
        <v>0.33402777777777776</v>
      </c>
      <c r="H13" s="91">
        <f t="shared" si="1"/>
        <v>0.33333333333333331</v>
      </c>
      <c r="I13" s="92">
        <f t="shared" si="2"/>
        <v>8</v>
      </c>
      <c r="J13" s="51">
        <v>69.790000000000006</v>
      </c>
      <c r="K13" s="5">
        <v>558.32000000000005</v>
      </c>
      <c r="L13" s="5">
        <v>60.19</v>
      </c>
      <c r="M13" s="5">
        <f t="shared" si="3"/>
        <v>498.13000000000005</v>
      </c>
    </row>
    <row r="14" spans="1:13" x14ac:dyDescent="0.25">
      <c r="A14" s="1" t="s">
        <v>182</v>
      </c>
      <c r="B14" s="60">
        <v>0.38750000000000001</v>
      </c>
      <c r="C14" s="60">
        <v>0.53263888888888888</v>
      </c>
      <c r="D14" s="121"/>
      <c r="E14" s="60">
        <v>0.5541666666666667</v>
      </c>
      <c r="F14" s="60">
        <v>0.76527777777777783</v>
      </c>
      <c r="G14" s="91">
        <f t="shared" si="0"/>
        <v>0.35625000000000001</v>
      </c>
      <c r="H14" s="91">
        <f t="shared" si="1"/>
        <v>0.3576388888888889</v>
      </c>
      <c r="I14" s="92">
        <f t="shared" si="2"/>
        <v>8.5833333333333339</v>
      </c>
      <c r="J14" s="51">
        <v>85.85</v>
      </c>
      <c r="K14" s="5">
        <v>736.88</v>
      </c>
      <c r="L14" s="5">
        <v>79.44</v>
      </c>
      <c r="M14" s="5">
        <f t="shared" si="3"/>
        <v>657.44</v>
      </c>
    </row>
    <row r="15" spans="1:13" x14ac:dyDescent="0.25">
      <c r="A15" s="1" t="s">
        <v>183</v>
      </c>
      <c r="B15" s="60">
        <v>0.31388888888888888</v>
      </c>
      <c r="C15" s="60">
        <v>0.47361111111111109</v>
      </c>
      <c r="D15" s="121"/>
      <c r="E15" s="60">
        <v>0.50624999999999998</v>
      </c>
      <c r="F15" s="60">
        <v>0.66527777777777775</v>
      </c>
      <c r="G15" s="91">
        <f t="shared" si="0"/>
        <v>0.31874999999999998</v>
      </c>
      <c r="H15" s="91">
        <f t="shared" si="1"/>
        <v>0.31944444444444442</v>
      </c>
      <c r="I15" s="92">
        <f t="shared" si="2"/>
        <v>7.6666666666666661</v>
      </c>
      <c r="J15" s="51">
        <v>65.84</v>
      </c>
      <c r="K15" s="5">
        <v>504.77</v>
      </c>
      <c r="L15" s="5">
        <v>54.41</v>
      </c>
      <c r="M15" s="5">
        <f t="shared" si="3"/>
        <v>450.36</v>
      </c>
    </row>
    <row r="16" spans="1:13" x14ac:dyDescent="0.25">
      <c r="A16" s="1" t="s">
        <v>184</v>
      </c>
      <c r="B16" s="60">
        <v>0.31111111111111112</v>
      </c>
      <c r="C16" s="60">
        <v>0.44791666666666669</v>
      </c>
      <c r="D16" s="121"/>
      <c r="E16" s="60">
        <v>0.47013888888888888</v>
      </c>
      <c r="F16" s="60">
        <v>0.66527777777777775</v>
      </c>
      <c r="G16" s="91">
        <f t="shared" si="0"/>
        <v>0.33194444444444443</v>
      </c>
      <c r="H16" s="91">
        <f t="shared" si="1"/>
        <v>0.33333333333333331</v>
      </c>
      <c r="I16" s="92">
        <f t="shared" si="2"/>
        <v>8</v>
      </c>
      <c r="J16" s="51">
        <v>67.77</v>
      </c>
      <c r="K16" s="5">
        <v>542.16</v>
      </c>
      <c r="L16" s="5">
        <v>58.44</v>
      </c>
      <c r="M16" s="5">
        <f t="shared" si="3"/>
        <v>483.71999999999997</v>
      </c>
    </row>
    <row r="20" spans="1:13" ht="15.75" x14ac:dyDescent="0.25">
      <c r="A20" s="111" t="s">
        <v>238</v>
      </c>
      <c r="B20" s="111"/>
      <c r="C20" s="111"/>
      <c r="D20" s="111"/>
      <c r="E20" s="111"/>
      <c r="F20" s="112"/>
      <c r="G20" s="112"/>
    </row>
    <row r="22" spans="1:13" ht="15.75" x14ac:dyDescent="0.25">
      <c r="H22" s="94" t="s">
        <v>186</v>
      </c>
      <c r="L22" s="94" t="s">
        <v>29</v>
      </c>
    </row>
    <row r="23" spans="1:13" x14ac:dyDescent="0.25">
      <c r="H23" s="95">
        <v>3.472222222222222E-3</v>
      </c>
      <c r="L23" s="2">
        <v>9.7799999999999998E-2</v>
      </c>
    </row>
    <row r="24" spans="1:13" x14ac:dyDescent="0.25">
      <c r="H24" s="99"/>
      <c r="L24" s="100"/>
    </row>
    <row r="25" spans="1:13" x14ac:dyDescent="0.25">
      <c r="F25" s="101" t="s">
        <v>196</v>
      </c>
      <c r="G25" t="str">
        <f ca="1">IF(_xlfn.ISFORMULA(G28),_xlfn.FORMULATEXT(G28),"")</f>
        <v>=SUM(C28-B28,F28-E28)</v>
      </c>
      <c r="H25" t="str">
        <f ca="1">IF(_xlfn.ISFORMULA(H28),_xlfn.FORMULATEXT(H28),"")</f>
        <v>=MROUND(G28,$H$4)</v>
      </c>
      <c r="I25" t="str">
        <f ca="1">IF(_xlfn.ISFORMULA(I28),_xlfn.FORMULATEXT(I28),"")</f>
        <v>=H28*24</v>
      </c>
      <c r="K25" t="str">
        <f ca="1">IF(_xlfn.ISFORMULA(K28),_xlfn.FORMULATEXT(K28),"")</f>
        <v>=ROUND(I28*J28,2)</v>
      </c>
      <c r="L25" t="str">
        <f ca="1">IF(_xlfn.ISFORMULA(L28),_xlfn.FORMULATEXT(L28),"")</f>
        <v>=ROUND(K28*$L$23,2)</v>
      </c>
      <c r="M25" t="str">
        <f ca="1">IF(_xlfn.ISFORMULA(M28),_xlfn.FORMULATEXT(M28),"")</f>
        <v>=K28-L28</v>
      </c>
    </row>
    <row r="27" spans="1:13" ht="30" x14ac:dyDescent="0.25">
      <c r="A27" s="88" t="s">
        <v>172</v>
      </c>
      <c r="B27" s="88" t="s">
        <v>159</v>
      </c>
      <c r="C27" s="88" t="s">
        <v>160</v>
      </c>
      <c r="D27" s="121" t="s">
        <v>173</v>
      </c>
      <c r="E27" s="88" t="s">
        <v>159</v>
      </c>
      <c r="F27" s="88" t="s">
        <v>160</v>
      </c>
      <c r="G27" s="93" t="s">
        <v>174</v>
      </c>
      <c r="H27" s="93" t="s">
        <v>175</v>
      </c>
      <c r="I27" s="88" t="s">
        <v>142</v>
      </c>
      <c r="J27" s="88" t="s">
        <v>176</v>
      </c>
      <c r="K27" s="88" t="s">
        <v>30</v>
      </c>
      <c r="L27" s="93" t="s">
        <v>31</v>
      </c>
      <c r="M27" s="88" t="s">
        <v>177</v>
      </c>
    </row>
    <row r="28" spans="1:13" x14ac:dyDescent="0.25">
      <c r="A28" s="1" t="s">
        <v>178</v>
      </c>
      <c r="B28" s="60">
        <v>0.35138888888888892</v>
      </c>
      <c r="C28" s="60">
        <v>0.49444444444444446</v>
      </c>
      <c r="D28" s="121"/>
      <c r="E28" s="60">
        <v>0.53055555555555556</v>
      </c>
      <c r="F28" s="60">
        <v>0.71805555555555556</v>
      </c>
      <c r="G28" s="91">
        <f>SUM(C28-B28,F28-E28)</f>
        <v>0.33055555555555555</v>
      </c>
      <c r="H28" s="91">
        <f>MROUND(G28,$H$4)</f>
        <v>0.3298611111111111</v>
      </c>
      <c r="I28" s="92">
        <f>H28*24</f>
        <v>7.9166666666666661</v>
      </c>
      <c r="J28" s="51">
        <v>55.66</v>
      </c>
      <c r="K28" s="5">
        <f>ROUND(I28*J28,2)</f>
        <v>440.64</v>
      </c>
      <c r="L28" s="5">
        <f>ROUND(K28*$L$23,2)</f>
        <v>43.09</v>
      </c>
      <c r="M28" s="5">
        <f>K28-L28</f>
        <v>397.54999999999995</v>
      </c>
    </row>
    <row r="29" spans="1:13" x14ac:dyDescent="0.25">
      <c r="A29" s="1" t="s">
        <v>179</v>
      </c>
      <c r="B29" s="60">
        <v>0.33194444444444443</v>
      </c>
      <c r="C29" s="60">
        <v>0.4770833333333333</v>
      </c>
      <c r="D29" s="121"/>
      <c r="E29" s="60">
        <v>0.50972222222222219</v>
      </c>
      <c r="F29" s="60">
        <v>0.69027777777777777</v>
      </c>
      <c r="G29" s="91">
        <f t="shared" ref="G29:G34" si="4">SUM(C29-B29,F29-E29)</f>
        <v>0.32569444444444445</v>
      </c>
      <c r="H29" s="91">
        <f t="shared" ref="H29:H34" si="5">MROUND(G29,$H$4)</f>
        <v>0.3263888888888889</v>
      </c>
      <c r="I29" s="92">
        <f t="shared" ref="I29:I34" si="6">H29*24</f>
        <v>7.8333333333333339</v>
      </c>
      <c r="J29" s="51">
        <v>99.58</v>
      </c>
      <c r="K29" s="5">
        <f t="shared" ref="K29:K34" si="7">ROUND(I29*J29,2)</f>
        <v>780.04</v>
      </c>
      <c r="L29" s="5">
        <f t="shared" ref="L29:L34" si="8">ROUND(K29*$L$23,2)</f>
        <v>76.290000000000006</v>
      </c>
      <c r="M29" s="5">
        <f t="shared" ref="M29:M34" si="9">K29-L29</f>
        <v>703.75</v>
      </c>
    </row>
    <row r="30" spans="1:13" x14ac:dyDescent="0.25">
      <c r="A30" s="1" t="s">
        <v>180</v>
      </c>
      <c r="B30" s="60">
        <v>0.3756944444444445</v>
      </c>
      <c r="C30" s="60">
        <v>0.56180555555555556</v>
      </c>
      <c r="D30" s="121"/>
      <c r="E30" s="60">
        <v>0.59583333333333333</v>
      </c>
      <c r="F30" s="60">
        <v>0.73402777777777772</v>
      </c>
      <c r="G30" s="91">
        <f t="shared" si="4"/>
        <v>0.32430555555555546</v>
      </c>
      <c r="H30" s="91">
        <f t="shared" si="5"/>
        <v>0.32291666666666663</v>
      </c>
      <c r="I30" s="92">
        <f t="shared" si="6"/>
        <v>7.7499999999999991</v>
      </c>
      <c r="J30" s="51">
        <v>46.49</v>
      </c>
      <c r="K30" s="5">
        <f t="shared" si="7"/>
        <v>360.3</v>
      </c>
      <c r="L30" s="5">
        <f t="shared" si="8"/>
        <v>35.24</v>
      </c>
      <c r="M30" s="5">
        <f t="shared" si="9"/>
        <v>325.06</v>
      </c>
    </row>
    <row r="31" spans="1:13" x14ac:dyDescent="0.25">
      <c r="A31" s="1" t="s">
        <v>181</v>
      </c>
      <c r="B31" s="60">
        <v>0.36874999999999997</v>
      </c>
      <c r="C31" s="60">
        <v>0.45208333333333334</v>
      </c>
      <c r="D31" s="121"/>
      <c r="E31" s="60">
        <v>0.48402777777777778</v>
      </c>
      <c r="F31" s="60">
        <v>0.73472222222222217</v>
      </c>
      <c r="G31" s="91">
        <f t="shared" si="4"/>
        <v>0.33402777777777776</v>
      </c>
      <c r="H31" s="91">
        <f t="shared" si="5"/>
        <v>0.33333333333333331</v>
      </c>
      <c r="I31" s="92">
        <f t="shared" si="6"/>
        <v>8</v>
      </c>
      <c r="J31" s="51">
        <v>69.790000000000006</v>
      </c>
      <c r="K31" s="5">
        <f t="shared" si="7"/>
        <v>558.32000000000005</v>
      </c>
      <c r="L31" s="5">
        <f t="shared" si="8"/>
        <v>54.6</v>
      </c>
      <c r="M31" s="5">
        <f t="shared" si="9"/>
        <v>503.72</v>
      </c>
    </row>
    <row r="32" spans="1:13" x14ac:dyDescent="0.25">
      <c r="A32" s="1" t="s">
        <v>182</v>
      </c>
      <c r="B32" s="60">
        <v>0.38750000000000001</v>
      </c>
      <c r="C32" s="60">
        <v>0.53263888888888888</v>
      </c>
      <c r="D32" s="121"/>
      <c r="E32" s="60">
        <v>0.5541666666666667</v>
      </c>
      <c r="F32" s="60">
        <v>0.76527777777777783</v>
      </c>
      <c r="G32" s="91">
        <f t="shared" si="4"/>
        <v>0.35625000000000001</v>
      </c>
      <c r="H32" s="91">
        <f t="shared" si="5"/>
        <v>0.3576388888888889</v>
      </c>
      <c r="I32" s="92">
        <f t="shared" si="6"/>
        <v>8.5833333333333339</v>
      </c>
      <c r="J32" s="51">
        <v>85.85</v>
      </c>
      <c r="K32" s="5">
        <f t="shared" si="7"/>
        <v>736.88</v>
      </c>
      <c r="L32" s="5">
        <f t="shared" si="8"/>
        <v>72.069999999999993</v>
      </c>
      <c r="M32" s="5">
        <f t="shared" si="9"/>
        <v>664.81</v>
      </c>
    </row>
    <row r="33" spans="1:13" x14ac:dyDescent="0.25">
      <c r="A33" s="1" t="s">
        <v>183</v>
      </c>
      <c r="B33" s="60">
        <v>0.31388888888888888</v>
      </c>
      <c r="C33" s="60">
        <v>0.47361111111111109</v>
      </c>
      <c r="D33" s="121"/>
      <c r="E33" s="60">
        <v>0.50624999999999998</v>
      </c>
      <c r="F33" s="60">
        <v>0.66527777777777775</v>
      </c>
      <c r="G33" s="91">
        <f t="shared" si="4"/>
        <v>0.31874999999999998</v>
      </c>
      <c r="H33" s="91">
        <f t="shared" si="5"/>
        <v>0.31944444444444442</v>
      </c>
      <c r="I33" s="92">
        <f t="shared" si="6"/>
        <v>7.6666666666666661</v>
      </c>
      <c r="J33" s="51">
        <v>65.84</v>
      </c>
      <c r="K33" s="5">
        <f t="shared" si="7"/>
        <v>504.77</v>
      </c>
      <c r="L33" s="5">
        <f t="shared" si="8"/>
        <v>49.37</v>
      </c>
      <c r="M33" s="5">
        <f t="shared" si="9"/>
        <v>455.4</v>
      </c>
    </row>
    <row r="34" spans="1:13" x14ac:dyDescent="0.25">
      <c r="A34" s="1" t="s">
        <v>184</v>
      </c>
      <c r="B34" s="60">
        <v>0.31111111111111112</v>
      </c>
      <c r="C34" s="60">
        <v>0.44791666666666669</v>
      </c>
      <c r="D34" s="121"/>
      <c r="E34" s="60">
        <v>0.47013888888888888</v>
      </c>
      <c r="F34" s="60">
        <v>0.66527777777777775</v>
      </c>
      <c r="G34" s="91">
        <f t="shared" si="4"/>
        <v>0.33194444444444443</v>
      </c>
      <c r="H34" s="91">
        <f t="shared" si="5"/>
        <v>0.33333333333333331</v>
      </c>
      <c r="I34" s="92">
        <f t="shared" si="6"/>
        <v>8</v>
      </c>
      <c r="J34" s="51">
        <v>67.77</v>
      </c>
      <c r="K34" s="5">
        <f t="shared" si="7"/>
        <v>542.16</v>
      </c>
      <c r="L34" s="5">
        <f t="shared" si="8"/>
        <v>53.02</v>
      </c>
      <c r="M34" s="5">
        <f t="shared" si="9"/>
        <v>489.14</v>
      </c>
    </row>
  </sheetData>
  <mergeCells count="2">
    <mergeCell ref="D9:D16"/>
    <mergeCell ref="D27:D3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7FCF0-EFBA-4695-B37C-AD3F3A9C8332}">
  <sheetPr>
    <tabColor rgb="FF7030A0"/>
  </sheetPr>
  <dimension ref="A1"/>
  <sheetViews>
    <sheetView workbookViewId="0"/>
  </sheetViews>
  <sheetFormatPr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D70EC-B63A-4D61-AB96-60EFC0F263E8}">
  <sheetPr>
    <tabColor rgb="FF0070C0"/>
  </sheetPr>
  <dimension ref="A1:M21"/>
  <sheetViews>
    <sheetView workbookViewId="0"/>
  </sheetViews>
  <sheetFormatPr defaultRowHeight="15" x14ac:dyDescent="0.25"/>
  <cols>
    <col min="1" max="1" width="17.140625" customWidth="1"/>
    <col min="2" max="2" width="15.85546875" customWidth="1"/>
  </cols>
  <sheetData>
    <row r="1" spans="1:13" x14ac:dyDescent="0.25">
      <c r="A1" s="105" t="s">
        <v>225</v>
      </c>
      <c r="B1" s="106"/>
      <c r="C1" s="106"/>
      <c r="D1" s="106"/>
      <c r="E1" s="106"/>
      <c r="F1" s="106"/>
      <c r="G1" s="106"/>
      <c r="H1" s="106"/>
      <c r="I1" s="106"/>
      <c r="J1" s="106"/>
      <c r="K1" s="106"/>
      <c r="L1" s="106"/>
      <c r="M1" s="107"/>
    </row>
    <row r="3" spans="1:13" x14ac:dyDescent="0.25">
      <c r="A3" s="108" t="s">
        <v>223</v>
      </c>
      <c r="B3" s="37">
        <v>45553</v>
      </c>
    </row>
    <row r="4" spans="1:13" x14ac:dyDescent="0.25">
      <c r="A4" s="108" t="s">
        <v>224</v>
      </c>
      <c r="B4" s="45"/>
      <c r="C4" t="str">
        <f ca="1">_xlfn.IFNA(_xlfn.FORMULATEXT(B4),"")</f>
        <v/>
      </c>
    </row>
    <row r="6" spans="1:13" x14ac:dyDescent="0.25">
      <c r="A6" s="105" t="s">
        <v>228</v>
      </c>
      <c r="B6" s="106"/>
      <c r="C6" s="106"/>
      <c r="D6" s="106"/>
      <c r="E6" s="106"/>
      <c r="F6" s="106"/>
      <c r="G6" s="106"/>
      <c r="H6" s="106"/>
      <c r="I6" s="106"/>
      <c r="J6" s="106"/>
      <c r="K6" s="106"/>
      <c r="L6" s="106"/>
      <c r="M6" s="107"/>
    </row>
    <row r="8" spans="1:13" x14ac:dyDescent="0.25">
      <c r="A8" s="108" t="s">
        <v>223</v>
      </c>
      <c r="B8" s="37">
        <v>45553</v>
      </c>
    </row>
    <row r="9" spans="1:13" x14ac:dyDescent="0.25">
      <c r="A9" s="108" t="s">
        <v>224</v>
      </c>
      <c r="B9" s="45"/>
      <c r="C9" t="str">
        <f ca="1">_xlfn.IFNA(_xlfn.FORMULATEXT(B9),"")</f>
        <v/>
      </c>
    </row>
    <row r="13" spans="1:13" x14ac:dyDescent="0.25">
      <c r="A13" s="105" t="s">
        <v>226</v>
      </c>
      <c r="B13" s="106"/>
      <c r="C13" s="106"/>
      <c r="D13" s="106"/>
      <c r="E13" s="106"/>
      <c r="F13" s="106"/>
      <c r="G13" s="106"/>
      <c r="H13" s="106"/>
      <c r="I13" s="106"/>
      <c r="J13" s="106"/>
      <c r="K13" s="106"/>
      <c r="L13" s="106"/>
      <c r="M13" s="107"/>
    </row>
    <row r="15" spans="1:13" x14ac:dyDescent="0.25">
      <c r="A15" s="108" t="s">
        <v>223</v>
      </c>
      <c r="B15" s="37">
        <v>45553</v>
      </c>
    </row>
    <row r="16" spans="1:13" x14ac:dyDescent="0.25">
      <c r="A16" s="108" t="s">
        <v>224</v>
      </c>
      <c r="B16" s="45"/>
      <c r="C16" t="str">
        <f ca="1">_xlfn.IFNA(_xlfn.FORMULATEXT(B16),"")</f>
        <v/>
      </c>
    </row>
    <row r="18" spans="1:13" x14ac:dyDescent="0.25">
      <c r="A18" s="105" t="s">
        <v>227</v>
      </c>
      <c r="B18" s="106"/>
      <c r="C18" s="106"/>
      <c r="D18" s="106"/>
      <c r="E18" s="106"/>
      <c r="F18" s="106"/>
      <c r="G18" s="106"/>
      <c r="H18" s="106"/>
      <c r="I18" s="106"/>
      <c r="J18" s="106"/>
      <c r="K18" s="106"/>
      <c r="L18" s="106"/>
      <c r="M18" s="107"/>
    </row>
    <row r="20" spans="1:13" x14ac:dyDescent="0.25">
      <c r="A20" s="108" t="s">
        <v>223</v>
      </c>
      <c r="B20" s="37">
        <v>45553</v>
      </c>
    </row>
    <row r="21" spans="1:13" x14ac:dyDescent="0.25">
      <c r="A21" s="108" t="s">
        <v>224</v>
      </c>
      <c r="B21" s="45"/>
      <c r="C21" t="str">
        <f ca="1">_xlfn.IFNA(_xlfn.FORMULATEXT(B21),"")</f>
        <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AEE2B-18B6-470C-AA6F-38F9DAE4AEB5}">
  <sheetPr>
    <tabColor rgb="FFFFFF00"/>
  </sheetPr>
  <dimension ref="A1:M21"/>
  <sheetViews>
    <sheetView workbookViewId="0">
      <selection activeCell="Q33" sqref="Q33"/>
    </sheetView>
  </sheetViews>
  <sheetFormatPr defaultRowHeight="15" x14ac:dyDescent="0.25"/>
  <cols>
    <col min="1" max="1" width="17.140625" customWidth="1"/>
    <col min="2" max="2" width="15.85546875" customWidth="1"/>
  </cols>
  <sheetData>
    <row r="1" spans="1:13" x14ac:dyDescent="0.25">
      <c r="A1" s="105" t="s">
        <v>225</v>
      </c>
      <c r="B1" s="106"/>
      <c r="C1" s="106"/>
      <c r="D1" s="106"/>
      <c r="E1" s="106"/>
      <c r="F1" s="106"/>
      <c r="G1" s="106"/>
      <c r="H1" s="106"/>
      <c r="I1" s="106"/>
      <c r="J1" s="106"/>
      <c r="K1" s="106"/>
      <c r="L1" s="106"/>
      <c r="M1" s="107"/>
    </row>
    <row r="3" spans="1:13" x14ac:dyDescent="0.25">
      <c r="A3" s="108" t="s">
        <v>223</v>
      </c>
      <c r="B3" s="37">
        <v>45553</v>
      </c>
    </row>
    <row r="4" spans="1:13" x14ac:dyDescent="0.25">
      <c r="A4" s="108" t="s">
        <v>224</v>
      </c>
      <c r="B4" s="45">
        <f>EDATE(B3,3)</f>
        <v>45644</v>
      </c>
      <c r="C4" t="str">
        <f ca="1">_xlfn.IFNA(_xlfn.FORMULATEXT(B4),"")</f>
        <v>=EDATE(B3,3)</v>
      </c>
    </row>
    <row r="6" spans="1:13" x14ac:dyDescent="0.25">
      <c r="A6" s="105" t="s">
        <v>228</v>
      </c>
      <c r="B6" s="106"/>
      <c r="C6" s="106"/>
      <c r="D6" s="106"/>
      <c r="E6" s="106"/>
      <c r="F6" s="106"/>
      <c r="G6" s="106"/>
      <c r="H6" s="106"/>
      <c r="I6" s="106"/>
      <c r="J6" s="106"/>
      <c r="K6" s="106"/>
      <c r="L6" s="106"/>
      <c r="M6" s="107"/>
    </row>
    <row r="8" spans="1:13" x14ac:dyDescent="0.25">
      <c r="A8" s="108" t="s">
        <v>223</v>
      </c>
      <c r="B8" s="37">
        <v>45553</v>
      </c>
    </row>
    <row r="9" spans="1:13" x14ac:dyDescent="0.25">
      <c r="A9" s="108" t="s">
        <v>224</v>
      </c>
      <c r="B9" s="45">
        <f>EOMONTH(B8,-1)</f>
        <v>45535</v>
      </c>
      <c r="C9" t="str">
        <f ca="1">_xlfn.IFNA(_xlfn.FORMULATEXT(B9),"")</f>
        <v>=EOMONTH(B8,-1)</v>
      </c>
    </row>
    <row r="13" spans="1:13" x14ac:dyDescent="0.25">
      <c r="A13" s="105" t="s">
        <v>226</v>
      </c>
      <c r="B13" s="106"/>
      <c r="C13" s="106"/>
      <c r="D13" s="106"/>
      <c r="E13" s="106"/>
      <c r="F13" s="106"/>
      <c r="G13" s="106"/>
      <c r="H13" s="106"/>
      <c r="I13" s="106"/>
      <c r="J13" s="106"/>
      <c r="K13" s="106"/>
      <c r="L13" s="106"/>
      <c r="M13" s="107"/>
    </row>
    <row r="15" spans="1:13" x14ac:dyDescent="0.25">
      <c r="A15" s="108" t="s">
        <v>223</v>
      </c>
      <c r="B15" s="37">
        <v>45553</v>
      </c>
    </row>
    <row r="16" spans="1:13" x14ac:dyDescent="0.25">
      <c r="A16" s="108" t="s">
        <v>224</v>
      </c>
      <c r="B16" s="45">
        <f>EDATE(B15,-2)</f>
        <v>45491</v>
      </c>
      <c r="C16" t="str">
        <f ca="1">_xlfn.IFNA(_xlfn.FORMULATEXT(B16),"")</f>
        <v>=EDATE(B15,-2)</v>
      </c>
    </row>
    <row r="18" spans="1:13" x14ac:dyDescent="0.25">
      <c r="A18" s="105" t="s">
        <v>227</v>
      </c>
      <c r="B18" s="106"/>
      <c r="C18" s="106"/>
      <c r="D18" s="106"/>
      <c r="E18" s="106"/>
      <c r="F18" s="106"/>
      <c r="G18" s="106"/>
      <c r="H18" s="106"/>
      <c r="I18" s="106"/>
      <c r="J18" s="106"/>
      <c r="K18" s="106"/>
      <c r="L18" s="106"/>
      <c r="M18" s="107"/>
    </row>
    <row r="20" spans="1:13" x14ac:dyDescent="0.25">
      <c r="A20" s="108" t="s">
        <v>223</v>
      </c>
      <c r="B20" s="37">
        <v>45553</v>
      </c>
    </row>
    <row r="21" spans="1:13" x14ac:dyDescent="0.25">
      <c r="A21" s="108" t="s">
        <v>224</v>
      </c>
      <c r="B21" s="45">
        <f>EOMONTH(B20,1)</f>
        <v>45596</v>
      </c>
      <c r="C21" t="str">
        <f ca="1">_xlfn.IFNA(_xlfn.FORMULATEXT(B21),"")</f>
        <v>=EOMONTH(B20,1)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23990-1ACE-4A7D-B3C3-A5112CD62079}">
  <sheetPr>
    <tabColor rgb="FF0070C0"/>
  </sheetPr>
  <dimension ref="B1:J24"/>
  <sheetViews>
    <sheetView workbookViewId="0"/>
  </sheetViews>
  <sheetFormatPr defaultRowHeight="15" x14ac:dyDescent="0.25"/>
  <cols>
    <col min="1" max="1" width="4.7109375" customWidth="1"/>
    <col min="2" max="2" width="24.85546875" customWidth="1"/>
    <col min="3" max="3" width="20.140625" customWidth="1"/>
    <col min="4" max="4" width="29.42578125" customWidth="1"/>
    <col min="5" max="5" width="12.42578125" customWidth="1"/>
    <col min="6" max="6" width="19.7109375" customWidth="1"/>
    <col min="9" max="9" width="28" customWidth="1"/>
    <col min="11" max="11" width="9.5703125" bestFit="1" customWidth="1"/>
  </cols>
  <sheetData>
    <row r="1" spans="2:10" x14ac:dyDescent="0.25">
      <c r="B1" s="103" t="s">
        <v>217</v>
      </c>
      <c r="C1" s="104" t="s">
        <v>218</v>
      </c>
      <c r="D1" s="104"/>
      <c r="E1" s="104"/>
      <c r="F1" s="104"/>
    </row>
    <row r="2" spans="2:10" x14ac:dyDescent="0.25">
      <c r="B2" s="104"/>
      <c r="C2" s="104" t="s">
        <v>216</v>
      </c>
      <c r="D2" s="104"/>
      <c r="E2" s="104"/>
      <c r="F2" s="104"/>
    </row>
    <row r="3" spans="2:10" x14ac:dyDescent="0.25">
      <c r="B3" s="104"/>
      <c r="C3" s="104" t="s">
        <v>219</v>
      </c>
      <c r="D3" s="104"/>
      <c r="E3" s="104"/>
      <c r="F3" s="104"/>
    </row>
    <row r="6" spans="2:10" x14ac:dyDescent="0.25">
      <c r="F6" s="96" t="s">
        <v>220</v>
      </c>
      <c r="I6" s="96" t="s">
        <v>221</v>
      </c>
    </row>
    <row r="8" spans="2:10" ht="30" x14ac:dyDescent="0.25">
      <c r="B8" s="14" t="s">
        <v>97</v>
      </c>
      <c r="C8" s="14" t="s">
        <v>98</v>
      </c>
      <c r="D8" s="14" t="s">
        <v>90</v>
      </c>
      <c r="E8" s="14" t="s">
        <v>80</v>
      </c>
      <c r="F8" s="43" t="s">
        <v>99</v>
      </c>
      <c r="I8" s="43" t="s">
        <v>222</v>
      </c>
    </row>
    <row r="9" spans="2:10" x14ac:dyDescent="0.25">
      <c r="B9" s="1" t="s">
        <v>48</v>
      </c>
      <c r="C9" s="51">
        <v>4043.11</v>
      </c>
      <c r="D9" s="37">
        <v>45262</v>
      </c>
      <c r="E9" s="102"/>
      <c r="F9" s="44"/>
      <c r="G9" t="str">
        <f ca="1">IF(_xlfn.ISFORMULA(F9),_xlfn.FORMULATEXT(F9),"")</f>
        <v/>
      </c>
      <c r="I9" s="44"/>
      <c r="J9" t="str">
        <f ca="1">IF(_xlfn.ISFORMULA(I9),_xlfn.FORMULATEXT(I9),"")</f>
        <v/>
      </c>
    </row>
    <row r="10" spans="2:10" x14ac:dyDescent="0.25">
      <c r="B10" s="1" t="s">
        <v>49</v>
      </c>
      <c r="C10" s="51">
        <v>4703.46</v>
      </c>
      <c r="D10" s="37">
        <v>45369</v>
      </c>
      <c r="E10" s="102"/>
      <c r="F10" s="44"/>
      <c r="I10" s="44"/>
    </row>
    <row r="11" spans="2:10" x14ac:dyDescent="0.25">
      <c r="B11" s="1" t="s">
        <v>50</v>
      </c>
      <c r="C11" s="51">
        <v>3202.68</v>
      </c>
      <c r="D11" s="37">
        <v>45455</v>
      </c>
      <c r="E11" s="102"/>
      <c r="F11" s="44"/>
      <c r="I11" s="44"/>
    </row>
    <row r="12" spans="2:10" x14ac:dyDescent="0.25">
      <c r="B12" s="1" t="s">
        <v>51</v>
      </c>
      <c r="C12" s="51">
        <v>4680.78</v>
      </c>
      <c r="D12" s="37">
        <v>45243</v>
      </c>
      <c r="E12" s="102"/>
      <c r="F12" s="44"/>
      <c r="I12" s="44"/>
    </row>
    <row r="13" spans="2:10" x14ac:dyDescent="0.25">
      <c r="B13" s="1" t="s">
        <v>52</v>
      </c>
      <c r="C13" s="51">
        <v>2135.9299999999998</v>
      </c>
      <c r="D13" s="37">
        <v>45393</v>
      </c>
      <c r="E13" s="102"/>
      <c r="F13" s="44"/>
      <c r="I13" s="44"/>
    </row>
    <row r="14" spans="2:10" x14ac:dyDescent="0.25">
      <c r="B14" s="1" t="s">
        <v>200</v>
      </c>
      <c r="C14" s="51">
        <v>3173.15</v>
      </c>
      <c r="D14" s="37">
        <v>45347</v>
      </c>
      <c r="E14" s="102"/>
      <c r="F14" s="44"/>
      <c r="I14" s="44"/>
    </row>
    <row r="15" spans="2:10" x14ac:dyDescent="0.25">
      <c r="B15" s="1" t="s">
        <v>208</v>
      </c>
      <c r="C15" s="51">
        <v>3553.76</v>
      </c>
      <c r="D15" s="37">
        <v>45535</v>
      </c>
      <c r="E15" s="102"/>
      <c r="F15" s="44"/>
      <c r="I15" s="44"/>
    </row>
    <row r="16" spans="2:10" x14ac:dyDescent="0.25">
      <c r="B16" s="1" t="s">
        <v>201</v>
      </c>
      <c r="C16" s="51">
        <v>879.15</v>
      </c>
      <c r="D16" s="37">
        <v>45486</v>
      </c>
      <c r="E16" s="102"/>
      <c r="F16" s="44"/>
      <c r="I16" s="44"/>
    </row>
    <row r="17" spans="2:9" x14ac:dyDescent="0.25">
      <c r="B17" s="1" t="s">
        <v>202</v>
      </c>
      <c r="C17" s="51">
        <v>575.69000000000005</v>
      </c>
      <c r="D17" s="37">
        <v>45292</v>
      </c>
      <c r="E17" s="102"/>
      <c r="F17" s="44"/>
      <c r="I17" s="44"/>
    </row>
    <row r="18" spans="2:9" x14ac:dyDescent="0.25">
      <c r="B18" s="1" t="s">
        <v>203</v>
      </c>
      <c r="C18" s="51">
        <v>1696.98</v>
      </c>
      <c r="D18" s="37">
        <v>45413</v>
      </c>
      <c r="E18" s="102"/>
      <c r="F18" s="44"/>
      <c r="I18" s="44"/>
    </row>
    <row r="19" spans="2:9" x14ac:dyDescent="0.25">
      <c r="B19" s="1" t="s">
        <v>204</v>
      </c>
      <c r="C19" s="51">
        <v>3588.07</v>
      </c>
      <c r="D19" s="37">
        <v>45237</v>
      </c>
      <c r="E19" s="102"/>
      <c r="F19" s="44"/>
      <c r="I19" s="44"/>
    </row>
    <row r="20" spans="2:9" x14ac:dyDescent="0.25">
      <c r="B20" s="1" t="s">
        <v>205</v>
      </c>
      <c r="C20" s="51">
        <v>4788.51</v>
      </c>
      <c r="D20" s="37">
        <v>45247</v>
      </c>
      <c r="E20" s="102"/>
      <c r="F20" s="44"/>
      <c r="I20" s="44"/>
    </row>
    <row r="21" spans="2:9" x14ac:dyDescent="0.25">
      <c r="B21" s="1" t="s">
        <v>206</v>
      </c>
      <c r="C21" s="51">
        <v>1759.14</v>
      </c>
      <c r="D21" s="37">
        <v>45296</v>
      </c>
      <c r="E21" s="102"/>
      <c r="F21" s="44"/>
      <c r="I21" s="44"/>
    </row>
    <row r="22" spans="2:9" x14ac:dyDescent="0.25">
      <c r="B22" s="1" t="s">
        <v>207</v>
      </c>
      <c r="C22" s="51">
        <v>3502.52</v>
      </c>
      <c r="D22" s="37">
        <v>45380</v>
      </c>
      <c r="E22" s="102"/>
      <c r="F22" s="44"/>
      <c r="I22" s="44"/>
    </row>
    <row r="23" spans="2:9" x14ac:dyDescent="0.25">
      <c r="B23" s="1" t="s">
        <v>209</v>
      </c>
      <c r="C23" s="51">
        <v>1376.51</v>
      </c>
      <c r="D23" s="37">
        <v>45486</v>
      </c>
      <c r="E23" s="102"/>
      <c r="F23" s="44"/>
      <c r="I23" s="44"/>
    </row>
    <row r="24" spans="2:9" x14ac:dyDescent="0.25">
      <c r="B24" s="1" t="s">
        <v>210</v>
      </c>
      <c r="C24" s="51">
        <v>2021.72</v>
      </c>
      <c r="D24" s="37">
        <v>45505</v>
      </c>
      <c r="E24" s="102"/>
      <c r="F24" s="44"/>
      <c r="I24" s="44"/>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195D5-D409-4912-89D1-8AC17BA3A8AC}">
  <sheetPr>
    <tabColor rgb="FFFFFF00"/>
  </sheetPr>
  <dimension ref="B1:J24"/>
  <sheetViews>
    <sheetView workbookViewId="0">
      <selection activeCell="E9" sqref="E9"/>
    </sheetView>
  </sheetViews>
  <sheetFormatPr defaultRowHeight="15" x14ac:dyDescent="0.25"/>
  <cols>
    <col min="1" max="1" width="4.7109375" customWidth="1"/>
    <col min="2" max="2" width="24.85546875" customWidth="1"/>
    <col min="3" max="3" width="20.140625" customWidth="1"/>
    <col min="4" max="4" width="29.42578125" customWidth="1"/>
    <col min="5" max="5" width="9.5703125" bestFit="1" customWidth="1"/>
    <col min="6" max="6" width="19.7109375" customWidth="1"/>
    <col min="9" max="9" width="28" customWidth="1"/>
    <col min="11" max="11" width="9.5703125" bestFit="1" customWidth="1"/>
  </cols>
  <sheetData>
    <row r="1" spans="2:10" x14ac:dyDescent="0.25">
      <c r="B1" s="103" t="s">
        <v>217</v>
      </c>
      <c r="C1" s="104" t="s">
        <v>218</v>
      </c>
      <c r="D1" s="104"/>
      <c r="E1" s="104"/>
      <c r="F1" s="104"/>
    </row>
    <row r="2" spans="2:10" x14ac:dyDescent="0.25">
      <c r="B2" s="104"/>
      <c r="C2" s="104" t="s">
        <v>216</v>
      </c>
      <c r="D2" s="104"/>
      <c r="E2" s="104"/>
      <c r="F2" s="104"/>
    </row>
    <row r="3" spans="2:10" x14ac:dyDescent="0.25">
      <c r="B3" s="104"/>
      <c r="C3" s="104" t="s">
        <v>219</v>
      </c>
      <c r="D3" s="104"/>
      <c r="E3" s="104"/>
      <c r="F3" s="104"/>
    </row>
    <row r="6" spans="2:10" x14ac:dyDescent="0.25">
      <c r="F6" s="96" t="s">
        <v>220</v>
      </c>
      <c r="I6" s="96" t="s">
        <v>221</v>
      </c>
    </row>
    <row r="8" spans="2:10" ht="30" x14ac:dyDescent="0.25">
      <c r="B8" s="14" t="s">
        <v>97</v>
      </c>
      <c r="C8" s="14" t="s">
        <v>98</v>
      </c>
      <c r="D8" s="14" t="s">
        <v>90</v>
      </c>
      <c r="E8" s="14" t="s">
        <v>80</v>
      </c>
      <c r="F8" s="43" t="s">
        <v>99</v>
      </c>
      <c r="I8" s="43" t="s">
        <v>222</v>
      </c>
    </row>
    <row r="9" spans="2:10" x14ac:dyDescent="0.25">
      <c r="B9" s="1" t="s">
        <v>48</v>
      </c>
      <c r="C9" s="51">
        <v>4043.11</v>
      </c>
      <c r="D9" s="37">
        <v>45262</v>
      </c>
      <c r="E9" s="102">
        <f ca="1">TODAY()</f>
        <v>45554</v>
      </c>
      <c r="F9" s="44">
        <f ca="1">E9-D9</f>
        <v>292</v>
      </c>
      <c r="G9" t="str">
        <f ca="1">IF(_xlfn.ISFORMULA(F9),_xlfn.FORMULATEXT(F9),"")</f>
        <v>=E9-D9</v>
      </c>
      <c r="I9" s="44" cm="1">
        <f t="array" aca="1" ref="I9:I24" ca="1">E9:E24-D9:D24</f>
        <v>292</v>
      </c>
      <c r="J9" t="str">
        <f ca="1">IF(_xlfn.ISFORMULA(I9),_xlfn.FORMULATEXT(I9),"")</f>
        <v>=E9:E24-D9:D24</v>
      </c>
    </row>
    <row r="10" spans="2:10" x14ac:dyDescent="0.25">
      <c r="B10" s="1" t="s">
        <v>49</v>
      </c>
      <c r="C10" s="51">
        <v>4703.46</v>
      </c>
      <c r="D10" s="37">
        <v>45369</v>
      </c>
      <c r="E10" s="102">
        <f t="shared" ref="E10:E24" ca="1" si="0">TODAY()</f>
        <v>45554</v>
      </c>
      <c r="F10" s="44">
        <f t="shared" ref="F10:F24" ca="1" si="1">E10-D10</f>
        <v>185</v>
      </c>
      <c r="I10" s="44">
        <f ca="1"/>
        <v>185</v>
      </c>
    </row>
    <row r="11" spans="2:10" x14ac:dyDescent="0.25">
      <c r="B11" s="1" t="s">
        <v>50</v>
      </c>
      <c r="C11" s="51">
        <v>3202.68</v>
      </c>
      <c r="D11" s="37">
        <v>45455</v>
      </c>
      <c r="E11" s="102">
        <f t="shared" ca="1" si="0"/>
        <v>45554</v>
      </c>
      <c r="F11" s="44">
        <f t="shared" ca="1" si="1"/>
        <v>99</v>
      </c>
      <c r="I11" s="44">
        <f ca="1"/>
        <v>99</v>
      </c>
    </row>
    <row r="12" spans="2:10" x14ac:dyDescent="0.25">
      <c r="B12" s="1" t="s">
        <v>51</v>
      </c>
      <c r="C12" s="51">
        <v>4680.78</v>
      </c>
      <c r="D12" s="37">
        <v>45243</v>
      </c>
      <c r="E12" s="102">
        <f t="shared" ca="1" si="0"/>
        <v>45554</v>
      </c>
      <c r="F12" s="44">
        <f t="shared" ca="1" si="1"/>
        <v>311</v>
      </c>
      <c r="I12" s="44">
        <f ca="1"/>
        <v>311</v>
      </c>
    </row>
    <row r="13" spans="2:10" x14ac:dyDescent="0.25">
      <c r="B13" s="1" t="s">
        <v>52</v>
      </c>
      <c r="C13" s="51">
        <v>2135.9299999999998</v>
      </c>
      <c r="D13" s="37">
        <v>45393</v>
      </c>
      <c r="E13" s="102">
        <f t="shared" ca="1" si="0"/>
        <v>45554</v>
      </c>
      <c r="F13" s="44">
        <f t="shared" ca="1" si="1"/>
        <v>161</v>
      </c>
      <c r="I13" s="44">
        <f ca="1"/>
        <v>161</v>
      </c>
    </row>
    <row r="14" spans="2:10" x14ac:dyDescent="0.25">
      <c r="B14" s="1" t="s">
        <v>200</v>
      </c>
      <c r="C14" s="51">
        <v>3173.15</v>
      </c>
      <c r="D14" s="37">
        <v>45347</v>
      </c>
      <c r="E14" s="102">
        <f t="shared" ca="1" si="0"/>
        <v>45554</v>
      </c>
      <c r="F14" s="44">
        <f t="shared" ca="1" si="1"/>
        <v>207</v>
      </c>
      <c r="I14" s="44">
        <f ca="1"/>
        <v>207</v>
      </c>
    </row>
    <row r="15" spans="2:10" x14ac:dyDescent="0.25">
      <c r="B15" s="1" t="s">
        <v>208</v>
      </c>
      <c r="C15" s="51">
        <v>3553.76</v>
      </c>
      <c r="D15" s="37">
        <v>45535</v>
      </c>
      <c r="E15" s="102">
        <f t="shared" ca="1" si="0"/>
        <v>45554</v>
      </c>
      <c r="F15" s="44">
        <f t="shared" ca="1" si="1"/>
        <v>19</v>
      </c>
      <c r="I15" s="44">
        <f ca="1"/>
        <v>19</v>
      </c>
    </row>
    <row r="16" spans="2:10" x14ac:dyDescent="0.25">
      <c r="B16" s="1" t="s">
        <v>201</v>
      </c>
      <c r="C16" s="51">
        <v>879.15</v>
      </c>
      <c r="D16" s="37">
        <v>45486</v>
      </c>
      <c r="E16" s="102">
        <f t="shared" ca="1" si="0"/>
        <v>45554</v>
      </c>
      <c r="F16" s="44">
        <f t="shared" ca="1" si="1"/>
        <v>68</v>
      </c>
      <c r="I16" s="44">
        <f ca="1"/>
        <v>68</v>
      </c>
    </row>
    <row r="17" spans="2:9" x14ac:dyDescent="0.25">
      <c r="B17" s="1" t="s">
        <v>202</v>
      </c>
      <c r="C17" s="51">
        <v>575.69000000000005</v>
      </c>
      <c r="D17" s="37">
        <v>45292</v>
      </c>
      <c r="E17" s="102">
        <f t="shared" ca="1" si="0"/>
        <v>45554</v>
      </c>
      <c r="F17" s="44">
        <f t="shared" ca="1" si="1"/>
        <v>262</v>
      </c>
      <c r="I17" s="44">
        <f ca="1"/>
        <v>262</v>
      </c>
    </row>
    <row r="18" spans="2:9" x14ac:dyDescent="0.25">
      <c r="B18" s="1" t="s">
        <v>203</v>
      </c>
      <c r="C18" s="51">
        <v>1696.98</v>
      </c>
      <c r="D18" s="37">
        <v>45413</v>
      </c>
      <c r="E18" s="102">
        <f t="shared" ca="1" si="0"/>
        <v>45554</v>
      </c>
      <c r="F18" s="44">
        <f t="shared" ca="1" si="1"/>
        <v>141</v>
      </c>
      <c r="I18" s="44">
        <f ca="1"/>
        <v>141</v>
      </c>
    </row>
    <row r="19" spans="2:9" x14ac:dyDescent="0.25">
      <c r="B19" s="1" t="s">
        <v>204</v>
      </c>
      <c r="C19" s="51">
        <v>3588.07</v>
      </c>
      <c r="D19" s="37">
        <v>45237</v>
      </c>
      <c r="E19" s="102">
        <f t="shared" ca="1" si="0"/>
        <v>45554</v>
      </c>
      <c r="F19" s="44">
        <f t="shared" ca="1" si="1"/>
        <v>317</v>
      </c>
      <c r="I19" s="44">
        <f ca="1"/>
        <v>317</v>
      </c>
    </row>
    <row r="20" spans="2:9" x14ac:dyDescent="0.25">
      <c r="B20" s="1" t="s">
        <v>205</v>
      </c>
      <c r="C20" s="51">
        <v>4788.51</v>
      </c>
      <c r="D20" s="37">
        <v>45247</v>
      </c>
      <c r="E20" s="102">
        <f t="shared" ca="1" si="0"/>
        <v>45554</v>
      </c>
      <c r="F20" s="44">
        <f t="shared" ca="1" si="1"/>
        <v>307</v>
      </c>
      <c r="I20" s="44">
        <f ca="1"/>
        <v>307</v>
      </c>
    </row>
    <row r="21" spans="2:9" x14ac:dyDescent="0.25">
      <c r="B21" s="1" t="s">
        <v>206</v>
      </c>
      <c r="C21" s="51">
        <v>1759.14</v>
      </c>
      <c r="D21" s="37">
        <v>45296</v>
      </c>
      <c r="E21" s="102">
        <f t="shared" ca="1" si="0"/>
        <v>45554</v>
      </c>
      <c r="F21" s="44">
        <f t="shared" ca="1" si="1"/>
        <v>258</v>
      </c>
      <c r="I21" s="44">
        <f ca="1"/>
        <v>258</v>
      </c>
    </row>
    <row r="22" spans="2:9" x14ac:dyDescent="0.25">
      <c r="B22" s="1" t="s">
        <v>207</v>
      </c>
      <c r="C22" s="51">
        <v>3502.52</v>
      </c>
      <c r="D22" s="37">
        <v>45380</v>
      </c>
      <c r="E22" s="102">
        <f t="shared" ca="1" si="0"/>
        <v>45554</v>
      </c>
      <c r="F22" s="44">
        <f t="shared" ca="1" si="1"/>
        <v>174</v>
      </c>
      <c r="I22" s="44">
        <f ca="1"/>
        <v>174</v>
      </c>
    </row>
    <row r="23" spans="2:9" x14ac:dyDescent="0.25">
      <c r="B23" s="1" t="s">
        <v>209</v>
      </c>
      <c r="C23" s="51">
        <v>1376.51</v>
      </c>
      <c r="D23" s="37">
        <v>45486</v>
      </c>
      <c r="E23" s="102">
        <f t="shared" ca="1" si="0"/>
        <v>45554</v>
      </c>
      <c r="F23" s="44">
        <f t="shared" ca="1" si="1"/>
        <v>68</v>
      </c>
      <c r="I23" s="44">
        <f ca="1"/>
        <v>68</v>
      </c>
    </row>
    <row r="24" spans="2:9" x14ac:dyDescent="0.25">
      <c r="B24" s="1" t="s">
        <v>210</v>
      </c>
      <c r="C24" s="51">
        <v>2021.72</v>
      </c>
      <c r="D24" s="37">
        <v>45505</v>
      </c>
      <c r="E24" s="102">
        <f t="shared" ca="1" si="0"/>
        <v>45554</v>
      </c>
      <c r="F24" s="44">
        <f t="shared" ca="1" si="1"/>
        <v>49</v>
      </c>
      <c r="I24" s="44">
        <f ca="1"/>
        <v>49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2504D-8863-4479-A89D-DE8FCC3D83F3}">
  <sheetPr>
    <tabColor rgb="FF0070C0"/>
  </sheetPr>
  <dimension ref="B1:J21"/>
  <sheetViews>
    <sheetView workbookViewId="0">
      <selection activeCell="F8" sqref="F8"/>
    </sheetView>
  </sheetViews>
  <sheetFormatPr defaultRowHeight="15" x14ac:dyDescent="0.25"/>
  <cols>
    <col min="2" max="2" width="15.140625" customWidth="1"/>
    <col min="3" max="3" width="12.28515625" customWidth="1"/>
    <col min="4" max="4" width="13.28515625" customWidth="1"/>
    <col min="5" max="5" width="12.85546875" customWidth="1"/>
    <col min="6" max="6" width="15.140625" customWidth="1"/>
    <col min="7" max="7" width="14" customWidth="1"/>
    <col min="8" max="8" width="14.42578125" customWidth="1"/>
    <col min="9" max="9" width="15" customWidth="1"/>
  </cols>
  <sheetData>
    <row r="1" spans="2:10" x14ac:dyDescent="0.25">
      <c r="B1" s="104" t="s">
        <v>217</v>
      </c>
      <c r="C1" s="104" t="s">
        <v>44</v>
      </c>
      <c r="D1" s="104"/>
      <c r="E1" s="104"/>
      <c r="F1" s="104"/>
      <c r="G1" s="104"/>
      <c r="H1" s="104"/>
      <c r="I1" s="104"/>
      <c r="J1" s="104"/>
    </row>
    <row r="2" spans="2:10" x14ac:dyDescent="0.25">
      <c r="B2" s="104"/>
      <c r="C2" s="104" t="s">
        <v>229</v>
      </c>
      <c r="D2" s="104"/>
      <c r="E2" s="104"/>
      <c r="F2" s="104"/>
      <c r="G2" s="104"/>
      <c r="H2" s="104"/>
      <c r="I2" s="104"/>
      <c r="J2" s="104"/>
    </row>
    <row r="4" spans="2:10" ht="15.75" thickBot="1" x14ac:dyDescent="0.3"/>
    <row r="5" spans="2:10" ht="15.75" thickBot="1" x14ac:dyDescent="0.3">
      <c r="G5" s="90" t="s">
        <v>29</v>
      </c>
      <c r="H5" s="89">
        <v>0.127</v>
      </c>
    </row>
    <row r="7" spans="2:10" x14ac:dyDescent="0.25">
      <c r="B7" s="88" t="s">
        <v>28</v>
      </c>
      <c r="C7" s="88" t="s">
        <v>158</v>
      </c>
      <c r="D7" s="88" t="s">
        <v>159</v>
      </c>
      <c r="E7" s="88" t="s">
        <v>160</v>
      </c>
      <c r="F7" s="88" t="s">
        <v>142</v>
      </c>
      <c r="G7" s="88" t="s">
        <v>30</v>
      </c>
      <c r="H7" s="88" t="s">
        <v>31</v>
      </c>
      <c r="I7" s="88" t="s">
        <v>161</v>
      </c>
    </row>
    <row r="8" spans="2:10" x14ac:dyDescent="0.25">
      <c r="B8" s="1" t="s">
        <v>162</v>
      </c>
      <c r="C8" s="51">
        <v>55.66</v>
      </c>
      <c r="D8" s="55">
        <v>0.33333333333333331</v>
      </c>
      <c r="E8" s="55">
        <v>0.5625</v>
      </c>
      <c r="F8" s="44"/>
      <c r="G8" s="44"/>
      <c r="H8" s="44"/>
      <c r="I8" s="44"/>
    </row>
    <row r="9" spans="2:10" x14ac:dyDescent="0.25">
      <c r="B9" s="1" t="s">
        <v>163</v>
      </c>
      <c r="C9" s="51">
        <v>99.58</v>
      </c>
      <c r="D9" s="55">
        <v>0.29166666666666669</v>
      </c>
      <c r="E9" s="55">
        <v>0.58333333333333337</v>
      </c>
      <c r="F9" s="44"/>
      <c r="G9" s="44"/>
      <c r="H9" s="44"/>
      <c r="I9" s="44"/>
    </row>
    <row r="10" spans="2:10" x14ac:dyDescent="0.25">
      <c r="B10" s="1" t="s">
        <v>164</v>
      </c>
      <c r="C10" s="51">
        <v>46.49</v>
      </c>
      <c r="D10" s="55">
        <v>0.3125</v>
      </c>
      <c r="E10" s="55">
        <v>0.52083333333333337</v>
      </c>
      <c r="F10" s="44"/>
      <c r="G10" s="44"/>
      <c r="H10" s="44"/>
      <c r="I10" s="44"/>
    </row>
    <row r="11" spans="2:10" x14ac:dyDescent="0.25">
      <c r="B11" s="1" t="s">
        <v>165</v>
      </c>
      <c r="C11" s="51">
        <v>69.790000000000006</v>
      </c>
      <c r="D11" s="55">
        <v>0.33333333333333331</v>
      </c>
      <c r="E11" s="55">
        <v>0.60416666666666663</v>
      </c>
      <c r="F11" s="44"/>
      <c r="G11" s="44"/>
      <c r="H11" s="44"/>
      <c r="I11" s="44"/>
    </row>
    <row r="12" spans="2:10" x14ac:dyDescent="0.25">
      <c r="B12" s="1" t="s">
        <v>166</v>
      </c>
      <c r="C12" s="51">
        <v>85.85</v>
      </c>
      <c r="D12" s="55">
        <v>0.375</v>
      </c>
      <c r="E12" s="55">
        <v>0.64583333333333337</v>
      </c>
      <c r="F12" s="44"/>
      <c r="G12" s="44"/>
      <c r="H12" s="44"/>
      <c r="I12" s="44"/>
    </row>
    <row r="13" spans="2:10" x14ac:dyDescent="0.25">
      <c r="B13" s="1" t="s">
        <v>167</v>
      </c>
      <c r="C13" s="51">
        <v>65.84</v>
      </c>
      <c r="D13" s="55">
        <v>0.33333333333333331</v>
      </c>
      <c r="E13" s="55">
        <v>0.75</v>
      </c>
      <c r="F13" s="44"/>
      <c r="G13" s="44"/>
      <c r="H13" s="44"/>
      <c r="I13" s="44"/>
    </row>
    <row r="14" spans="2:10" x14ac:dyDescent="0.25">
      <c r="B14" s="1" t="s">
        <v>168</v>
      </c>
      <c r="C14" s="51">
        <v>100.71</v>
      </c>
      <c r="D14" s="55">
        <v>0.27083333333333331</v>
      </c>
      <c r="E14" s="55">
        <v>0.5625</v>
      </c>
      <c r="F14" s="44"/>
      <c r="G14" s="44"/>
      <c r="H14" s="44"/>
      <c r="I14" s="44"/>
    </row>
    <row r="15" spans="2:10" x14ac:dyDescent="0.25">
      <c r="B15" s="1" t="s">
        <v>169</v>
      </c>
      <c r="C15" s="51">
        <v>95.27</v>
      </c>
      <c r="D15" s="55">
        <v>0.33333333333333331</v>
      </c>
      <c r="E15" s="55">
        <v>0.54166666666666663</v>
      </c>
      <c r="F15" s="44"/>
      <c r="G15" s="44"/>
      <c r="H15" s="44"/>
      <c r="I15" s="44"/>
    </row>
    <row r="16" spans="2:10" x14ac:dyDescent="0.25">
      <c r="B16" s="1" t="s">
        <v>170</v>
      </c>
      <c r="C16" s="51">
        <v>35.53</v>
      </c>
      <c r="D16" s="55">
        <v>0.29166666666666669</v>
      </c>
      <c r="E16" s="55">
        <v>0.68750000000000011</v>
      </c>
      <c r="F16" s="44"/>
      <c r="G16" s="44"/>
      <c r="H16" s="44"/>
      <c r="I16" s="44"/>
    </row>
    <row r="17" spans="2:9" x14ac:dyDescent="0.25">
      <c r="B17" s="1" t="s">
        <v>171</v>
      </c>
      <c r="C17" s="51">
        <v>73.12</v>
      </c>
      <c r="D17" s="55">
        <v>0.35416666666666669</v>
      </c>
      <c r="E17" s="55">
        <v>0.70833333333333337</v>
      </c>
      <c r="F17" s="44"/>
      <c r="G17" s="44"/>
      <c r="H17" s="44"/>
      <c r="I17" s="44"/>
    </row>
    <row r="19" spans="2:9" x14ac:dyDescent="0.25">
      <c r="F19" t="str">
        <f ca="1">IF(_xlfn.ISFORMULA(F8),_xlfn.FORMULATEXT(F8),"")</f>
        <v/>
      </c>
      <c r="H19" t="str">
        <f t="shared" ref="H19" ca="1" si="0">IF(_xlfn.ISFORMULA(H8),_xlfn.FORMULATEXT(H8),"")</f>
        <v/>
      </c>
    </row>
    <row r="20" spans="2:9" x14ac:dyDescent="0.25">
      <c r="G20" t="str">
        <f ca="1">IF(_xlfn.ISFORMULA(G8),_xlfn.FORMULATEXT(G8),"")</f>
        <v/>
      </c>
    </row>
    <row r="21" spans="2:9" x14ac:dyDescent="0.25">
      <c r="I21" t="str">
        <f ca="1">IF(_xlfn.ISFORMULA(I8),_xlfn.FORMULATEXT(I8),"")</f>
        <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DC00B-8D55-4A14-A2A8-7E20AD83239F}">
  <sheetPr>
    <tabColor rgb="FFFFFF00"/>
  </sheetPr>
  <dimension ref="B1:J21"/>
  <sheetViews>
    <sheetView workbookViewId="0">
      <selection activeCell="B2" sqref="B2"/>
    </sheetView>
  </sheetViews>
  <sheetFormatPr defaultRowHeight="15" x14ac:dyDescent="0.25"/>
  <cols>
    <col min="2" max="2" width="15.140625" customWidth="1"/>
    <col min="3" max="3" width="12.28515625" customWidth="1"/>
    <col min="4" max="4" width="13.28515625" customWidth="1"/>
    <col min="5" max="5" width="12.85546875" customWidth="1"/>
    <col min="6" max="6" width="15.140625" customWidth="1"/>
    <col min="7" max="7" width="14" customWidth="1"/>
    <col min="8" max="8" width="14.42578125" customWidth="1"/>
    <col min="9" max="9" width="15" customWidth="1"/>
  </cols>
  <sheetData>
    <row r="1" spans="2:10" x14ac:dyDescent="0.25">
      <c r="B1" s="104" t="s">
        <v>217</v>
      </c>
      <c r="C1" s="104" t="s">
        <v>44</v>
      </c>
      <c r="D1" s="104"/>
      <c r="E1" s="104"/>
      <c r="F1" s="104"/>
      <c r="G1" s="104"/>
      <c r="H1" s="104"/>
      <c r="I1" s="104"/>
      <c r="J1" s="104"/>
    </row>
    <row r="2" spans="2:10" x14ac:dyDescent="0.25">
      <c r="B2" s="104"/>
      <c r="C2" s="104" t="s">
        <v>229</v>
      </c>
      <c r="D2" s="104"/>
      <c r="E2" s="104"/>
      <c r="F2" s="104"/>
      <c r="G2" s="104"/>
      <c r="H2" s="104"/>
      <c r="I2" s="104"/>
      <c r="J2" s="104"/>
    </row>
    <row r="4" spans="2:10" ht="15.75" thickBot="1" x14ac:dyDescent="0.3"/>
    <row r="5" spans="2:10" ht="15.75" thickBot="1" x14ac:dyDescent="0.3">
      <c r="G5" s="90" t="s">
        <v>29</v>
      </c>
      <c r="H5" s="89">
        <v>0.127</v>
      </c>
    </row>
    <row r="7" spans="2:10" x14ac:dyDescent="0.25">
      <c r="B7" s="88" t="s">
        <v>28</v>
      </c>
      <c r="C7" s="88" t="s">
        <v>158</v>
      </c>
      <c r="D7" s="88" t="s">
        <v>159</v>
      </c>
      <c r="E7" s="88" t="s">
        <v>160</v>
      </c>
      <c r="F7" s="88" t="s">
        <v>142</v>
      </c>
      <c r="G7" s="88" t="s">
        <v>30</v>
      </c>
      <c r="H7" s="88" t="s">
        <v>31</v>
      </c>
      <c r="I7" s="88" t="s">
        <v>161</v>
      </c>
    </row>
    <row r="8" spans="2:10" x14ac:dyDescent="0.25">
      <c r="B8" s="1" t="s">
        <v>162</v>
      </c>
      <c r="C8" s="51">
        <v>55.66</v>
      </c>
      <c r="D8" s="55">
        <v>0.33333333333333331</v>
      </c>
      <c r="E8" s="55">
        <v>0.5625</v>
      </c>
      <c r="F8" s="44">
        <f>(E8-D8)*24</f>
        <v>5.5</v>
      </c>
      <c r="G8" s="5" cm="1">
        <f t="array" ref="G8:G17">ROUND(F8:F17*C8:C17,2)</f>
        <v>306.13</v>
      </c>
      <c r="H8" s="5" cm="1">
        <f t="array" ref="H8:H17">ROUND(_xlfn.ANCHORARRAY(G8)*H5,2)</f>
        <v>38.880000000000003</v>
      </c>
      <c r="I8" s="5" cm="1">
        <f t="array" ref="I8:I17">_xlfn.ANCHORARRAY(G8)-_xlfn.ANCHORARRAY(H8)</f>
        <v>267.25</v>
      </c>
    </row>
    <row r="9" spans="2:10" x14ac:dyDescent="0.25">
      <c r="B9" s="1" t="s">
        <v>163</v>
      </c>
      <c r="C9" s="51">
        <v>99.58</v>
      </c>
      <c r="D9" s="55">
        <v>0.29166666666666669</v>
      </c>
      <c r="E9" s="55">
        <v>0.58333333333333337</v>
      </c>
      <c r="F9" s="44">
        <f t="shared" ref="F9:F17" si="0">(E9-D9)*24</f>
        <v>7</v>
      </c>
      <c r="G9" s="5">
        <v>697.06</v>
      </c>
      <c r="H9" s="5">
        <v>88.53</v>
      </c>
      <c r="I9" s="5">
        <v>608.53</v>
      </c>
    </row>
    <row r="10" spans="2:10" x14ac:dyDescent="0.25">
      <c r="B10" s="1" t="s">
        <v>164</v>
      </c>
      <c r="C10" s="51">
        <v>46.49</v>
      </c>
      <c r="D10" s="55">
        <v>0.3125</v>
      </c>
      <c r="E10" s="55">
        <v>0.52083333333333337</v>
      </c>
      <c r="F10" s="44">
        <f t="shared" si="0"/>
        <v>5.0000000000000009</v>
      </c>
      <c r="G10" s="5">
        <v>232.45</v>
      </c>
      <c r="H10" s="5">
        <v>29.52</v>
      </c>
      <c r="I10" s="5">
        <v>202.92999999999998</v>
      </c>
    </row>
    <row r="11" spans="2:10" x14ac:dyDescent="0.25">
      <c r="B11" s="1" t="s">
        <v>165</v>
      </c>
      <c r="C11" s="51">
        <v>69.790000000000006</v>
      </c>
      <c r="D11" s="55">
        <v>0.33333333333333331</v>
      </c>
      <c r="E11" s="55">
        <v>0.60416666666666663</v>
      </c>
      <c r="F11" s="44">
        <f t="shared" si="0"/>
        <v>6.5</v>
      </c>
      <c r="G11" s="5">
        <v>453.64</v>
      </c>
      <c r="H11" s="5">
        <v>57.61</v>
      </c>
      <c r="I11" s="5">
        <v>396.03</v>
      </c>
    </row>
    <row r="12" spans="2:10" x14ac:dyDescent="0.25">
      <c r="B12" s="1" t="s">
        <v>166</v>
      </c>
      <c r="C12" s="51">
        <v>85.85</v>
      </c>
      <c r="D12" s="55">
        <v>0.375</v>
      </c>
      <c r="E12" s="55">
        <v>0.64583333333333337</v>
      </c>
      <c r="F12" s="44">
        <f t="shared" si="0"/>
        <v>6.5000000000000009</v>
      </c>
      <c r="G12" s="5">
        <v>558.03</v>
      </c>
      <c r="H12" s="5">
        <v>70.87</v>
      </c>
      <c r="I12" s="5">
        <v>487.15999999999997</v>
      </c>
    </row>
    <row r="13" spans="2:10" x14ac:dyDescent="0.25">
      <c r="B13" s="1" t="s">
        <v>167</v>
      </c>
      <c r="C13" s="51">
        <v>65.84</v>
      </c>
      <c r="D13" s="55">
        <v>0.33333333333333331</v>
      </c>
      <c r="E13" s="55">
        <v>0.75</v>
      </c>
      <c r="F13" s="44">
        <f t="shared" si="0"/>
        <v>10</v>
      </c>
      <c r="G13" s="5">
        <v>658.4</v>
      </c>
      <c r="H13" s="5">
        <v>83.62</v>
      </c>
      <c r="I13" s="5">
        <v>574.78</v>
      </c>
    </row>
    <row r="14" spans="2:10" x14ac:dyDescent="0.25">
      <c r="B14" s="1" t="s">
        <v>168</v>
      </c>
      <c r="C14" s="51">
        <v>100.71</v>
      </c>
      <c r="D14" s="55">
        <v>0.27083333333333331</v>
      </c>
      <c r="E14" s="55">
        <v>0.5625</v>
      </c>
      <c r="F14" s="44">
        <f t="shared" si="0"/>
        <v>7</v>
      </c>
      <c r="G14" s="5">
        <v>704.97</v>
      </c>
      <c r="H14" s="5">
        <v>89.53</v>
      </c>
      <c r="I14" s="5">
        <v>615.44000000000005</v>
      </c>
    </row>
    <row r="15" spans="2:10" x14ac:dyDescent="0.25">
      <c r="B15" s="1" t="s">
        <v>169</v>
      </c>
      <c r="C15" s="51">
        <v>95.27</v>
      </c>
      <c r="D15" s="55">
        <v>0.33333333333333331</v>
      </c>
      <c r="E15" s="55">
        <v>0.54166666666666663</v>
      </c>
      <c r="F15" s="44">
        <f t="shared" si="0"/>
        <v>5</v>
      </c>
      <c r="G15" s="5">
        <v>476.35</v>
      </c>
      <c r="H15" s="5">
        <v>60.5</v>
      </c>
      <c r="I15" s="5">
        <v>415.85</v>
      </c>
    </row>
    <row r="16" spans="2:10" x14ac:dyDescent="0.25">
      <c r="B16" s="1" t="s">
        <v>170</v>
      </c>
      <c r="C16" s="51">
        <v>35.53</v>
      </c>
      <c r="D16" s="55">
        <v>0.29166666666666669</v>
      </c>
      <c r="E16" s="55">
        <v>0.68750000000000011</v>
      </c>
      <c r="F16" s="44">
        <f t="shared" si="0"/>
        <v>9.5000000000000018</v>
      </c>
      <c r="G16" s="5">
        <v>337.54</v>
      </c>
      <c r="H16" s="5">
        <v>42.87</v>
      </c>
      <c r="I16" s="5">
        <v>294.67</v>
      </c>
    </row>
    <row r="17" spans="2:9" x14ac:dyDescent="0.25">
      <c r="B17" s="1" t="s">
        <v>171</v>
      </c>
      <c r="C17" s="51">
        <v>73.12</v>
      </c>
      <c r="D17" s="55">
        <v>0.35416666666666669</v>
      </c>
      <c r="E17" s="55">
        <v>0.70833333333333337</v>
      </c>
      <c r="F17" s="44">
        <f t="shared" si="0"/>
        <v>8.5</v>
      </c>
      <c r="G17" s="5">
        <v>621.52</v>
      </c>
      <c r="H17" s="5">
        <v>78.930000000000007</v>
      </c>
      <c r="I17" s="5">
        <v>542.58999999999992</v>
      </c>
    </row>
    <row r="19" spans="2:9" x14ac:dyDescent="0.25">
      <c r="F19" t="str">
        <f ca="1">IF(_xlfn.ISFORMULA(F8),_xlfn.FORMULATEXT(F8),"")</f>
        <v>=(E8-D8)*24</v>
      </c>
      <c r="H19" t="str">
        <f t="shared" ref="H19" ca="1" si="1">IF(_xlfn.ISFORMULA(H8),_xlfn.FORMULATEXT(H8),"")</f>
        <v>=ROUND(G8#*H5,2)</v>
      </c>
    </row>
    <row r="20" spans="2:9" x14ac:dyDescent="0.25">
      <c r="G20" t="str">
        <f ca="1">IF(_xlfn.ISFORMULA(G8),_xlfn.FORMULATEXT(G8),"")</f>
        <v>=ROUND(F8:F17*C8:C17,2)</v>
      </c>
    </row>
    <row r="21" spans="2:9" x14ac:dyDescent="0.25">
      <c r="I21" t="str">
        <f ca="1">IF(_xlfn.ISFORMULA(I8),_xlfn.FORMULATEXT(I8),"")</f>
        <v>=G8#-H8#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F0740-9C21-4F82-975A-0C7B59E1C01A}">
  <sheetPr>
    <tabColor rgb="FF0070C0"/>
  </sheetPr>
  <dimension ref="A1:N34"/>
  <sheetViews>
    <sheetView workbookViewId="0">
      <selection activeCell="G11" sqref="G11"/>
    </sheetView>
  </sheetViews>
  <sheetFormatPr defaultRowHeight="15" x14ac:dyDescent="0.25"/>
  <cols>
    <col min="1" max="1" width="21.7109375" customWidth="1"/>
    <col min="2" max="2" width="17.140625" customWidth="1"/>
    <col min="3" max="3" width="18.42578125" customWidth="1"/>
    <col min="4" max="4" width="17" customWidth="1"/>
    <col min="5" max="5" width="4" customWidth="1"/>
    <col min="12" max="12" width="30" bestFit="1" customWidth="1"/>
    <col min="14" max="14" width="29.7109375" bestFit="1" customWidth="1"/>
  </cols>
  <sheetData>
    <row r="1" spans="1:14" x14ac:dyDescent="0.25">
      <c r="A1" s="104" t="s">
        <v>237</v>
      </c>
      <c r="B1" s="104"/>
      <c r="C1" s="104"/>
      <c r="D1" s="104"/>
      <c r="E1" s="104"/>
      <c r="F1" s="104"/>
    </row>
    <row r="4" spans="1:14" ht="30" x14ac:dyDescent="0.25">
      <c r="A4" s="108" t="s">
        <v>236</v>
      </c>
      <c r="B4" s="108" t="s">
        <v>92</v>
      </c>
      <c r="C4" s="108" t="s">
        <v>230</v>
      </c>
      <c r="D4" s="109" t="s">
        <v>231</v>
      </c>
    </row>
    <row r="5" spans="1:14" x14ac:dyDescent="0.25">
      <c r="A5" s="1" t="s">
        <v>232</v>
      </c>
      <c r="B5" s="37">
        <v>45622</v>
      </c>
      <c r="C5" s="37">
        <v>45638</v>
      </c>
      <c r="D5" s="44"/>
      <c r="F5" t="str">
        <f ca="1">_xlfn.IFNA(_xlfn.FORMULATEXT(D5),"")</f>
        <v/>
      </c>
      <c r="L5" s="110"/>
      <c r="N5" s="110"/>
    </row>
    <row r="6" spans="1:14" x14ac:dyDescent="0.25">
      <c r="A6" s="1" t="s">
        <v>234</v>
      </c>
      <c r="B6" s="37">
        <v>45623</v>
      </c>
      <c r="C6" s="37">
        <v>45639</v>
      </c>
      <c r="D6" s="44"/>
      <c r="L6" s="110"/>
      <c r="N6" s="110"/>
    </row>
    <row r="7" spans="1:14" x14ac:dyDescent="0.25">
      <c r="A7" s="1" t="s">
        <v>233</v>
      </c>
      <c r="B7" s="37">
        <v>45627</v>
      </c>
      <c r="C7" s="37">
        <v>45636</v>
      </c>
      <c r="D7" s="44"/>
      <c r="L7" s="110"/>
      <c r="N7" s="110"/>
    </row>
    <row r="8" spans="1:14" x14ac:dyDescent="0.25">
      <c r="A8" s="1" t="s">
        <v>235</v>
      </c>
      <c r="B8" s="37">
        <v>45611</v>
      </c>
      <c r="C8" s="37">
        <v>45637</v>
      </c>
      <c r="D8" s="44"/>
      <c r="L8" s="110"/>
      <c r="N8" s="110"/>
    </row>
    <row r="9" spans="1:14" x14ac:dyDescent="0.25">
      <c r="L9" s="110"/>
      <c r="N9" s="110"/>
    </row>
    <row r="10" spans="1:14" x14ac:dyDescent="0.25">
      <c r="L10" s="110"/>
      <c r="N10" s="110"/>
    </row>
    <row r="11" spans="1:14" x14ac:dyDescent="0.25">
      <c r="L11" s="110"/>
      <c r="N11" s="110"/>
    </row>
    <row r="12" spans="1:14" x14ac:dyDescent="0.25">
      <c r="L12" s="110"/>
      <c r="N12" s="110"/>
    </row>
    <row r="13" spans="1:14" x14ac:dyDescent="0.25">
      <c r="L13" s="110"/>
      <c r="N13" s="110"/>
    </row>
    <row r="14" spans="1:14" x14ac:dyDescent="0.25">
      <c r="L14" s="110"/>
      <c r="N14" s="110"/>
    </row>
    <row r="15" spans="1:14" x14ac:dyDescent="0.25">
      <c r="L15" s="110"/>
      <c r="N15" s="110"/>
    </row>
    <row r="16" spans="1:14" x14ac:dyDescent="0.25">
      <c r="L16" s="110"/>
      <c r="N16" s="110"/>
    </row>
    <row r="17" spans="12:14" x14ac:dyDescent="0.25">
      <c r="L17" s="110"/>
      <c r="N17" s="110"/>
    </row>
    <row r="18" spans="12:14" x14ac:dyDescent="0.25">
      <c r="L18" s="110"/>
      <c r="N18" s="110"/>
    </row>
    <row r="19" spans="12:14" x14ac:dyDescent="0.25">
      <c r="L19" s="110"/>
      <c r="N19" s="110"/>
    </row>
    <row r="20" spans="12:14" x14ac:dyDescent="0.25">
      <c r="L20" s="110"/>
      <c r="N20" s="110"/>
    </row>
    <row r="21" spans="12:14" x14ac:dyDescent="0.25">
      <c r="L21" s="110"/>
      <c r="N21" s="110"/>
    </row>
    <row r="22" spans="12:14" x14ac:dyDescent="0.25">
      <c r="L22" s="110"/>
      <c r="N22" s="110"/>
    </row>
    <row r="23" spans="12:14" x14ac:dyDescent="0.25">
      <c r="L23" s="110"/>
      <c r="N23" s="110"/>
    </row>
    <row r="24" spans="12:14" x14ac:dyDescent="0.25">
      <c r="L24" s="110"/>
      <c r="N24" s="110"/>
    </row>
    <row r="25" spans="12:14" x14ac:dyDescent="0.25">
      <c r="L25" s="110"/>
      <c r="N25" s="110"/>
    </row>
    <row r="26" spans="12:14" x14ac:dyDescent="0.25">
      <c r="L26" s="110"/>
      <c r="N26" s="110"/>
    </row>
    <row r="27" spans="12:14" x14ac:dyDescent="0.25">
      <c r="L27" s="110"/>
      <c r="N27" s="110"/>
    </row>
    <row r="28" spans="12:14" x14ac:dyDescent="0.25">
      <c r="L28" s="110"/>
      <c r="N28" s="110"/>
    </row>
    <row r="29" spans="12:14" x14ac:dyDescent="0.25">
      <c r="L29" s="110"/>
      <c r="N29" s="110"/>
    </row>
    <row r="30" spans="12:14" x14ac:dyDescent="0.25">
      <c r="L30" s="110"/>
      <c r="N30" s="110"/>
    </row>
    <row r="31" spans="12:14" x14ac:dyDescent="0.25">
      <c r="L31" s="110"/>
      <c r="N31" s="110"/>
    </row>
    <row r="32" spans="12:14" x14ac:dyDescent="0.25">
      <c r="L32" s="110"/>
      <c r="N32" s="110"/>
    </row>
    <row r="33" spans="12:14" x14ac:dyDescent="0.25">
      <c r="L33" s="110"/>
      <c r="N33" s="110"/>
    </row>
    <row r="34" spans="12:14" x14ac:dyDescent="0.25">
      <c r="L34" s="110"/>
      <c r="N34" s="110"/>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03129-C040-4A34-B2C8-1F7CEE8CFDCA}">
  <sheetPr>
    <tabColor rgb="FFFFFF00"/>
  </sheetPr>
  <dimension ref="A1:N34"/>
  <sheetViews>
    <sheetView workbookViewId="0">
      <selection activeCell="A5" sqref="A5"/>
    </sheetView>
  </sheetViews>
  <sheetFormatPr defaultRowHeight="15" x14ac:dyDescent="0.25"/>
  <cols>
    <col min="1" max="1" width="21.7109375" customWidth="1"/>
    <col min="2" max="2" width="17.140625" customWidth="1"/>
    <col min="3" max="3" width="18.42578125" customWidth="1"/>
    <col min="4" max="4" width="17" customWidth="1"/>
    <col min="5" max="5" width="3.28515625" customWidth="1"/>
    <col min="12" max="12" width="30" bestFit="1" customWidth="1"/>
    <col min="14" max="14" width="29.7109375" bestFit="1" customWidth="1"/>
  </cols>
  <sheetData>
    <row r="1" spans="1:14" x14ac:dyDescent="0.25">
      <c r="A1" s="104" t="s">
        <v>237</v>
      </c>
      <c r="B1" s="104"/>
      <c r="C1" s="104"/>
      <c r="D1" s="104"/>
      <c r="E1" s="104"/>
      <c r="F1" s="104"/>
    </row>
    <row r="4" spans="1:14" ht="30" x14ac:dyDescent="0.25">
      <c r="A4" s="108" t="s">
        <v>236</v>
      </c>
      <c r="B4" s="108" t="s">
        <v>92</v>
      </c>
      <c r="C4" s="108" t="s">
        <v>230</v>
      </c>
      <c r="D4" s="109" t="s">
        <v>231</v>
      </c>
    </row>
    <row r="5" spans="1:14" x14ac:dyDescent="0.25">
      <c r="A5" s="1" t="s">
        <v>232</v>
      </c>
      <c r="B5" s="37">
        <v>45622</v>
      </c>
      <c r="C5" s="37">
        <v>45638</v>
      </c>
      <c r="D5" s="44">
        <f>C5-B5+1</f>
        <v>17</v>
      </c>
      <c r="F5" t="str">
        <f ca="1">_xlfn.IFNA(_xlfn.FORMULATEXT(D5),"")</f>
        <v>=C5-B5+1</v>
      </c>
      <c r="L5" s="110"/>
      <c r="N5" s="110"/>
    </row>
    <row r="6" spans="1:14" x14ac:dyDescent="0.25">
      <c r="A6" s="1" t="s">
        <v>234</v>
      </c>
      <c r="B6" s="37">
        <v>45623</v>
      </c>
      <c r="C6" s="37">
        <v>45639</v>
      </c>
      <c r="D6" s="44">
        <f t="shared" ref="D6:D8" si="0">C6-B6+1</f>
        <v>17</v>
      </c>
      <c r="L6" s="110"/>
      <c r="N6" s="110"/>
    </row>
    <row r="7" spans="1:14" x14ac:dyDescent="0.25">
      <c r="A7" s="1" t="s">
        <v>233</v>
      </c>
      <c r="B7" s="37">
        <v>45627</v>
      </c>
      <c r="C7" s="37">
        <v>45636</v>
      </c>
      <c r="D7" s="44">
        <f t="shared" si="0"/>
        <v>10</v>
      </c>
      <c r="L7" s="110"/>
      <c r="N7" s="110"/>
    </row>
    <row r="8" spans="1:14" x14ac:dyDescent="0.25">
      <c r="A8" s="1" t="s">
        <v>235</v>
      </c>
      <c r="B8" s="37">
        <v>45611</v>
      </c>
      <c r="C8" s="37">
        <v>45637</v>
      </c>
      <c r="D8" s="44">
        <f t="shared" si="0"/>
        <v>27</v>
      </c>
      <c r="L8" s="110"/>
      <c r="N8" s="110"/>
    </row>
    <row r="9" spans="1:14" x14ac:dyDescent="0.25">
      <c r="L9" s="110"/>
      <c r="N9" s="110"/>
    </row>
    <row r="10" spans="1:14" x14ac:dyDescent="0.25">
      <c r="L10" s="110"/>
      <c r="N10" s="110"/>
    </row>
    <row r="11" spans="1:14" x14ac:dyDescent="0.25">
      <c r="L11" s="110"/>
      <c r="N11" s="110"/>
    </row>
    <row r="12" spans="1:14" x14ac:dyDescent="0.25">
      <c r="L12" s="110"/>
      <c r="N12" s="110"/>
    </row>
    <row r="13" spans="1:14" x14ac:dyDescent="0.25">
      <c r="L13" s="110"/>
      <c r="N13" s="110"/>
    </row>
    <row r="14" spans="1:14" x14ac:dyDescent="0.25">
      <c r="L14" s="110"/>
      <c r="N14" s="110"/>
    </row>
    <row r="15" spans="1:14" x14ac:dyDescent="0.25">
      <c r="L15" s="110"/>
      <c r="N15" s="110"/>
    </row>
    <row r="16" spans="1:14" x14ac:dyDescent="0.25">
      <c r="L16" s="110"/>
      <c r="N16" s="110"/>
    </row>
    <row r="17" spans="12:14" x14ac:dyDescent="0.25">
      <c r="L17" s="110"/>
      <c r="N17" s="110"/>
    </row>
    <row r="18" spans="12:14" x14ac:dyDescent="0.25">
      <c r="L18" s="110"/>
      <c r="N18" s="110"/>
    </row>
    <row r="19" spans="12:14" x14ac:dyDescent="0.25">
      <c r="L19" s="110"/>
      <c r="N19" s="110"/>
    </row>
    <row r="20" spans="12:14" x14ac:dyDescent="0.25">
      <c r="L20" s="110"/>
      <c r="N20" s="110"/>
    </row>
    <row r="21" spans="12:14" x14ac:dyDescent="0.25">
      <c r="L21" s="110"/>
      <c r="N21" s="110"/>
    </row>
    <row r="22" spans="12:14" x14ac:dyDescent="0.25">
      <c r="L22" s="110"/>
      <c r="N22" s="110"/>
    </row>
    <row r="23" spans="12:14" x14ac:dyDescent="0.25">
      <c r="L23" s="110"/>
      <c r="N23" s="110"/>
    </row>
    <row r="24" spans="12:14" x14ac:dyDescent="0.25">
      <c r="L24" s="110"/>
      <c r="N24" s="110"/>
    </row>
    <row r="25" spans="12:14" x14ac:dyDescent="0.25">
      <c r="L25" s="110"/>
      <c r="N25" s="110"/>
    </row>
    <row r="26" spans="12:14" x14ac:dyDescent="0.25">
      <c r="L26" s="110"/>
      <c r="N26" s="110"/>
    </row>
    <row r="27" spans="12:14" x14ac:dyDescent="0.25">
      <c r="L27" s="110"/>
      <c r="N27" s="110"/>
    </row>
    <row r="28" spans="12:14" x14ac:dyDescent="0.25">
      <c r="L28" s="110"/>
      <c r="N28" s="110"/>
    </row>
    <row r="29" spans="12:14" x14ac:dyDescent="0.25">
      <c r="L29" s="110"/>
      <c r="N29" s="110"/>
    </row>
    <row r="30" spans="12:14" x14ac:dyDescent="0.25">
      <c r="L30" s="110"/>
      <c r="N30" s="110"/>
    </row>
    <row r="31" spans="12:14" x14ac:dyDescent="0.25">
      <c r="L31" s="110"/>
      <c r="N31" s="110"/>
    </row>
    <row r="32" spans="12:14" x14ac:dyDescent="0.25">
      <c r="L32" s="110"/>
      <c r="N32" s="110"/>
    </row>
    <row r="33" spans="12:14" x14ac:dyDescent="0.25">
      <c r="L33" s="110"/>
      <c r="N33" s="110"/>
    </row>
    <row r="34" spans="12:14" x14ac:dyDescent="0.25">
      <c r="L34" s="110"/>
      <c r="N34" s="11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What to Cover</vt:lpstr>
      <vt:lpstr>Date NF and Calculations </vt:lpstr>
      <vt:lpstr>Date NF and Calculations (an)</vt:lpstr>
      <vt:lpstr>Time NF and Calculations </vt:lpstr>
      <vt:lpstr>Time NF and Calculations  (an)</vt:lpstr>
      <vt:lpstr>Time Calc and Mround</vt:lpstr>
      <vt:lpstr>Time Calc and Mround (an)</vt:lpstr>
      <vt:lpstr>Homework&gt;&gt;&gt;&gt;&gt;</vt:lpstr>
      <vt:lpstr>Hw 1</vt:lpstr>
      <vt:lpstr>Hw 1 (an)</vt:lpstr>
      <vt:lpstr>Hw 2</vt:lpstr>
      <vt:lpstr>Hw 2 (an)</vt:lpstr>
      <vt:lpstr>Hw 3</vt:lpstr>
      <vt:lpstr>Hw 3 (an)</vt:lpstr>
      <vt:lpstr>Hw 4</vt:lpstr>
      <vt:lpstr>Hw 4 (an)</vt:lpstr>
    </vt:vector>
  </TitlesOfParts>
  <Company>Highline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Kajoka, Mary</dc:creator>
  <cp:lastModifiedBy>Kajoka, Mary</cp:lastModifiedBy>
  <dcterms:created xsi:type="dcterms:W3CDTF">2023-07-10T20:02:00Z</dcterms:created>
  <dcterms:modified xsi:type="dcterms:W3CDTF">2024-09-19T07:43:10Z</dcterms:modified>
</cp:coreProperties>
</file>