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6555" windowHeight="5385" firstSheet="1" activeTab="1"/>
  </bookViews>
  <sheets>
    <sheet name="Assumptions" sheetId="1" state="veryHidden" r:id="rId1"/>
    <sheet name="Time Value of Money" sheetId="2" r:id="rId2"/>
    <sheet name="Interest and FV" sheetId="3" r:id="rId3"/>
    <sheet name="PMT" sheetId="4" r:id="rId4"/>
    <sheet name="RATE" sheetId="5" r:id="rId5"/>
    <sheet name="EFFECT" sheetId="6" r:id="rId6"/>
    <sheet name="Loan Analysis" sheetId="7" r:id="rId7"/>
    <sheet name="NOMINAL &amp; EFFECT &amp; FV" sheetId="8" r:id="rId8"/>
    <sheet name="NPER" sheetId="9" r:id="rId9"/>
    <sheet name="SLN &amp; DB" sheetId="10" r:id="rId10"/>
    <sheet name="PV &amp; NPV &amp; XNPV" sheetId="11" r:id="rId11"/>
    <sheet name="Retirement" sheetId="12" r:id="rId12"/>
    <sheet name="Amortization Table" sheetId="13" r:id="rId13"/>
    <sheet name="Mortgage Calc (1)" sheetId="14" r:id="rId14"/>
    <sheet name="Tax" sheetId="15" r:id="rId15"/>
    <sheet name="Solutions ==&gt;" sheetId="16" r:id="rId16"/>
    <sheet name="Tax (2)" sheetId="17" r:id="rId17"/>
    <sheet name="Tax (an)" sheetId="18" r:id="rId18"/>
    <sheet name="Ex(34an)" sheetId="19" r:id="rId19"/>
    <sheet name="Payday Loans Ex(18an)" sheetId="20" r:id="rId20"/>
    <sheet name="Ex(23an)" sheetId="21" r:id="rId21"/>
    <sheet name="Interest and FV (an)" sheetId="22" r:id="rId22"/>
    <sheet name="Time Value of Money (an)" sheetId="23" r:id="rId23"/>
    <sheet name="Retirement (an)" sheetId="24" r:id="rId24"/>
    <sheet name="PMT (an)" sheetId="25" r:id="rId25"/>
    <sheet name="Depr. (an)" sheetId="26" r:id="rId26"/>
    <sheet name="Loan Analysis (an)" sheetId="27" r:id="rId27"/>
    <sheet name="PV (an)" sheetId="28" r:id="rId28"/>
    <sheet name="Amortization Table (an)" sheetId="29" r:id="rId29"/>
  </sheets>
  <definedNames>
    <definedName name="_xlfn.BAHTTEXT" hidden="1">#NAME?</definedName>
    <definedName name="_xlfn.IFERROR" hidden="1">#NAME?</definedName>
    <definedName name="rn" localSheetId="0">CHAR(INT(RAND()*26)+65)&amp;CHAR(INT(RAND()*26)+65)&amp;CHAR(INT(RAND()*26)+65)&amp;CHAR(INT(RAND()*26)+65)&amp;CHAR(INT(RAND()*26)+65)&amp;CHAR(INT(RAND()*26)+65)&amp;" Product"</definedName>
  </definedNames>
  <calcPr fullCalcOnLoad="1"/>
</workbook>
</file>

<file path=xl/comments25.xml><?xml version="1.0" encoding="utf-8"?>
<comments xmlns="http://schemas.openxmlformats.org/spreadsheetml/2006/main">
  <authors>
    <author>MGIRVIN</author>
  </authors>
  <commentList>
    <comment ref="C42" authorId="0">
      <text>
        <r>
          <rPr>
            <b/>
            <sz val="8"/>
            <rFont val="Tahoma"/>
            <family val="2"/>
          </rPr>
          <t>Adjusted Percentage Rate (the Principal before points are subtracted still has to be paid back and so it is used to determine the monthly PMT. But when calculating the Adj. Rate, use Principal*(1-points) for PV argument.</t>
        </r>
      </text>
    </comment>
  </commentList>
</comments>
</file>

<file path=xl/comments29.xml><?xml version="1.0" encoding="utf-8"?>
<comments xmlns="http://schemas.openxmlformats.org/spreadsheetml/2006/main">
  <authors>
    <author>MGIRVIN</author>
  </authors>
  <commentList>
    <comment ref="I7" authorId="0">
      <text>
        <r>
          <rPr>
            <b/>
            <sz val="8"/>
            <rFont val="Tahoma"/>
            <family val="2"/>
          </rPr>
          <t>Adjusted Percentage Rate (the Principal before points are subtracted still has to be paid back and so it is used to determine the monthly PMT. But when calculating the Adj. Rate, use Principal*(1-points) for PV argument.</t>
        </r>
      </text>
    </comment>
  </commentList>
</comments>
</file>

<file path=xl/comments5.xml><?xml version="1.0" encoding="utf-8"?>
<comments xmlns="http://schemas.openxmlformats.org/spreadsheetml/2006/main">
  <authors>
    <author>MGIRVIN</author>
  </authors>
  <commentList>
    <comment ref="D14" authorId="0">
      <text>
        <r>
          <rPr>
            <b/>
            <sz val="8"/>
            <rFont val="Tahoma"/>
            <family val="2"/>
          </rPr>
          <t>Adjusted Percentage Rate (the Principal before points are subtracted still has to be paid back and so it is used to determine the monthly PMT. But when calculating the Adj. Rate, use Principal*(1-points) for PV argument.</t>
        </r>
      </text>
    </comment>
  </commentList>
</comments>
</file>

<file path=xl/sharedStrings.xml><?xml version="1.0" encoding="utf-8"?>
<sst xmlns="http://schemas.openxmlformats.org/spreadsheetml/2006/main" count="571" uniqueCount="235">
  <si>
    <t>Home Depot</t>
  </si>
  <si>
    <t>Office Depot</t>
  </si>
  <si>
    <t>Sherman Williams</t>
  </si>
  <si>
    <t>Whole Foods</t>
  </si>
  <si>
    <t>McLendon's Hardware</t>
  </si>
  <si>
    <t>Nature Company</t>
  </si>
  <si>
    <t>Amazon.com</t>
  </si>
  <si>
    <t>Google</t>
  </si>
  <si>
    <t>NorthEast</t>
  </si>
  <si>
    <t>North</t>
  </si>
  <si>
    <t>MidWest</t>
  </si>
  <si>
    <t>SouthEast</t>
  </si>
  <si>
    <t>ExcelIsVeryFun.com</t>
  </si>
  <si>
    <t>Peet's Coffee</t>
  </si>
  <si>
    <t>Yahoo</t>
  </si>
  <si>
    <t>Costco</t>
  </si>
  <si>
    <t>The Economist</t>
  </si>
  <si>
    <t>Solar and Wind Inc.</t>
  </si>
  <si>
    <t>Rhonda</t>
  </si>
  <si>
    <t>Luke</t>
  </si>
  <si>
    <t>Jeri</t>
  </si>
  <si>
    <t>Steven</t>
  </si>
  <si>
    <t>Jon</t>
  </si>
  <si>
    <t>Chin</t>
  </si>
  <si>
    <t>Troung</t>
  </si>
  <si>
    <t>Sheliadawn</t>
  </si>
  <si>
    <t>West</t>
  </si>
  <si>
    <t>Interest</t>
  </si>
  <si>
    <t>Interest is like rent on money</t>
  </si>
  <si>
    <t>Simple Interest:</t>
  </si>
  <si>
    <t>Principal (Amount loaned or amount still owed) =</t>
  </si>
  <si>
    <t>Interest Rate for one year</t>
  </si>
  <si>
    <t>Total of Interest and Principal =</t>
  </si>
  <si>
    <t>Interest Paid =ROUND(B5*B4,2) =</t>
  </si>
  <si>
    <t>Total of Interest and Principal =SUM(B4,B6) =</t>
  </si>
  <si>
    <t>Number of months in one year =</t>
  </si>
  <si>
    <t>Interest Rate for one year, Compounded Monthly (This means that at the end of each month they calculate the interest owed to you, deposit it in the account, and then next month they pay you interest on the original principal and the interest added to the account (interest on interest)</t>
  </si>
  <si>
    <t>Total of Interest and Principal =ROUND(B4*(1+B5),2) =</t>
  </si>
  <si>
    <t>1st month</t>
  </si>
  <si>
    <t>2nd month</t>
  </si>
  <si>
    <t>3rd month</t>
  </si>
  <si>
    <t>4th month</t>
  </si>
  <si>
    <t>5th month</t>
  </si>
  <si>
    <t>6th month</t>
  </si>
  <si>
    <t>7th month</t>
  </si>
  <si>
    <t>8th month</t>
  </si>
  <si>
    <t>9th month</t>
  </si>
  <si>
    <t>10th month</t>
  </si>
  <si>
    <t>11th month</t>
  </si>
  <si>
    <t>12th month</t>
  </si>
  <si>
    <t>Interest Paid =</t>
  </si>
  <si>
    <t>Compound Interest</t>
  </si>
  <si>
    <t>Receive $1 today or $1 one year from now?</t>
  </si>
  <si>
    <t>Today Value</t>
  </si>
  <si>
    <t>Value in 1 year</t>
  </si>
  <si>
    <t>Receive $1 today</t>
  </si>
  <si>
    <t>Receive $1 one year from now</t>
  </si>
  <si>
    <t>Annual Interest Rate</t>
  </si>
  <si>
    <t>Month Rate</t>
  </si>
  <si>
    <t>Periods per Year</t>
  </si>
  <si>
    <t>Effective Annual Rate</t>
  </si>
  <si>
    <t>Price of Car</t>
  </si>
  <si>
    <t>Down Payment</t>
  </si>
  <si>
    <t>Monthly Interest Rate</t>
  </si>
  <si>
    <t>Loan Amount</t>
  </si>
  <si>
    <t>Years for Loan</t>
  </si>
  <si>
    <t xml:space="preserve">Monthly Payment </t>
  </si>
  <si>
    <t>Total Months</t>
  </si>
  <si>
    <t>Monthly PMT</t>
  </si>
  <si>
    <t>Amount put in</t>
  </si>
  <si>
    <t>years</t>
  </si>
  <si>
    <t>Amount taken out</t>
  </si>
  <si>
    <t>Months</t>
  </si>
  <si>
    <t>Annual Rate</t>
  </si>
  <si>
    <t>Monthly Rate</t>
  </si>
  <si>
    <t>FV</t>
  </si>
  <si>
    <t>PV</t>
  </si>
  <si>
    <t>Item</t>
  </si>
  <si>
    <t>House</t>
  </si>
  <si>
    <t>Price</t>
  </si>
  <si>
    <t>Down</t>
  </si>
  <si>
    <t>Years</t>
  </si>
  <si>
    <t>Loan</t>
  </si>
  <si>
    <t>PMT</t>
  </si>
  <si>
    <t>Periods Per Year</t>
  </si>
  <si>
    <t>Type (0 = End, 1 = Begin)</t>
  </si>
  <si>
    <t>Total PMT Paid</t>
  </si>
  <si>
    <t>Total Interest Paid</t>
  </si>
  <si>
    <t>Total Principal Paid from PMT</t>
  </si>
  <si>
    <t>Total Principal Paid with Down</t>
  </si>
  <si>
    <t>Total Paid</t>
  </si>
  <si>
    <t>Periods</t>
  </si>
  <si>
    <t>Loan Reduction</t>
  </si>
  <si>
    <t>Balance</t>
  </si>
  <si>
    <t>Which do you prefer?</t>
  </si>
  <si>
    <t>Cash Flow matters in Finance. Cash going out of the wallet is negative. Cash coming into the wallet is positive. Amazing Diagram on page 353.</t>
  </si>
  <si>
    <t>Balloon Payment</t>
  </si>
  <si>
    <t>Additional Payment</t>
  </si>
  <si>
    <t>Points</t>
  </si>
  <si>
    <t>Adjusted Percentage Rate</t>
  </si>
  <si>
    <t>Interest Paid (Amount that you can deduct/earn for taxes and on income statement)</t>
  </si>
  <si>
    <t>Years payment is put off</t>
  </si>
  <si>
    <t>FV after 1 year</t>
  </si>
  <si>
    <t>Total Periods</t>
  </si>
  <si>
    <t>Period Interest Rate</t>
  </si>
  <si>
    <t xml:space="preserve">Period Payment </t>
  </si>
  <si>
    <t>check</t>
  </si>
  <si>
    <t>Year</t>
  </si>
  <si>
    <t>Cumulative Interest For Year</t>
  </si>
  <si>
    <t>TAX</t>
  </si>
  <si>
    <t>Asset Value:</t>
  </si>
  <si>
    <t>Salvage Value:</t>
  </si>
  <si>
    <t>Life:</t>
  </si>
  <si>
    <t>Straight Line Depreciation:</t>
  </si>
  <si>
    <t>Year:</t>
  </si>
  <si>
    <t>DDB</t>
  </si>
  <si>
    <t>Rate for DDB =</t>
  </si>
  <si>
    <t>Cost =</t>
  </si>
  <si>
    <t>Net Cash Flow at end of each year =</t>
  </si>
  <si>
    <t>Min Return =</t>
  </si>
  <si>
    <t>CF</t>
  </si>
  <si>
    <t>Period</t>
  </si>
  <si>
    <t>PV =</t>
  </si>
  <si>
    <t>NPV =</t>
  </si>
  <si>
    <t>Difference =</t>
  </si>
  <si>
    <t>Min Return (hurdle rate or Discount Rate) =</t>
  </si>
  <si>
    <t>Annual Simple Interest Rate</t>
  </si>
  <si>
    <t>Depreciation Calculation</t>
  </si>
  <si>
    <t>Be consistent with your unit of time! If you are calculating monthly payment, you need monthly interest rate and total number of months! (The period can be monthly, quarterly, yearly or any other length).</t>
  </si>
  <si>
    <t>Option#</t>
  </si>
  <si>
    <t>Nominal Interest Rate/yr</t>
  </si>
  <si>
    <t>Duration (yrs)</t>
  </si>
  <si>
    <t>Fees</t>
  </si>
  <si>
    <t>Actual Amount Borrowed</t>
  </si>
  <si>
    <t>Adjusted APR</t>
  </si>
  <si>
    <t>Payment with Balloon</t>
  </si>
  <si>
    <t>Loan Analysis Worksheet</t>
  </si>
  <si>
    <t>Purchase Price</t>
  </si>
  <si>
    <t>Number of Compounding Periods/year</t>
  </si>
  <si>
    <t>Optional Balloon Payment</t>
  </si>
  <si>
    <t>Net cash out</t>
  </si>
  <si>
    <t>Amount to Borrow</t>
  </si>
  <si>
    <t>PMT function calculates the period payment for a loan (For the Borrower or the Lender). The Amount of each PMT must be the same and the time between each PMT must be the same.</t>
  </si>
  <si>
    <t>PMT means periodic payment (same amount each period)</t>
  </si>
  <si>
    <t xml:space="preserve"> =FV(rate = period rate, nper = total number of periods, pmt means periodic payment, pv means amount invested or lent out today, type refers to the PMT: PMT at end of period = 0, PMT at beginning of period = 1)</t>
  </si>
  <si>
    <t xml:space="preserve"> =PMT(rate = period rate, nper = total number of periods, pv means amount invested or lent out today, fv means amount received after all the periods have elapsed or amount paid after all the periods have elapsed, type refers to the PMT: PMT at end of period = 0, PMT at beginning of period = 1)</t>
  </si>
  <si>
    <t>Cash Flow matters in Finance. Cash going out of the wallet is negative. Cash coming into the wallet is positive. Time period Matters in Finance: Example - if you are making monthly payments, then total number of periods must be total number of months.</t>
  </si>
  <si>
    <t>For the borrow the PV is positive, the PMT is negative, and the FV is negative. For the Lender the PV is negative, the PMT is positive, and the FV is positive.</t>
  </si>
  <si>
    <t xml:space="preserve"> =EFFECT(nominal_rate means APR or Nominal Rate (APR = NOMINAL RATE = period interest rate * number of compounding periods in 1 year), npery means "number of compounding periods in 1 year")</t>
  </si>
  <si>
    <t>Annual Interest Rate = APR = Nominal Rate</t>
  </si>
  <si>
    <t>Period Rate</t>
  </si>
  <si>
    <t>If you pay points, then you do not get to use all the cash you borrowed. Therefore, the Rate is really based on the cash you receive, not the face value of the loan.</t>
  </si>
  <si>
    <t>SLN is a built-in function that calculates Straight Line Depreciation. For Financial Accounting, the Depreciation Method should match the expense to the pattern of cash flows generated by the asset. SLN is for assets that generate even cash flows over the life of the asset.</t>
  </si>
  <si>
    <t>Beg Balance</t>
  </si>
  <si>
    <t xml:space="preserve"> =RATE(nper = total number of periods, pmt means periodic payment, pv means amount invested or lent out today, fv means amount received after all the periods have elapsed or amount paid after all the periods have elapsed, type refers to the pmt: pmt at end of period = 0, pmt at beginning of period = 1)</t>
  </si>
  <si>
    <t>How long to pay off your credit Card if you pay only the minimum PMT required?</t>
  </si>
  <si>
    <t>Balance = PV =</t>
  </si>
  <si>
    <t>APR = i =</t>
  </si>
  <si>
    <t>Type</t>
  </si>
  <si>
    <t>n =</t>
  </si>
  <si>
    <t>Minimum Monthly PMT =</t>
  </si>
  <si>
    <t>n*x = NPER function =</t>
  </si>
  <si>
    <t>x = n*x/n =</t>
  </si>
  <si>
    <t>Words:</t>
  </si>
  <si>
    <t>Monthly PMT =</t>
  </si>
  <si>
    <t xml:space="preserve">x = </t>
  </si>
  <si>
    <t>n for account is =</t>
  </si>
  <si>
    <t>Type= 0 or 1 ==&gt;</t>
  </si>
  <si>
    <t>Solve for EAR first =</t>
  </si>
  <si>
    <t>n for PMT =</t>
  </si>
  <si>
    <t>Then from EAR, find APR (i) ==&gt;</t>
  </si>
  <si>
    <t>Then from APR (i), find period Rate ==&gt;</t>
  </si>
  <si>
    <t>Solve for Future Value =</t>
  </si>
  <si>
    <t>MoneyTreeLoaning will:</t>
  </si>
  <si>
    <t>What is the APR and EAR?</t>
  </si>
  <si>
    <t>Days in Future =</t>
  </si>
  <si>
    <t>Check Amount =</t>
  </si>
  <si>
    <t>You get Today =</t>
  </si>
  <si>
    <t>Days in Year =</t>
  </si>
  <si>
    <t>APR =</t>
  </si>
  <si>
    <t>EAR =</t>
  </si>
  <si>
    <t>&lt;== correct because math formula does not truncate to an integer</t>
  </si>
  <si>
    <t>&lt;== Incorrect because the EFFECT function truncates npery to an integer</t>
  </si>
  <si>
    <t>Excel Help:</t>
  </si>
  <si>
    <t>Npery is truncated to an integer.</t>
  </si>
  <si>
    <t>If either argument is nonnumeric, EFFECT returns the #VALUE! error value.</t>
  </si>
  <si>
    <t>If nominal_rate ≤ 0 or if npery &lt; 1, EFFECT returns the #NUM! error value.</t>
  </si>
  <si>
    <t>EFFECT is calculated as follows:</t>
  </si>
  <si>
    <t>If you put money in the bank, you would like to know what it is worth with all the interest added in on some future date. This amount is called Future Value.</t>
  </si>
  <si>
    <t>Cash Flow matters in Finance. Cash going out of the wallet is negative. Cash coming into the wallet is positive.</t>
  </si>
  <si>
    <t>APR = Annual Percentage Rate =  NOMINAL RATE = period interest rate * number of compounding periods in 1 year. This is the rate usually calculated by the bank.</t>
  </si>
  <si>
    <t xml:space="preserve"> =NOMINAL(Effective Interest Rate), npery means "number of compounding periods in 1 year")</t>
  </si>
  <si>
    <t xml:space="preserve"> =EFFECT(APR or Nominal Rate, npery means "number of compounding periods in 1 year")</t>
  </si>
  <si>
    <t xml:space="preserve"> =NPER(rate = period Rate, pmt means periodic payment, pv means amount invested or lent out today, fv means amount received after all the periods have elapsed or amount paid after all the periods have elapsed, type refers to the pmt: pmt at end of period = 0, pmt at beginning of period = 1)</t>
  </si>
  <si>
    <t>RRR</t>
  </si>
  <si>
    <t>Date</t>
  </si>
  <si>
    <t>XNPV</t>
  </si>
  <si>
    <t>Preset Value = How much future cash flows are worth today. Think of it as interest going backwards; if we put money in the bank today (present value) it will be worth some future value amount in the future: Present Value is the Opposite! We want to receive some cash amounts in the future, what amount do we have to put in the bank today?</t>
  </si>
  <si>
    <t xml:space="preserve"> =PV( rate, nper, fv, type)</t>
  </si>
  <si>
    <t xml:space="preserve"> =NPV( rate, CF1, CF2…. (as range or cells separated by commas). NOTE: You cannot include Cash Flow at time 0.</t>
  </si>
  <si>
    <t xml:space="preserve"> =XNPV(rate, values, dates) NOTE: you can include Cash Flow at time 0.</t>
  </si>
  <si>
    <t>An alternative to using the IPMT function to calculate the period interest, use (Balance From Period Before)*(Period Interest Rate)</t>
  </si>
  <si>
    <t xml:space="preserve"> =PPMT(</t>
  </si>
  <si>
    <t xml:space="preserve"> =IPMT(</t>
  </si>
  <si>
    <t xml:space="preserve">An alternative to using the PPMT function to calculate the period Principal Reduction, use (Period PMT )-(Period Interest) </t>
  </si>
  <si>
    <t>Use the IF function to help make you Amortization Table more "Updateable".</t>
  </si>
  <si>
    <t>An Amortization table breaks apart your Period PMT into 2 pieces: 1) How much goes to reducing the loan balance and 2) How much the bank takes as interest.</t>
  </si>
  <si>
    <t xml:space="preserve"> =CUMIPMT( rate = period rate, nper = total periods, pv = loan balance at beginning, start_period = 1st period that you want to add the interest, end_period = last period that you want to add the interest)</t>
  </si>
  <si>
    <t>The Tax column tells us how much we save on our taxes</t>
  </si>
  <si>
    <t>Net Cash out is the actual cash you will have paid out that is associated with the Interest Expense</t>
  </si>
  <si>
    <t>Loan Value (Subtract Down)</t>
  </si>
  <si>
    <t>FV function calculates the future value of a lump sum (invested at very beginning) or regular payments (called PMT and amount is the same for each period and the  amount is always the same).</t>
  </si>
  <si>
    <t>PV function calculates present Value when the cash flows are the same and are separated by regular time periods. NPV function lets us calculate the present value when the amounts are not the same. XNPV function lets us calculate the present value when the amounts are not the same and the times are not the same.</t>
  </si>
  <si>
    <t>NPER function calculates the = total number of periods = Years*Number of compounding periods per year. Example 30 year loan compounded 12 times a year ==&gt; 12*30 = 360 = Total periods.</t>
  </si>
  <si>
    <t>Effective Interest Rate is always higher than APR or Nominal Rate when the compounding periods per year are greater than . Why? Because you are earning interest on interest - The Effective Interest Rate tells you in percentage terms what the rate really is (You could multiply it plus 1 by the principal and get Future Value)</t>
  </si>
  <si>
    <t>Effective Interest Rate is always higher than APR or Nominal Rate when the compounding periods per year are greater than . Why? Because you are earning interest on interest.</t>
  </si>
  <si>
    <t>You can think of PV as taking interest "OUT".</t>
  </si>
  <si>
    <t>You can think of FV as adding interest "IN".</t>
  </si>
  <si>
    <t>Principal (Amount loaned or amount still owed) = Present Value = PV =</t>
  </si>
  <si>
    <t>Total of Interest and Principal = Future Value = FV =</t>
  </si>
  <si>
    <t>Remember, RATE returns the period rate!!!!!!</t>
  </si>
  <si>
    <t>Debt Analysis</t>
  </si>
  <si>
    <t>% Down Payment</t>
  </si>
  <si>
    <t>APR</t>
  </si>
  <si>
    <t>Extra Fee</t>
  </si>
  <si>
    <t>PMT w Balloon</t>
  </si>
  <si>
    <t>Compounding Periods per year</t>
  </si>
  <si>
    <t>Balloon Payment (Optional)</t>
  </si>
  <si>
    <t>Actual Cash Received</t>
  </si>
  <si>
    <t>x = years</t>
  </si>
  <si>
    <t>x = n*x/n = years</t>
  </si>
  <si>
    <t>DBB is a built-in function that calculates Double Declining Balance Depreciation. For Financial Accounting, the Depreciation Method should match the expense to the pattern of cash flows generated by the asset. DB is for assets that generate more cash  flows in the earlier years of the asset's life.</t>
  </si>
  <si>
    <t>When an asset has an annuity cash flow pattern, you can use the PV function for Capital Investment Decision. An annuity has equal payments at equal time intervals.</t>
  </si>
  <si>
    <t>Calculates the net present value for a series of cash flows that is periodic (equal time between each cash flow)</t>
  </si>
  <si>
    <t>Returns the net present value for a schedule of cash flows that is not necessarily periodic. To calculate the net present value for a series of cash flows that is periodic, use the NPV function.</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</si>
</sst>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d\-mmm\-yyyy"/>
    <numFmt numFmtId="167" formatCode="#\ ???/???"/>
    <numFmt numFmtId="168" formatCode="0.000000"/>
    <numFmt numFmtId="169" formatCode="0.000"/>
    <numFmt numFmtId="170" formatCode="0.000%"/>
    <numFmt numFmtId="171" formatCode="0.0000%"/>
    <numFmt numFmtId="172" formatCode="0.00%\ &quot;Compounded Monthly&quot;"/>
    <numFmt numFmtId="173" formatCode="0.000000000000000000"/>
    <numFmt numFmtId="174" formatCode="0.00000000000000000000"/>
    <numFmt numFmtId="175" formatCode="0.00000000"/>
    <numFmt numFmtId="176" formatCode="0.00%&quot; Tax Rate&quot;"/>
    <numFmt numFmtId="177" formatCode="_(&quot;$&quot;* #,##0_);_(&quot;$&quot;* \(#,##0\);_(&quot;$&quot;* &quot;-&quot;??_);_(@_)"/>
    <numFmt numFmtId="178" formatCode="_(* #,##0.000000000000000000_);_(* \(#,##0.000000000000000000\);_(* &quot;-&quot;??????????????????_);_(@_)"/>
    <numFmt numFmtId="179" formatCode="&quot;$&quot;#,##0.000_);[Red]\(&quot;$&quot;#,##0.000\)"/>
    <numFmt numFmtId="180" formatCode="&quot;$&quot;#,##0.0000_);[Red]\(&quot;$&quot;#,##0.0000\)"/>
    <numFmt numFmtId="181" formatCode="&quot;$&quot;#,##0.00000_);[Red]\(&quot;$&quot;#,##0.00000\)"/>
    <numFmt numFmtId="182" formatCode="&quot;$&quot;#,##0.000000_);[Red]\(&quot;$&quot;#,##0.000000\)"/>
    <numFmt numFmtId="183" formatCode="&quot;$&quot;#,##0.0000000_);[Red]\(&quot;$&quot;#,##0.0000000\)"/>
    <numFmt numFmtId="184" formatCode="&quot;$&quot;#,##0.00000000_);[Red]\(&quot;$&quot;#,##0.00000000\)"/>
    <numFmt numFmtId="185" formatCode="0.00000000000000"/>
    <numFmt numFmtId="186" formatCode="0.0000000000000000000"/>
    <numFmt numFmtId="187" formatCode="0.000000000000000000000"/>
    <numFmt numFmtId="188" formatCode="0.00000000000000000"/>
    <numFmt numFmtId="189" formatCode="0.0000000000000000"/>
    <numFmt numFmtId="190" formatCode="0.000000000000000"/>
    <numFmt numFmtId="191" formatCode="0.0000000000000"/>
    <numFmt numFmtId="192" formatCode="0.000000000000"/>
    <numFmt numFmtId="193" formatCode="0.00000000000"/>
    <numFmt numFmtId="194" formatCode="0.0000000000"/>
    <numFmt numFmtId="195" formatCode="0.000000000"/>
    <numFmt numFmtId="196" formatCode="0.0000000"/>
    <numFmt numFmtId="197" formatCode="_(* #,##0.000000_);_(* \(#,##0.000000\);_(* &quot;-&quot;??????_);_(@_)"/>
    <numFmt numFmtId="198" formatCode="_(&quot;$&quot;* #,##0.000000_);_(&quot;$&quot;* \(#,##0.000000\);_(&quot;$&quot;* &quot;-&quot;??????_);_(@_)"/>
    <numFmt numFmtId="199" formatCode="_(* #,##0.000_);_(* \(#,##0.000\);_(* &quot;-&quot;??_);_(@_)"/>
    <numFmt numFmtId="200" formatCode="_(* #,##0.0000_);_(* \(#,##0.0000\);_(* &quot;-&quot;??_);_(@_)"/>
    <numFmt numFmtId="201" formatCode="0.0%"/>
    <numFmt numFmtId="202" formatCode="#,##0.00%"/>
    <numFmt numFmtId="203" formatCode=".00000"/>
    <numFmt numFmtId="204" formatCode="_(#,##0.00_)"/>
  </numFmts>
  <fonts count="56">
    <font>
      <sz val="10"/>
      <name val="Arial"/>
      <family val="0"/>
    </font>
    <font>
      <sz val="10"/>
      <color indexed="9"/>
      <name val="Arial"/>
      <family val="2"/>
    </font>
    <font>
      <sz val="12"/>
      <name val="Bookman Old Style"/>
      <family val="1"/>
    </font>
    <font>
      <u val="single"/>
      <sz val="10"/>
      <color indexed="36"/>
      <name val="Arial"/>
      <family val="2"/>
    </font>
    <font>
      <b/>
      <sz val="10"/>
      <name val="Arial"/>
      <family val="2"/>
    </font>
    <font>
      <u val="single"/>
      <sz val="10"/>
      <color indexed="12"/>
      <name val="Arial"/>
      <family val="2"/>
    </font>
    <font>
      <b/>
      <sz val="16"/>
      <color indexed="53"/>
      <name val="Bell MT"/>
      <family val="1"/>
    </font>
    <font>
      <b/>
      <sz val="14"/>
      <name val="Arial"/>
      <family val="2"/>
    </font>
    <font>
      <b/>
      <sz val="10"/>
      <color indexed="9"/>
      <name val="Arial"/>
      <family val="2"/>
    </font>
    <font>
      <sz val="8"/>
      <name val="Arial"/>
      <family val="2"/>
    </font>
    <font>
      <sz val="9"/>
      <name val="Arial"/>
      <family val="2"/>
    </font>
    <font>
      <b/>
      <sz val="8"/>
      <name val="Tahoma"/>
      <family val="2"/>
    </font>
    <font>
      <b/>
      <sz val="14"/>
      <color indexed="9"/>
      <name val="Arial"/>
      <family val="2"/>
    </font>
    <font>
      <sz val="11"/>
      <color indexed="8"/>
      <name val="Calibri"/>
      <family val="2"/>
    </font>
    <font>
      <sz val="20"/>
      <color indexed="8"/>
      <name val="Calibri"/>
      <family val="2"/>
    </font>
    <font>
      <sz val="13.2"/>
      <name val="Arial"/>
      <family val="2"/>
    </font>
    <font>
      <sz val="11"/>
      <name val="Calibri"/>
      <family val="2"/>
    </font>
    <font>
      <sz val="13.2"/>
      <color indexed="63"/>
      <name val="Arial"/>
      <family val="2"/>
    </font>
    <font>
      <sz val="12"/>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4"/>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theme="0"/>
      <name val="Arial"/>
      <family val="2"/>
    </font>
    <font>
      <b/>
      <sz val="10"/>
      <color theme="0"/>
      <name val="Arial"/>
      <family val="2"/>
    </font>
    <font>
      <sz val="14"/>
      <color theme="0"/>
      <name val="Calibri"/>
      <family val="2"/>
    </font>
    <font>
      <sz val="12"/>
      <color theme="0"/>
      <name val="Arial"/>
      <family val="2"/>
    </font>
    <font>
      <b/>
      <sz val="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solid">
        <fgColor indexed="26"/>
        <bgColor indexed="64"/>
      </patternFill>
    </fill>
    <fill>
      <patternFill patternType="solid">
        <fgColor indexed="13"/>
        <bgColor indexed="64"/>
      </patternFill>
    </fill>
    <fill>
      <patternFill patternType="solid">
        <fgColor rgb="FFCCFFCC"/>
        <bgColor indexed="64"/>
      </patternFill>
    </fill>
    <fill>
      <patternFill patternType="solid">
        <fgColor rgb="FFFFFF99"/>
        <bgColor indexed="64"/>
      </patternFill>
    </fill>
    <fill>
      <patternFill patternType="solid">
        <fgColor rgb="FF000099"/>
        <bgColor indexed="64"/>
      </patternFill>
    </fill>
    <fill>
      <patternFill patternType="solid">
        <fgColor rgb="FFCCFFFF"/>
        <bgColor indexed="64"/>
      </patternFill>
    </fill>
    <fill>
      <patternFill patternType="solid">
        <fgColor rgb="FFFF0000"/>
        <bgColor indexed="64"/>
      </patternFill>
    </fill>
    <fill>
      <patternFill patternType="solid">
        <fgColor indexed="42"/>
        <bgColor indexed="64"/>
      </patternFill>
    </fill>
    <fill>
      <patternFill patternType="solid">
        <fgColor rgb="FF0000FF"/>
        <bgColor indexed="64"/>
      </patternFill>
    </fill>
    <fill>
      <patternFill patternType="solid">
        <fgColor theme="1"/>
        <bgColor indexed="64"/>
      </patternFill>
    </fill>
    <fill>
      <patternFill patternType="solid">
        <fgColor rgb="FF660066"/>
        <bgColor indexed="64"/>
      </patternFill>
    </fill>
    <fill>
      <patternFill patternType="solid">
        <fgColor rgb="FFDDFFFF"/>
        <bgColor indexed="64"/>
      </patternFill>
    </fill>
    <fill>
      <patternFill patternType="solid">
        <fgColor rgb="FF92D050"/>
        <bgColor indexed="64"/>
      </patternFill>
    </fill>
    <fill>
      <patternFill patternType="solid">
        <fgColor rgb="FFDDDDDD"/>
        <bgColor indexed="64"/>
      </patternFill>
    </fill>
    <fill>
      <patternFill patternType="solid">
        <fgColor rgb="FFCCECFF"/>
        <bgColor indexed="64"/>
      </patternFill>
    </fill>
  </fills>
  <borders count="28">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ck">
        <color indexed="53"/>
      </left>
      <right style="thick">
        <color indexed="53"/>
      </right>
      <top style="thick">
        <color indexed="53"/>
      </top>
      <bottom style="thick">
        <color indexed="5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ck"/>
      <bottom style="thick"/>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color theme="0"/>
      </left>
      <right style="thin">
        <color theme="0"/>
      </right>
      <top style="thin">
        <color theme="0"/>
      </top>
      <bottom style="thin">
        <color theme="0"/>
      </bottom>
    </border>
    <border>
      <left>
        <color indexed="63"/>
      </left>
      <right style="thin"/>
      <top>
        <color indexed="63"/>
      </top>
      <bottom style="thin"/>
    </border>
  </borders>
  <cellStyleXfs count="78">
    <xf numFmtId="0" fontId="0" fillId="0" borderId="0">
      <alignment/>
      <protection/>
    </xf>
    <xf numFmtId="0" fontId="4" fillId="0" borderId="0" applyNumberFormat="0" applyFill="0" applyBorder="0" applyAlignment="0" applyProtection="0"/>
    <xf numFmtId="0" fontId="0" fillId="0" borderId="0" applyNumberFormat="0" applyFill="0" applyBorder="0" applyAlignment="0" applyProtection="0"/>
    <xf numFmtId="0" fontId="7" fillId="0" borderId="0" applyNumberFormat="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1" fillId="27" borderId="1">
      <alignment wrapText="1"/>
      <protection/>
    </xf>
    <xf numFmtId="0" fontId="1" fillId="27" borderId="1">
      <alignment horizontal="centerContinuous" wrapText="1"/>
      <protection/>
    </xf>
    <xf numFmtId="0" fontId="38" fillId="28" borderId="2" applyNumberFormat="0" applyAlignment="0" applyProtection="0"/>
    <xf numFmtId="0" fontId="39"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5" fontId="2" fillId="0" borderId="0">
      <alignment/>
      <protection/>
    </xf>
    <xf numFmtId="0" fontId="40" fillId="0" borderId="0" applyNumberFormat="0" applyFill="0" applyBorder="0" applyAlignment="0" applyProtection="0"/>
    <xf numFmtId="0" fontId="3" fillId="0" borderId="0" applyNumberFormat="0" applyFill="0" applyBorder="0" applyAlignment="0" applyProtection="0"/>
    <xf numFmtId="166" fontId="4" fillId="0" borderId="0" applyFont="0" applyFill="0" applyBorder="0" applyProtection="0">
      <alignment horizontal="center"/>
    </xf>
    <xf numFmtId="0" fontId="41" fillId="30"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1" borderId="2" applyNumberFormat="0" applyAlignment="0" applyProtection="0"/>
    <xf numFmtId="0" fontId="46" fillId="0" borderId="7" applyNumberFormat="0" applyFill="0" applyAlignment="0" applyProtection="0"/>
    <xf numFmtId="0" fontId="47" fillId="32" borderId="0" applyNumberFormat="0" applyBorder="0" applyAlignment="0" applyProtection="0"/>
    <xf numFmtId="0" fontId="35" fillId="0" borderId="0">
      <alignment/>
      <protection/>
    </xf>
    <xf numFmtId="0" fontId="0" fillId="0" borderId="0">
      <alignment/>
      <protection/>
    </xf>
    <xf numFmtId="0" fontId="0" fillId="33" borderId="8" applyNumberFormat="0" applyFont="0" applyAlignment="0" applyProtection="0"/>
    <xf numFmtId="0" fontId="48" fillId="28" borderId="9" applyNumberFormat="0" applyAlignment="0" applyProtection="0"/>
    <xf numFmtId="9" fontId="0" fillId="0" borderId="0" applyFont="0" applyFill="0" applyBorder="0" applyAlignment="0" applyProtection="0"/>
    <xf numFmtId="9" fontId="13" fillId="0" borderId="0" applyFont="0" applyFill="0" applyBorder="0" applyAlignment="0" applyProtection="0"/>
    <xf numFmtId="9" fontId="0" fillId="0" borderId="0" applyFont="0" applyFill="0" applyBorder="0" applyAlignment="0" applyProtection="0"/>
    <xf numFmtId="167" fontId="6" fillId="34" borderId="10">
      <alignment horizontal="left" indent="2"/>
      <protection/>
    </xf>
    <xf numFmtId="0" fontId="0" fillId="35" borderId="1">
      <alignment horizontal="centerContinuous" wrapText="1"/>
      <protection/>
    </xf>
    <xf numFmtId="0" fontId="8" fillId="27" borderId="1">
      <alignment horizontal="center"/>
      <protection/>
    </xf>
    <xf numFmtId="0" fontId="49" fillId="0" borderId="11" applyNumberFormat="0" applyFill="0" applyAlignment="0" applyProtection="0"/>
    <xf numFmtId="0" fontId="50" fillId="0" borderId="0" applyNumberFormat="0" applyFill="0" applyBorder="0" applyAlignment="0" applyProtection="0"/>
    <xf numFmtId="0" fontId="0" fillId="0" borderId="0">
      <alignment wrapText="1"/>
      <protection/>
    </xf>
    <xf numFmtId="0" fontId="0" fillId="36" borderId="0" applyNumberFormat="0" applyFont="0" applyBorder="0" applyAlignment="0" applyProtection="0"/>
    <xf numFmtId="0" fontId="0" fillId="37" borderId="1">
      <alignment horizontal="centerContinuous" wrapText="1"/>
      <protection/>
    </xf>
  </cellStyleXfs>
  <cellXfs count="220">
    <xf numFmtId="0" fontId="0" fillId="0" borderId="0" xfId="0" applyAlignment="1">
      <alignment/>
    </xf>
    <xf numFmtId="0" fontId="0" fillId="37" borderId="1" xfId="0" applyNumberFormat="1" applyFill="1" applyBorder="1" applyAlignment="1">
      <alignment horizontal="centerContinuous" wrapText="1"/>
    </xf>
    <xf numFmtId="0" fontId="0" fillId="0" borderId="1" xfId="0" applyBorder="1" applyAlignment="1">
      <alignment/>
    </xf>
    <xf numFmtId="44" fontId="0" fillId="0" borderId="1" xfId="47" applyFont="1" applyBorder="1" applyAlignment="1">
      <alignment/>
    </xf>
    <xf numFmtId="9" fontId="0" fillId="0" borderId="1" xfId="0" applyNumberFormat="1" applyBorder="1" applyAlignment="1">
      <alignment/>
    </xf>
    <xf numFmtId="44" fontId="0" fillId="0" borderId="1" xfId="0" applyNumberFormat="1" applyBorder="1" applyAlignment="1">
      <alignment/>
    </xf>
    <xf numFmtId="172" fontId="0" fillId="0" borderId="1" xfId="0" applyNumberFormat="1" applyBorder="1" applyAlignment="1">
      <alignment/>
    </xf>
    <xf numFmtId="164" fontId="0" fillId="0" borderId="1" xfId="44" applyNumberFormat="1" applyFont="1" applyBorder="1" applyAlignment="1">
      <alignment/>
    </xf>
    <xf numFmtId="0" fontId="0" fillId="0" borderId="1" xfId="0" applyBorder="1" applyAlignment="1">
      <alignment wrapText="1"/>
    </xf>
    <xf numFmtId="170" fontId="0" fillId="0" borderId="1" xfId="67" applyNumberFormat="1" applyFont="1" applyBorder="1" applyAlignment="1">
      <alignment/>
    </xf>
    <xf numFmtId="8" fontId="0" fillId="0" borderId="1" xfId="47" applyNumberFormat="1" applyFont="1" applyBorder="1" applyAlignment="1">
      <alignment/>
    </xf>
    <xf numFmtId="173" fontId="0" fillId="0" borderId="1" xfId="67" applyNumberFormat="1" applyFont="1" applyBorder="1" applyAlignment="1">
      <alignment/>
    </xf>
    <xf numFmtId="0" fontId="0" fillId="37" borderId="1" xfId="0" applyFill="1" applyBorder="1" applyAlignment="1">
      <alignment horizontal="centerContinuous" wrapText="1"/>
    </xf>
    <xf numFmtId="0" fontId="1" fillId="27" borderId="1" xfId="0" applyFont="1" applyFill="1" applyBorder="1" applyAlignment="1">
      <alignment horizontal="centerContinuous" wrapText="1"/>
    </xf>
    <xf numFmtId="0" fontId="1" fillId="27" borderId="12" xfId="0" applyFont="1" applyFill="1" applyBorder="1" applyAlignment="1">
      <alignment horizontal="centerContinuous" wrapText="1"/>
    </xf>
    <xf numFmtId="0" fontId="0" fillId="37" borderId="1" xfId="0" applyFill="1" applyBorder="1" applyAlignment="1">
      <alignment/>
    </xf>
    <xf numFmtId="0" fontId="4" fillId="37" borderId="1" xfId="0" applyFont="1" applyFill="1" applyBorder="1" applyAlignment="1">
      <alignment/>
    </xf>
    <xf numFmtId="169" fontId="0" fillId="0" borderId="1" xfId="0" applyNumberFormat="1" applyBorder="1" applyAlignment="1">
      <alignment/>
    </xf>
    <xf numFmtId="168" fontId="0" fillId="0" borderId="1" xfId="0" applyNumberFormat="1" applyBorder="1" applyAlignment="1">
      <alignment/>
    </xf>
    <xf numFmtId="1" fontId="0" fillId="0" borderId="1" xfId="0" applyNumberFormat="1" applyBorder="1" applyAlignment="1">
      <alignment/>
    </xf>
    <xf numFmtId="174" fontId="0" fillId="0" borderId="1" xfId="0" applyNumberFormat="1" applyBorder="1" applyAlignment="1">
      <alignment/>
    </xf>
    <xf numFmtId="174" fontId="0" fillId="0" borderId="0" xfId="0" applyNumberFormat="1" applyBorder="1" applyAlignment="1">
      <alignment/>
    </xf>
    <xf numFmtId="0" fontId="10" fillId="0" borderId="13" xfId="0" applyFont="1" applyBorder="1" applyAlignment="1">
      <alignment shrinkToFit="1"/>
    </xf>
    <xf numFmtId="8" fontId="0" fillId="0" borderId="13" xfId="0" applyNumberFormat="1" applyBorder="1" applyAlignment="1">
      <alignment/>
    </xf>
    <xf numFmtId="10" fontId="0" fillId="0" borderId="13" xfId="0" applyNumberFormat="1" applyBorder="1" applyAlignment="1">
      <alignment/>
    </xf>
    <xf numFmtId="0" fontId="10" fillId="0" borderId="1" xfId="0" applyFont="1" applyBorder="1" applyAlignment="1">
      <alignment shrinkToFit="1"/>
    </xf>
    <xf numFmtId="8" fontId="0" fillId="0" borderId="1" xfId="0" applyNumberFormat="1" applyBorder="1" applyAlignment="1">
      <alignment/>
    </xf>
    <xf numFmtId="10" fontId="0" fillId="0" borderId="1" xfId="67" applyNumberFormat="1" applyBorder="1" applyAlignment="1">
      <alignment/>
    </xf>
    <xf numFmtId="0" fontId="0" fillId="0" borderId="1" xfId="0" applyNumberFormat="1" applyBorder="1" applyAlignment="1">
      <alignment/>
    </xf>
    <xf numFmtId="0" fontId="10" fillId="0" borderId="1" xfId="0" applyFont="1" applyFill="1" applyBorder="1" applyAlignment="1">
      <alignment shrinkToFit="1"/>
    </xf>
    <xf numFmtId="8" fontId="1" fillId="27" borderId="1" xfId="0" applyNumberFormat="1" applyFont="1" applyFill="1" applyBorder="1" applyAlignment="1" applyProtection="1">
      <alignment horizontal="left" vertical="top"/>
      <protection hidden="1"/>
    </xf>
    <xf numFmtId="8" fontId="0" fillId="0" borderId="1" xfId="0" applyNumberFormat="1" applyFont="1" applyFill="1" applyBorder="1" applyAlignment="1" applyProtection="1">
      <alignment horizontal="right" vertical="top"/>
      <protection hidden="1"/>
    </xf>
    <xf numFmtId="8" fontId="1" fillId="27" borderId="1" xfId="0" applyNumberFormat="1" applyFont="1" applyFill="1" applyBorder="1" applyAlignment="1">
      <alignment/>
    </xf>
    <xf numFmtId="0" fontId="0" fillId="0" borderId="1" xfId="0" applyNumberFormat="1" applyFont="1" applyBorder="1" applyAlignment="1">
      <alignment/>
    </xf>
    <xf numFmtId="9" fontId="0" fillId="0" borderId="1" xfId="0" applyNumberFormat="1" applyFont="1" applyBorder="1" applyAlignment="1">
      <alignment/>
    </xf>
    <xf numFmtId="170" fontId="0" fillId="0" borderId="1" xfId="0" applyNumberFormat="1" applyFont="1" applyBorder="1" applyAlignment="1">
      <alignment/>
    </xf>
    <xf numFmtId="8" fontId="0" fillId="0" borderId="1" xfId="47" applyNumberFormat="1" applyFont="1" applyBorder="1" applyAlignment="1">
      <alignment/>
    </xf>
    <xf numFmtId="0" fontId="0" fillId="0" borderId="0" xfId="0" applyFont="1" applyAlignment="1">
      <alignment/>
    </xf>
    <xf numFmtId="0" fontId="1" fillId="27" borderId="1" xfId="0" applyFont="1" applyFill="1" applyBorder="1" applyAlignment="1">
      <alignment/>
    </xf>
    <xf numFmtId="8" fontId="0" fillId="0" borderId="1" xfId="0" applyNumberFormat="1" applyFont="1" applyBorder="1" applyAlignment="1">
      <alignment/>
    </xf>
    <xf numFmtId="0" fontId="0" fillId="0" borderId="1" xfId="0" applyFont="1" applyBorder="1" applyAlignment="1">
      <alignment/>
    </xf>
    <xf numFmtId="10" fontId="0" fillId="0" borderId="1" xfId="0" applyNumberFormat="1" applyFont="1" applyBorder="1" applyAlignment="1">
      <alignment/>
    </xf>
    <xf numFmtId="171" fontId="0" fillId="0" borderId="1" xfId="67" applyNumberFormat="1" applyFont="1" applyBorder="1" applyAlignment="1">
      <alignment/>
    </xf>
    <xf numFmtId="0" fontId="1" fillId="27" borderId="1" xfId="0" applyFont="1" applyFill="1" applyBorder="1" applyAlignment="1" applyProtection="1">
      <alignment horizontal="left" vertical="top"/>
      <protection hidden="1"/>
    </xf>
    <xf numFmtId="0" fontId="1" fillId="27" borderId="1" xfId="0" applyFont="1" applyFill="1" applyBorder="1" applyAlignment="1">
      <alignment/>
    </xf>
    <xf numFmtId="10" fontId="0" fillId="0" borderId="1" xfId="0" applyNumberFormat="1" applyBorder="1" applyAlignment="1">
      <alignment/>
    </xf>
    <xf numFmtId="175" fontId="0" fillId="0" borderId="1" xfId="0" applyNumberFormat="1" applyBorder="1" applyAlignment="1">
      <alignment/>
    </xf>
    <xf numFmtId="4" fontId="0" fillId="0" borderId="1" xfId="0" applyNumberFormat="1" applyBorder="1" applyAlignment="1">
      <alignment/>
    </xf>
    <xf numFmtId="8" fontId="0" fillId="0" borderId="0" xfId="0" applyNumberFormat="1" applyAlignment="1">
      <alignment/>
    </xf>
    <xf numFmtId="43" fontId="0" fillId="0" borderId="1" xfId="0" applyNumberFormat="1" applyBorder="1" applyAlignment="1">
      <alignment/>
    </xf>
    <xf numFmtId="0" fontId="0" fillId="37" borderId="1" xfId="0" applyFont="1" applyFill="1" applyBorder="1" applyAlignment="1">
      <alignment horizontal="centerContinuous" wrapText="1"/>
    </xf>
    <xf numFmtId="0" fontId="0" fillId="0" borderId="0" xfId="0" applyAlignment="1">
      <alignment wrapText="1"/>
    </xf>
    <xf numFmtId="0" fontId="4" fillId="37" borderId="1" xfId="0" applyFont="1" applyFill="1" applyBorder="1" applyAlignment="1">
      <alignment horizontal="center" wrapText="1"/>
    </xf>
    <xf numFmtId="0" fontId="10" fillId="34" borderId="1" xfId="0" applyFont="1" applyFill="1" applyBorder="1" applyAlignment="1">
      <alignment shrinkToFit="1"/>
    </xf>
    <xf numFmtId="0" fontId="4" fillId="37" borderId="14" xfId="0" applyFont="1" applyFill="1" applyBorder="1" applyAlignment="1">
      <alignment horizontal="centerContinuous" wrapText="1"/>
    </xf>
    <xf numFmtId="0" fontId="1" fillId="27" borderId="1" xfId="0" applyFont="1" applyFill="1" applyBorder="1" applyAlignment="1">
      <alignment wrapText="1"/>
    </xf>
    <xf numFmtId="176" fontId="0" fillId="37" borderId="1" xfId="0" applyNumberFormat="1" applyFill="1" applyBorder="1" applyAlignment="1">
      <alignment/>
    </xf>
    <xf numFmtId="0" fontId="8" fillId="27" borderId="1" xfId="0" applyFont="1" applyFill="1" applyBorder="1" applyAlignment="1">
      <alignment horizontal="center"/>
    </xf>
    <xf numFmtId="0" fontId="8" fillId="27" borderId="1" xfId="0" applyFont="1" applyFill="1" applyBorder="1" applyAlignment="1">
      <alignment horizontal="center" wrapText="1"/>
    </xf>
    <xf numFmtId="0" fontId="0" fillId="0" borderId="15" xfId="0" applyBorder="1" applyAlignment="1">
      <alignment/>
    </xf>
    <xf numFmtId="0" fontId="8" fillId="27" borderId="1" xfId="0" applyFont="1" applyFill="1" applyBorder="1" applyAlignment="1">
      <alignment/>
    </xf>
    <xf numFmtId="0" fontId="0" fillId="0" borderId="16" xfId="0" applyBorder="1" applyAlignment="1">
      <alignment/>
    </xf>
    <xf numFmtId="0" fontId="0" fillId="0" borderId="13" xfId="0" applyBorder="1" applyAlignment="1">
      <alignment/>
    </xf>
    <xf numFmtId="0" fontId="8" fillId="27" borderId="1" xfId="0" applyFont="1" applyFill="1" applyBorder="1" applyAlignment="1">
      <alignment horizontal="centerContinuous" wrapText="1"/>
    </xf>
    <xf numFmtId="8" fontId="8" fillId="27" borderId="1" xfId="0" applyNumberFormat="1" applyFont="1" applyFill="1" applyBorder="1" applyAlignment="1">
      <alignment/>
    </xf>
    <xf numFmtId="43" fontId="0" fillId="0" borderId="0" xfId="0" applyNumberFormat="1" applyAlignment="1">
      <alignment/>
    </xf>
    <xf numFmtId="44" fontId="0" fillId="0" borderId="1" xfId="47" applyBorder="1" applyAlignment="1">
      <alignment/>
    </xf>
    <xf numFmtId="44" fontId="0" fillId="0" borderId="0" xfId="0" applyNumberFormat="1" applyAlignment="1">
      <alignment/>
    </xf>
    <xf numFmtId="0" fontId="0" fillId="0" borderId="0" xfId="0" applyBorder="1" applyAlignment="1">
      <alignment/>
    </xf>
    <xf numFmtId="0" fontId="0" fillId="37" borderId="1" xfId="0" applyFill="1" applyBorder="1" applyAlignment="1">
      <alignment horizontal="center"/>
    </xf>
    <xf numFmtId="0" fontId="0" fillId="0" borderId="1" xfId="47" applyNumberFormat="1" applyFont="1" applyBorder="1" applyAlignment="1">
      <alignment/>
    </xf>
    <xf numFmtId="0" fontId="0" fillId="0" borderId="1" xfId="0" applyFill="1" applyBorder="1" applyAlignment="1">
      <alignment/>
    </xf>
    <xf numFmtId="0" fontId="0" fillId="0" borderId="1" xfId="47" applyNumberFormat="1" applyBorder="1" applyAlignment="1">
      <alignment/>
    </xf>
    <xf numFmtId="43" fontId="1" fillId="27" borderId="1" xfId="0" applyNumberFormat="1" applyFont="1" applyFill="1" applyBorder="1" applyAlignment="1">
      <alignment/>
    </xf>
    <xf numFmtId="0" fontId="12" fillId="27" borderId="17" xfId="0" applyFont="1" applyFill="1" applyBorder="1" applyAlignment="1">
      <alignment horizontal="centerContinuous" wrapText="1"/>
    </xf>
    <xf numFmtId="0" fontId="12" fillId="27" borderId="18" xfId="0" applyFont="1" applyFill="1" applyBorder="1" applyAlignment="1">
      <alignment horizontal="centerContinuous" wrapText="1"/>
    </xf>
    <xf numFmtId="44" fontId="4" fillId="0" borderId="1" xfId="47" applyFont="1" applyFill="1" applyBorder="1" applyAlignment="1">
      <alignment/>
    </xf>
    <xf numFmtId="164" fontId="4" fillId="0" borderId="1" xfId="44" applyNumberFormat="1" applyFont="1" applyFill="1" applyBorder="1" applyAlignment="1">
      <alignment/>
    </xf>
    <xf numFmtId="0" fontId="4" fillId="37" borderId="1" xfId="0" applyFont="1" applyFill="1" applyBorder="1" applyAlignment="1">
      <alignment horizontal="center"/>
    </xf>
    <xf numFmtId="0" fontId="4" fillId="0" borderId="1" xfId="0" applyFont="1" applyFill="1" applyBorder="1" applyAlignment="1">
      <alignment/>
    </xf>
    <xf numFmtId="9" fontId="4" fillId="0" borderId="1" xfId="0" applyNumberFormat="1" applyFont="1" applyFill="1" applyBorder="1" applyAlignment="1">
      <alignment/>
    </xf>
    <xf numFmtId="10" fontId="4" fillId="0" borderId="1" xfId="67" applyNumberFormat="1" applyFont="1" applyFill="1" applyBorder="1" applyAlignment="1">
      <alignment/>
    </xf>
    <xf numFmtId="44" fontId="4" fillId="0" borderId="1" xfId="47" applyFont="1" applyBorder="1" applyAlignment="1">
      <alignment/>
    </xf>
    <xf numFmtId="10" fontId="4" fillId="0" borderId="1" xfId="67" applyNumberFormat="1" applyFont="1" applyBorder="1" applyAlignment="1">
      <alignment horizontal="center"/>
    </xf>
    <xf numFmtId="8" fontId="4" fillId="0" borderId="1" xfId="47" applyNumberFormat="1" applyFont="1" applyBorder="1" applyAlignment="1">
      <alignment/>
    </xf>
    <xf numFmtId="0" fontId="12" fillId="27" borderId="19" xfId="0" applyFont="1" applyFill="1" applyBorder="1" applyAlignment="1">
      <alignment horizontal="centerContinuous" wrapText="1"/>
    </xf>
    <xf numFmtId="0" fontId="0" fillId="0" borderId="20" xfId="0" applyBorder="1" applyAlignment="1">
      <alignment wrapText="1"/>
    </xf>
    <xf numFmtId="0" fontId="4" fillId="0" borderId="1" xfId="0" applyFont="1" applyFill="1" applyBorder="1" applyAlignment="1">
      <alignment wrapText="1"/>
    </xf>
    <xf numFmtId="176" fontId="0" fillId="37" borderId="0" xfId="0" applyNumberFormat="1" applyFill="1" applyBorder="1" applyAlignment="1">
      <alignment/>
    </xf>
    <xf numFmtId="0" fontId="8" fillId="27" borderId="0" xfId="0" applyFont="1" applyFill="1" applyBorder="1" applyAlignment="1">
      <alignment horizontal="center" wrapText="1"/>
    </xf>
    <xf numFmtId="177" fontId="0" fillId="0" borderId="16" xfId="47" applyNumberFormat="1" applyBorder="1" applyAlignment="1">
      <alignment/>
    </xf>
    <xf numFmtId="185" fontId="0" fillId="0" borderId="0" xfId="0" applyNumberFormat="1" applyAlignment="1">
      <alignment/>
    </xf>
    <xf numFmtId="8" fontId="0" fillId="38" borderId="1" xfId="0" applyNumberFormat="1" applyFont="1" applyFill="1" applyBorder="1" applyAlignment="1" applyProtection="1">
      <alignment horizontal="right" vertical="top"/>
      <protection hidden="1"/>
    </xf>
    <xf numFmtId="0" fontId="0" fillId="38" borderId="1" xfId="0" applyNumberFormat="1" applyFont="1" applyFill="1" applyBorder="1" applyAlignment="1">
      <alignment/>
    </xf>
    <xf numFmtId="9" fontId="0" fillId="38" borderId="1" xfId="0" applyNumberFormat="1" applyFont="1" applyFill="1" applyBorder="1" applyAlignment="1">
      <alignment/>
    </xf>
    <xf numFmtId="170" fontId="0" fillId="38" borderId="1" xfId="0" applyNumberFormat="1" applyFont="1" applyFill="1" applyBorder="1" applyAlignment="1">
      <alignment/>
    </xf>
    <xf numFmtId="8" fontId="0" fillId="38" borderId="1" xfId="47" applyNumberFormat="1" applyFont="1" applyFill="1" applyBorder="1" applyAlignment="1">
      <alignment/>
    </xf>
    <xf numFmtId="8" fontId="0" fillId="38" borderId="1" xfId="0" applyNumberFormat="1" applyFont="1" applyFill="1" applyBorder="1" applyAlignment="1">
      <alignment/>
    </xf>
    <xf numFmtId="0" fontId="0" fillId="38" borderId="1" xfId="0" applyFont="1" applyFill="1" applyBorder="1" applyAlignment="1">
      <alignment/>
    </xf>
    <xf numFmtId="10" fontId="0" fillId="38" borderId="1" xfId="0" applyNumberFormat="1" applyFont="1" applyFill="1" applyBorder="1" applyAlignment="1">
      <alignment/>
    </xf>
    <xf numFmtId="171" fontId="0" fillId="38" borderId="1" xfId="67" applyNumberFormat="1" applyFont="1" applyFill="1" applyBorder="1" applyAlignment="1">
      <alignment/>
    </xf>
    <xf numFmtId="8" fontId="0" fillId="38" borderId="1" xfId="0" applyNumberFormat="1" applyFill="1" applyBorder="1" applyAlignment="1">
      <alignment/>
    </xf>
    <xf numFmtId="174" fontId="0" fillId="38" borderId="1" xfId="0" applyNumberFormat="1" applyFill="1" applyBorder="1" applyAlignment="1">
      <alignment/>
    </xf>
    <xf numFmtId="0" fontId="0" fillId="38" borderId="1" xfId="0" applyNumberFormat="1" applyFill="1" applyBorder="1" applyAlignment="1">
      <alignment/>
    </xf>
    <xf numFmtId="8" fontId="0" fillId="38" borderId="0" xfId="0" applyNumberFormat="1" applyFill="1" applyAlignment="1">
      <alignment/>
    </xf>
    <xf numFmtId="10" fontId="0" fillId="38" borderId="1" xfId="0" applyNumberFormat="1" applyFill="1" applyBorder="1" applyAlignment="1">
      <alignment/>
    </xf>
    <xf numFmtId="8" fontId="0" fillId="38" borderId="13" xfId="0" applyNumberFormat="1" applyFill="1" applyBorder="1" applyAlignment="1">
      <alignment/>
    </xf>
    <xf numFmtId="0" fontId="0" fillId="39" borderId="1" xfId="0" applyFont="1" applyFill="1" applyBorder="1" applyAlignment="1">
      <alignment horizontal="centerContinuous" wrapText="1"/>
    </xf>
    <xf numFmtId="0" fontId="0" fillId="39" borderId="1" xfId="0" applyFill="1" applyBorder="1" applyAlignment="1">
      <alignment horizontal="centerContinuous" wrapText="1"/>
    </xf>
    <xf numFmtId="0" fontId="0" fillId="39" borderId="1" xfId="0" applyFill="1" applyBorder="1" applyAlignment="1">
      <alignment/>
    </xf>
    <xf numFmtId="0" fontId="51" fillId="40" borderId="1" xfId="0" applyFont="1" applyFill="1" applyBorder="1" applyAlignment="1">
      <alignment horizontal="centerContinuous" wrapText="1"/>
    </xf>
    <xf numFmtId="0" fontId="52" fillId="40" borderId="1" xfId="0" applyFont="1" applyFill="1" applyBorder="1" applyAlignment="1">
      <alignment/>
    </xf>
    <xf numFmtId="0" fontId="52" fillId="40" borderId="14" xfId="0" applyFont="1" applyFill="1" applyBorder="1" applyAlignment="1">
      <alignment horizontal="centerContinuous" wrapText="1"/>
    </xf>
    <xf numFmtId="0" fontId="51" fillId="40" borderId="1" xfId="0" applyFont="1" applyFill="1" applyBorder="1" applyAlignment="1">
      <alignment horizontal="center"/>
    </xf>
    <xf numFmtId="0" fontId="0" fillId="41" borderId="1" xfId="0" applyFill="1" applyBorder="1" applyAlignment="1">
      <alignment/>
    </xf>
    <xf numFmtId="0" fontId="52" fillId="40" borderId="1" xfId="0" applyFont="1" applyFill="1" applyBorder="1" applyAlignment="1">
      <alignment wrapText="1"/>
    </xf>
    <xf numFmtId="168" fontId="0" fillId="38" borderId="1" xfId="0" applyNumberFormat="1" applyFill="1" applyBorder="1" applyAlignment="1">
      <alignment/>
    </xf>
    <xf numFmtId="0" fontId="51" fillId="42" borderId="1" xfId="0" applyFont="1" applyFill="1" applyBorder="1" applyAlignment="1">
      <alignment/>
    </xf>
    <xf numFmtId="0" fontId="0" fillId="0" borderId="1" xfId="0" applyNumberFormat="1" applyFill="1" applyBorder="1" applyAlignment="1">
      <alignment/>
    </xf>
    <xf numFmtId="43" fontId="0" fillId="0" borderId="1" xfId="44" applyFont="1" applyBorder="1" applyAlignment="1">
      <alignment/>
    </xf>
    <xf numFmtId="43" fontId="0" fillId="0" borderId="0" xfId="44" applyFont="1" applyAlignment="1">
      <alignment/>
    </xf>
    <xf numFmtId="8" fontId="0" fillId="0" borderId="1" xfId="44" applyNumberFormat="1" applyFont="1" applyBorder="1" applyAlignment="1">
      <alignment/>
    </xf>
    <xf numFmtId="44" fontId="0" fillId="38" borderId="1" xfId="0" applyNumberFormat="1" applyFill="1" applyBorder="1" applyAlignment="1">
      <alignment/>
    </xf>
    <xf numFmtId="0" fontId="8" fillId="27" borderId="21" xfId="0" applyFont="1" applyFill="1" applyBorder="1" applyAlignment="1">
      <alignment/>
    </xf>
    <xf numFmtId="8" fontId="4" fillId="38" borderId="1" xfId="0" applyNumberFormat="1" applyFont="1" applyFill="1" applyBorder="1" applyAlignment="1">
      <alignment/>
    </xf>
    <xf numFmtId="0" fontId="35" fillId="37" borderId="22" xfId="63" applyFill="1" applyBorder="1" applyAlignment="1">
      <alignment horizontal="centerContinuous" wrapText="1"/>
      <protection/>
    </xf>
    <xf numFmtId="0" fontId="35" fillId="37" borderId="23" xfId="63" applyFill="1" applyBorder="1" applyAlignment="1">
      <alignment horizontal="centerContinuous" wrapText="1"/>
      <protection/>
    </xf>
    <xf numFmtId="0" fontId="35" fillId="37" borderId="21" xfId="63" applyFill="1" applyBorder="1" applyAlignment="1">
      <alignment horizontal="centerContinuous" wrapText="1"/>
      <protection/>
    </xf>
    <xf numFmtId="0" fontId="35" fillId="0" borderId="0" xfId="63">
      <alignment/>
      <protection/>
    </xf>
    <xf numFmtId="0" fontId="35" fillId="0" borderId="1" xfId="63" applyBorder="1">
      <alignment/>
      <protection/>
    </xf>
    <xf numFmtId="43" fontId="13" fillId="0" borderId="1" xfId="46" applyFont="1" applyBorder="1" applyAlignment="1">
      <alignment/>
    </xf>
    <xf numFmtId="10" fontId="35" fillId="0" borderId="1" xfId="63" applyNumberFormat="1" applyBorder="1">
      <alignment/>
      <protection/>
    </xf>
    <xf numFmtId="4" fontId="35" fillId="0" borderId="1" xfId="63" applyNumberFormat="1" applyBorder="1">
      <alignment/>
      <protection/>
    </xf>
    <xf numFmtId="0" fontId="35" fillId="43" borderId="1" xfId="63" applyFill="1" applyBorder="1">
      <alignment/>
      <protection/>
    </xf>
    <xf numFmtId="0" fontId="35" fillId="43" borderId="1" xfId="63" applyFill="1" applyBorder="1" applyAlignment="1">
      <alignment horizontal="centerContinuous" wrapText="1"/>
      <protection/>
    </xf>
    <xf numFmtId="0" fontId="35" fillId="43" borderId="23" xfId="63" applyFill="1" applyBorder="1" applyAlignment="1">
      <alignment horizontal="centerContinuous" wrapText="1"/>
      <protection/>
    </xf>
    <xf numFmtId="0" fontId="35" fillId="43" borderId="21" xfId="63" applyFill="1" applyBorder="1" applyAlignment="1">
      <alignment horizontal="centerContinuous" wrapText="1"/>
      <protection/>
    </xf>
    <xf numFmtId="0" fontId="35" fillId="37" borderId="24" xfId="63" applyFill="1" applyBorder="1" applyAlignment="1">
      <alignment horizontal="centerContinuous" wrapText="1"/>
      <protection/>
    </xf>
    <xf numFmtId="0" fontId="35" fillId="37" borderId="25" xfId="63" applyFill="1" applyBorder="1" applyAlignment="1">
      <alignment horizontal="centerContinuous" wrapText="1"/>
      <protection/>
    </xf>
    <xf numFmtId="196" fontId="35" fillId="0" borderId="0" xfId="63" applyNumberFormat="1">
      <alignment/>
      <protection/>
    </xf>
    <xf numFmtId="8" fontId="35" fillId="43" borderId="1" xfId="63" applyNumberFormat="1" applyFill="1" applyBorder="1">
      <alignment/>
      <protection/>
    </xf>
    <xf numFmtId="0" fontId="35" fillId="43" borderId="22" xfId="63" applyFill="1" applyBorder="1" applyAlignment="1">
      <alignment horizontal="centerContinuous" wrapText="1"/>
      <protection/>
    </xf>
    <xf numFmtId="0" fontId="35" fillId="37" borderId="1" xfId="63" applyFill="1" applyBorder="1" applyAlignment="1">
      <alignment horizontal="centerContinuous" wrapText="1"/>
      <protection/>
    </xf>
    <xf numFmtId="0" fontId="35" fillId="37" borderId="12" xfId="63" applyFill="1" applyBorder="1" applyAlignment="1">
      <alignment horizontal="centerContinuous" wrapText="1"/>
      <protection/>
    </xf>
    <xf numFmtId="2" fontId="35" fillId="43" borderId="1" xfId="63" applyNumberFormat="1" applyFill="1" applyBorder="1">
      <alignment/>
      <protection/>
    </xf>
    <xf numFmtId="2" fontId="35" fillId="0" borderId="1" xfId="63" applyNumberFormat="1" applyFill="1" applyBorder="1">
      <alignment/>
      <protection/>
    </xf>
    <xf numFmtId="2" fontId="35" fillId="0" borderId="0" xfId="63" applyNumberFormat="1">
      <alignment/>
      <protection/>
    </xf>
    <xf numFmtId="0" fontId="14" fillId="0" borderId="0" xfId="63" applyFont="1">
      <alignment/>
      <protection/>
    </xf>
    <xf numFmtId="0" fontId="15" fillId="37" borderId="0" xfId="63" applyFont="1" applyFill="1" applyAlignment="1">
      <alignment horizontal="left" indent="1"/>
      <protection/>
    </xf>
    <xf numFmtId="0" fontId="16" fillId="37" borderId="0" xfId="63" applyFont="1" applyFill="1">
      <alignment/>
      <protection/>
    </xf>
    <xf numFmtId="0" fontId="17" fillId="0" borderId="0" xfId="63" applyFont="1" applyAlignment="1">
      <alignment horizontal="left" indent="1"/>
      <protection/>
    </xf>
    <xf numFmtId="0" fontId="15" fillId="0" borderId="0" xfId="63" applyFont="1" applyFill="1" applyAlignment="1">
      <alignment horizontal="left" indent="1"/>
      <protection/>
    </xf>
    <xf numFmtId="0" fontId="16" fillId="0" borderId="0" xfId="63" applyFont="1" applyFill="1">
      <alignment/>
      <protection/>
    </xf>
    <xf numFmtId="43" fontId="0" fillId="0" borderId="1" xfId="44" applyFont="1" applyFill="1" applyBorder="1" applyAlignment="1">
      <alignment/>
    </xf>
    <xf numFmtId="43" fontId="0" fillId="0" borderId="1" xfId="44" applyNumberFormat="1" applyFont="1" applyFill="1" applyBorder="1" applyAlignment="1">
      <alignment/>
    </xf>
    <xf numFmtId="0" fontId="36" fillId="42" borderId="1" xfId="63" applyFont="1" applyFill="1" applyBorder="1">
      <alignment/>
      <protection/>
    </xf>
    <xf numFmtId="0" fontId="36" fillId="44" borderId="24" xfId="63" applyFont="1" applyFill="1" applyBorder="1" applyAlignment="1">
      <alignment horizontal="centerContinuous" wrapText="1"/>
      <protection/>
    </xf>
    <xf numFmtId="0" fontId="36" fillId="44" borderId="25" xfId="63" applyFont="1" applyFill="1" applyBorder="1" applyAlignment="1">
      <alignment horizontal="centerContinuous" wrapText="1"/>
      <protection/>
    </xf>
    <xf numFmtId="0" fontId="36" fillId="44" borderId="23" xfId="63" applyFont="1" applyFill="1" applyBorder="1" applyAlignment="1">
      <alignment horizontal="centerContinuous" wrapText="1"/>
      <protection/>
    </xf>
    <xf numFmtId="0" fontId="36" fillId="44" borderId="21" xfId="63" applyFont="1" applyFill="1" applyBorder="1" applyAlignment="1">
      <alignment horizontal="centerContinuous" wrapText="1"/>
      <protection/>
    </xf>
    <xf numFmtId="0" fontId="53" fillId="40" borderId="22" xfId="63" applyFont="1" applyFill="1" applyBorder="1" applyAlignment="1">
      <alignment horizontal="centerContinuous" wrapText="1"/>
      <protection/>
    </xf>
    <xf numFmtId="0" fontId="53" fillId="40" borderId="23" xfId="63" applyFont="1" applyFill="1" applyBorder="1" applyAlignment="1">
      <alignment horizontal="centerContinuous" wrapText="1"/>
      <protection/>
    </xf>
    <xf numFmtId="0" fontId="53" fillId="40" borderId="21" xfId="63" applyFont="1" applyFill="1" applyBorder="1" applyAlignment="1">
      <alignment horizontal="centerContinuous" wrapText="1"/>
      <protection/>
    </xf>
    <xf numFmtId="0" fontId="51" fillId="40" borderId="21" xfId="0" applyFont="1" applyFill="1" applyBorder="1" applyAlignment="1">
      <alignment horizontal="center"/>
    </xf>
    <xf numFmtId="0" fontId="51" fillId="40" borderId="21" xfId="0" applyFont="1" applyFill="1" applyBorder="1" applyAlignment="1">
      <alignment horizontal="centerContinuous" wrapText="1"/>
    </xf>
    <xf numFmtId="43" fontId="0" fillId="38" borderId="1" xfId="0" applyNumberFormat="1" applyFont="1" applyFill="1" applyBorder="1" applyAlignment="1">
      <alignment/>
    </xf>
    <xf numFmtId="8" fontId="0" fillId="39" borderId="1" xfId="0" applyNumberFormat="1" applyFill="1" applyBorder="1" applyAlignment="1">
      <alignment horizontal="centerContinuous" wrapText="1"/>
    </xf>
    <xf numFmtId="44" fontId="0" fillId="38" borderId="1" xfId="49" applyFont="1" applyFill="1" applyBorder="1" applyAlignment="1">
      <alignment/>
    </xf>
    <xf numFmtId="44" fontId="0" fillId="0" borderId="1" xfId="49" applyFont="1" applyBorder="1" applyAlignment="1">
      <alignment/>
    </xf>
    <xf numFmtId="0" fontId="54" fillId="42" borderId="1" xfId="0" applyFont="1" applyFill="1" applyBorder="1" applyAlignment="1">
      <alignment wrapText="1"/>
    </xf>
    <xf numFmtId="0" fontId="54" fillId="45" borderId="26" xfId="0" applyFont="1" applyFill="1" applyBorder="1" applyAlignment="1">
      <alignment wrapText="1"/>
    </xf>
    <xf numFmtId="44" fontId="0" fillId="38" borderId="27" xfId="49" applyFont="1" applyFill="1" applyBorder="1" applyAlignment="1">
      <alignment/>
    </xf>
    <xf numFmtId="44" fontId="0" fillId="38" borderId="13" xfId="49" applyFont="1" applyFill="1" applyBorder="1" applyAlignment="1">
      <alignment/>
    </xf>
    <xf numFmtId="9" fontId="0" fillId="0" borderId="13" xfId="0" applyNumberFormat="1" applyBorder="1" applyAlignment="1">
      <alignment/>
    </xf>
    <xf numFmtId="0" fontId="0" fillId="38" borderId="13" xfId="0" applyFill="1" applyBorder="1" applyAlignment="1">
      <alignment wrapText="1"/>
    </xf>
    <xf numFmtId="44" fontId="0" fillId="0" borderId="21" xfId="49" applyFont="1" applyBorder="1" applyAlignment="1">
      <alignment/>
    </xf>
    <xf numFmtId="0" fontId="51" fillId="46" borderId="1" xfId="0" applyNumberFormat="1" applyFont="1" applyFill="1" applyBorder="1" applyAlignment="1">
      <alignment horizontal="centerContinuous" wrapText="1"/>
    </xf>
    <xf numFmtId="0" fontId="0" fillId="0" borderId="1" xfId="0" applyFont="1" applyBorder="1" applyAlignment="1">
      <alignment wrapText="1"/>
    </xf>
    <xf numFmtId="201" fontId="0" fillId="0" borderId="1" xfId="69" applyNumberFormat="1" applyFont="1" applyBorder="1" applyAlignment="1">
      <alignment wrapText="1"/>
    </xf>
    <xf numFmtId="43" fontId="0" fillId="47" borderId="1" xfId="0" applyNumberFormat="1" applyFill="1" applyBorder="1" applyAlignment="1">
      <alignment/>
    </xf>
    <xf numFmtId="168" fontId="0" fillId="0" borderId="1" xfId="69" applyNumberFormat="1" applyFont="1" applyFill="1" applyBorder="1" applyAlignment="1">
      <alignment/>
    </xf>
    <xf numFmtId="43" fontId="0" fillId="38" borderId="1" xfId="0" applyNumberFormat="1" applyFill="1" applyBorder="1" applyAlignment="1">
      <alignment/>
    </xf>
    <xf numFmtId="0" fontId="18" fillId="27" borderId="1" xfId="0" applyFont="1" applyFill="1" applyBorder="1" applyAlignment="1">
      <alignment horizontal="centerContinuous" wrapText="1"/>
    </xf>
    <xf numFmtId="10" fontId="0" fillId="38" borderId="1" xfId="69" applyNumberFormat="1" applyFill="1" applyBorder="1" applyAlignment="1">
      <alignment/>
    </xf>
    <xf numFmtId="10" fontId="0" fillId="0" borderId="1" xfId="69" applyNumberFormat="1" applyFill="1" applyBorder="1" applyAlignment="1">
      <alignment/>
    </xf>
    <xf numFmtId="8" fontId="0" fillId="0" borderId="1" xfId="0" applyNumberFormat="1" applyFill="1" applyBorder="1" applyAlignment="1">
      <alignment/>
    </xf>
    <xf numFmtId="10" fontId="0" fillId="0" borderId="1" xfId="69" applyNumberFormat="1" applyBorder="1" applyAlignment="1">
      <alignment/>
    </xf>
    <xf numFmtId="0" fontId="10" fillId="39" borderId="1" xfId="0" applyFont="1" applyFill="1" applyBorder="1" applyAlignment="1">
      <alignment horizontal="centerContinuous" wrapText="1"/>
    </xf>
    <xf numFmtId="0" fontId="51" fillId="40" borderId="14" xfId="0" applyFont="1" applyFill="1" applyBorder="1" applyAlignment="1">
      <alignment horizontal="centerContinuous" wrapText="1"/>
    </xf>
    <xf numFmtId="6" fontId="0" fillId="0" borderId="1" xfId="0" applyNumberFormat="1" applyBorder="1" applyAlignment="1">
      <alignment/>
    </xf>
    <xf numFmtId="203" fontId="0" fillId="0" borderId="1" xfId="0" applyNumberFormat="1" applyBorder="1" applyAlignment="1">
      <alignment/>
    </xf>
    <xf numFmtId="201" fontId="4" fillId="0" borderId="1" xfId="0" applyNumberFormat="1" applyFont="1" applyFill="1" applyBorder="1" applyAlignment="1">
      <alignment/>
    </xf>
    <xf numFmtId="10" fontId="4" fillId="0" borderId="1" xfId="69" applyNumberFormat="1" applyFont="1" applyFill="1" applyBorder="1" applyAlignment="1">
      <alignment/>
    </xf>
    <xf numFmtId="44" fontId="4" fillId="38" borderId="1" xfId="49" applyFont="1" applyFill="1" applyBorder="1" applyAlignment="1">
      <alignment/>
    </xf>
    <xf numFmtId="8" fontId="4" fillId="38" borderId="1" xfId="49" applyNumberFormat="1" applyFont="1" applyFill="1" applyBorder="1" applyAlignment="1">
      <alignment/>
    </xf>
    <xf numFmtId="10" fontId="4" fillId="38" borderId="1" xfId="69" applyNumberFormat="1" applyFont="1" applyFill="1" applyBorder="1" applyAlignment="1">
      <alignment horizontal="center"/>
    </xf>
    <xf numFmtId="44" fontId="4" fillId="0" borderId="1" xfId="49" applyFont="1" applyFill="1" applyBorder="1" applyAlignment="1">
      <alignment/>
    </xf>
    <xf numFmtId="10" fontId="13" fillId="43" borderId="1" xfId="68" applyNumberFormat="1" applyFont="1" applyFill="1" applyBorder="1" applyAlignment="1">
      <alignment/>
    </xf>
    <xf numFmtId="10" fontId="35" fillId="0" borderId="0" xfId="63" applyNumberFormat="1">
      <alignment/>
      <protection/>
    </xf>
    <xf numFmtId="10" fontId="35" fillId="43" borderId="1" xfId="63" applyNumberFormat="1" applyFill="1" applyBorder="1">
      <alignment/>
      <protection/>
    </xf>
    <xf numFmtId="177" fontId="0" fillId="0" borderId="16" xfId="49" applyNumberFormat="1" applyFont="1" applyBorder="1" applyAlignment="1">
      <alignment/>
    </xf>
    <xf numFmtId="0" fontId="0" fillId="0" borderId="0" xfId="0" applyFill="1" applyBorder="1" applyAlignment="1">
      <alignment/>
    </xf>
    <xf numFmtId="0" fontId="0" fillId="0" borderId="0" xfId="0" applyNumberFormat="1" applyAlignment="1">
      <alignment/>
    </xf>
    <xf numFmtId="177" fontId="0" fillId="0" borderId="0" xfId="0" applyNumberFormat="1" applyAlignment="1">
      <alignment/>
    </xf>
    <xf numFmtId="0" fontId="51" fillId="44" borderId="0" xfId="0" applyFont="1" applyFill="1" applyAlignment="1">
      <alignment/>
    </xf>
    <xf numFmtId="0" fontId="0" fillId="48" borderId="1" xfId="0" applyFill="1" applyBorder="1" applyAlignment="1">
      <alignment/>
    </xf>
    <xf numFmtId="14" fontId="0" fillId="49" borderId="13" xfId="0" applyNumberFormat="1" applyFill="1" applyBorder="1" applyAlignment="1">
      <alignment/>
    </xf>
    <xf numFmtId="0" fontId="0" fillId="49" borderId="13" xfId="0" applyFill="1" applyBorder="1" applyAlignment="1">
      <alignment/>
    </xf>
    <xf numFmtId="204" fontId="0" fillId="49" borderId="13" xfId="44" applyNumberFormat="1" applyFont="1" applyFill="1" applyBorder="1" applyAlignment="1">
      <alignment/>
    </xf>
    <xf numFmtId="204" fontId="0" fillId="0" borderId="13" xfId="44" applyNumberFormat="1" applyFont="1" applyBorder="1" applyAlignment="1">
      <alignment/>
    </xf>
    <xf numFmtId="204" fontId="0" fillId="50" borderId="1" xfId="44" applyNumberFormat="1" applyFont="1" applyFill="1" applyBorder="1" applyAlignment="1">
      <alignment/>
    </xf>
    <xf numFmtId="14" fontId="0" fillId="49" borderId="1" xfId="0" applyNumberFormat="1" applyFill="1" applyBorder="1" applyAlignment="1">
      <alignment/>
    </xf>
    <xf numFmtId="0" fontId="0" fillId="49" borderId="1" xfId="0" applyFill="1" applyBorder="1" applyAlignment="1">
      <alignment/>
    </xf>
    <xf numFmtId="204" fontId="0" fillId="49" borderId="1" xfId="44" applyNumberFormat="1" applyFont="1" applyFill="1" applyBorder="1" applyAlignment="1">
      <alignment/>
    </xf>
    <xf numFmtId="204" fontId="0" fillId="0" borderId="1" xfId="44" applyNumberFormat="1" applyFont="1" applyBorder="1" applyAlignment="1">
      <alignment/>
    </xf>
    <xf numFmtId="204" fontId="0" fillId="0" borderId="0" xfId="44" applyNumberFormat="1" applyFont="1" applyAlignment="1">
      <alignment/>
    </xf>
    <xf numFmtId="14" fontId="0" fillId="48" borderId="1" xfId="0" applyNumberFormat="1" applyFill="1" applyBorder="1" applyAlignment="1">
      <alignment/>
    </xf>
    <xf numFmtId="204" fontId="0" fillId="48" borderId="1" xfId="44" applyNumberFormat="1" applyFont="1" applyFill="1" applyBorder="1" applyAlignment="1">
      <alignment/>
    </xf>
    <xf numFmtId="14" fontId="51" fillId="42" borderId="1" xfId="0" applyNumberFormat="1" applyFont="1" applyFill="1" applyBorder="1" applyAlignment="1">
      <alignment/>
    </xf>
    <xf numFmtId="43" fontId="0" fillId="41" borderId="1" xfId="44" applyFont="1" applyFill="1" applyBorder="1" applyAlignment="1">
      <alignment/>
    </xf>
  </cellXfs>
  <cellStyles count="67">
    <cellStyle name="Normal" xfId="0"/>
    <cellStyle name="RowLevel_0" xfId="1"/>
    <cellStyle name="RowLevel_1" xfId="3"/>
    <cellStyle name="RowLevel_2" xfId="5"/>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lue" xfId="40"/>
    <cellStyle name="bluecenteraccrossselection" xfId="41"/>
    <cellStyle name="Calculation" xfId="42"/>
    <cellStyle name="Check Cell" xfId="43"/>
    <cellStyle name="Comma" xfId="44"/>
    <cellStyle name="Comma [0]" xfId="45"/>
    <cellStyle name="Comma 2" xfId="46"/>
    <cellStyle name="Currency" xfId="47"/>
    <cellStyle name="Currency [0]" xfId="48"/>
    <cellStyle name="Currency 2" xfId="49"/>
    <cellStyle name="Currency Round to thousands" xfId="50"/>
    <cellStyle name="Explanatory Text" xfId="51"/>
    <cellStyle name="Followed Hyperlink" xfId="52"/>
    <cellStyle name="Four-Digit Year"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te" xfId="65"/>
    <cellStyle name="Output" xfId="66"/>
    <cellStyle name="Percent" xfId="67"/>
    <cellStyle name="Percent 2" xfId="68"/>
    <cellStyle name="Percent 3" xfId="69"/>
    <cellStyle name="Rad" xfId="70"/>
    <cellStyle name="redcenteraccrossselection" xfId="71"/>
    <cellStyle name="Title" xfId="72"/>
    <cellStyle name="Total" xfId="73"/>
    <cellStyle name="Warning Text" xfId="74"/>
    <cellStyle name="Wrap Text" xfId="75"/>
    <cellStyle name="Yellow" xfId="76"/>
    <cellStyle name="yellowcenteraccrossselection" xfId="77"/>
  </cellStyles>
  <dxfs count="11">
    <dxf>
      <fill>
        <patternFill>
          <bgColor indexed="41"/>
        </patternFill>
      </fill>
    </dxf>
    <dxf>
      <fill>
        <patternFill>
          <bgColor indexed="11"/>
        </patternFill>
      </fill>
    </dxf>
    <dxf>
      <fill>
        <patternFill>
          <bgColor indexed="41"/>
        </patternFill>
      </fill>
    </dxf>
    <dxf>
      <fill>
        <patternFill>
          <bgColor indexed="41"/>
        </patternFill>
      </fill>
    </dxf>
    <dxf>
      <font>
        <color theme="0"/>
      </font>
    </dxf>
    <dxf>
      <font>
        <color theme="0"/>
      </font>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800100</xdr:colOff>
      <xdr:row>43</xdr:row>
      <xdr:rowOff>133350</xdr:rowOff>
    </xdr:from>
    <xdr:to>
      <xdr:col>7</xdr:col>
      <xdr:colOff>447675</xdr:colOff>
      <xdr:row>47</xdr:row>
      <xdr:rowOff>57150</xdr:rowOff>
    </xdr:to>
    <xdr:pic>
      <xdr:nvPicPr>
        <xdr:cNvPr id="1" name="Picture 1" descr="Equation"/>
        <xdr:cNvPicPr preferRelativeResize="1">
          <a:picLocks noChangeAspect="1"/>
        </xdr:cNvPicPr>
      </xdr:nvPicPr>
      <xdr:blipFill>
        <a:blip r:embed="rId1"/>
        <a:stretch>
          <a:fillRect/>
        </a:stretch>
      </xdr:blipFill>
      <xdr:spPr>
        <a:xfrm>
          <a:off x="3343275" y="10610850"/>
          <a:ext cx="305752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18</xdr:row>
      <xdr:rowOff>133350</xdr:rowOff>
    </xdr:from>
    <xdr:to>
      <xdr:col>3</xdr:col>
      <xdr:colOff>419100</xdr:colOff>
      <xdr:row>21</xdr:row>
      <xdr:rowOff>0</xdr:rowOff>
    </xdr:to>
    <xdr:pic>
      <xdr:nvPicPr>
        <xdr:cNvPr id="1" name="Picture 1" descr="Equation"/>
        <xdr:cNvPicPr preferRelativeResize="1">
          <a:picLocks noChangeAspect="1"/>
        </xdr:cNvPicPr>
      </xdr:nvPicPr>
      <xdr:blipFill>
        <a:blip r:embed="rId1"/>
        <a:stretch>
          <a:fillRect/>
        </a:stretch>
      </xdr:blipFill>
      <xdr:spPr>
        <a:xfrm>
          <a:off x="2647950" y="3952875"/>
          <a:ext cx="27717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3.vml" /><Relationship Id="rId3"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7"/>
  <sheetViews>
    <sheetView zoomScale="55" zoomScaleNormal="55" zoomScalePageLayoutView="0" workbookViewId="0" topLeftCell="A1">
      <selection activeCell="G22" sqref="G22"/>
    </sheetView>
  </sheetViews>
  <sheetFormatPr defaultColWidth="9.140625" defaultRowHeight="12.75"/>
  <cols>
    <col min="1" max="1" width="3.28125" style="0" customWidth="1"/>
    <col min="2" max="2" width="23.28125" style="0" bestFit="1" customWidth="1"/>
    <col min="3" max="3" width="43.140625" style="0" bestFit="1" customWidth="1"/>
    <col min="5" max="5" width="14.28125" style="0" customWidth="1"/>
    <col min="8" max="8" width="10.00390625" style="0" customWidth="1"/>
  </cols>
  <sheetData>
    <row r="1" spans="1:2" ht="12.75">
      <c r="A1">
        <v>1</v>
      </c>
      <c r="B1" t="s">
        <v>0</v>
      </c>
    </row>
    <row r="2" spans="1:2" ht="12.75">
      <c r="A2">
        <v>2</v>
      </c>
      <c r="B2" t="s">
        <v>1</v>
      </c>
    </row>
    <row r="3" spans="1:2" ht="12.75">
      <c r="A3">
        <v>3</v>
      </c>
      <c r="B3" t="s">
        <v>2</v>
      </c>
    </row>
    <row r="4" spans="1:2" ht="12.75">
      <c r="A4">
        <v>4</v>
      </c>
      <c r="B4" t="s">
        <v>3</v>
      </c>
    </row>
    <row r="5" spans="1:2" ht="12.75">
      <c r="A5">
        <v>5</v>
      </c>
      <c r="B5" t="s">
        <v>4</v>
      </c>
    </row>
    <row r="6" spans="1:2" ht="12.75">
      <c r="A6">
        <v>6</v>
      </c>
      <c r="B6" t="s">
        <v>13</v>
      </c>
    </row>
    <row r="7" spans="1:2" ht="12.75">
      <c r="A7">
        <v>7</v>
      </c>
      <c r="B7" t="s">
        <v>5</v>
      </c>
    </row>
    <row r="8" spans="1:2" ht="12.75">
      <c r="A8">
        <v>8</v>
      </c>
      <c r="B8" t="s">
        <v>12</v>
      </c>
    </row>
    <row r="9" spans="1:2" ht="12.75">
      <c r="A9">
        <v>9</v>
      </c>
      <c r="B9" t="s">
        <v>6</v>
      </c>
    </row>
    <row r="10" spans="1:2" ht="12.75">
      <c r="A10">
        <v>10</v>
      </c>
      <c r="B10" t="s">
        <v>7</v>
      </c>
    </row>
    <row r="11" spans="1:2" ht="12.75">
      <c r="A11">
        <v>11</v>
      </c>
      <c r="B11" t="s">
        <v>14</v>
      </c>
    </row>
    <row r="12" spans="1:2" ht="12.75">
      <c r="A12">
        <v>12</v>
      </c>
      <c r="B12" t="s">
        <v>15</v>
      </c>
    </row>
    <row r="13" spans="1:5" ht="12.75">
      <c r="A13">
        <v>13</v>
      </c>
      <c r="B13" t="s">
        <v>16</v>
      </c>
      <c r="D13">
        <v>1</v>
      </c>
      <c r="E13" t="s">
        <v>18</v>
      </c>
    </row>
    <row r="14" spans="1:5" ht="12.75">
      <c r="A14">
        <v>14</v>
      </c>
      <c r="B14" t="s">
        <v>17</v>
      </c>
      <c r="D14">
        <v>2</v>
      </c>
      <c r="E14" t="s">
        <v>19</v>
      </c>
    </row>
    <row r="15" spans="4:5" ht="12.75">
      <c r="D15">
        <v>3</v>
      </c>
      <c r="E15" t="s">
        <v>24</v>
      </c>
    </row>
    <row r="16" spans="4:5" ht="12.75">
      <c r="D16">
        <v>4</v>
      </c>
      <c r="E16" t="s">
        <v>20</v>
      </c>
    </row>
    <row r="17" spans="4:5" ht="12.75">
      <c r="D17">
        <v>5</v>
      </c>
      <c r="E17" t="s">
        <v>21</v>
      </c>
    </row>
    <row r="18" spans="4:5" ht="12.75">
      <c r="D18">
        <v>6</v>
      </c>
      <c r="E18" t="s">
        <v>22</v>
      </c>
    </row>
    <row r="19" spans="4:5" ht="12.75">
      <c r="D19">
        <v>7</v>
      </c>
      <c r="E19" t="s">
        <v>23</v>
      </c>
    </row>
    <row r="20" spans="4:5" ht="12.75">
      <c r="D20">
        <v>8</v>
      </c>
      <c r="E20" t="s">
        <v>25</v>
      </c>
    </row>
    <row r="22" spans="7:8" ht="12.75">
      <c r="G22">
        <v>1</v>
      </c>
      <c r="H22" t="s">
        <v>8</v>
      </c>
    </row>
    <row r="23" spans="7:8" ht="12.75">
      <c r="G23">
        <v>2</v>
      </c>
      <c r="H23" t="s">
        <v>9</v>
      </c>
    </row>
    <row r="24" spans="7:8" ht="12.75">
      <c r="G24">
        <v>3</v>
      </c>
      <c r="H24" t="s">
        <v>10</v>
      </c>
    </row>
    <row r="25" spans="7:8" ht="12.75">
      <c r="G25">
        <v>4</v>
      </c>
      <c r="H25" t="s">
        <v>11</v>
      </c>
    </row>
    <row r="26" spans="7:8" ht="12.75">
      <c r="G26">
        <v>5</v>
      </c>
      <c r="H26" t="s">
        <v>26</v>
      </c>
    </row>
    <row r="27" spans="7:8" ht="12.75">
      <c r="G27">
        <v>6</v>
      </c>
      <c r="H27" t="s">
        <v>8</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34"/>
  <sheetViews>
    <sheetView zoomScale="115" zoomScaleNormal="115" zoomScalePageLayoutView="0" workbookViewId="0" topLeftCell="A1">
      <selection activeCell="C8" sqref="C8"/>
    </sheetView>
  </sheetViews>
  <sheetFormatPr defaultColWidth="9.140625" defaultRowHeight="12.75"/>
  <cols>
    <col min="1" max="1" width="2.57421875" style="0" bestFit="1" customWidth="1"/>
    <col min="2" max="2" width="26.00390625" style="0" bestFit="1" customWidth="1"/>
    <col min="3" max="3" width="25.00390625" style="0" bestFit="1" customWidth="1"/>
    <col min="4" max="4" width="21.28125" style="0" customWidth="1"/>
    <col min="5" max="5" width="10.57421875" style="0" bestFit="1" customWidth="1"/>
    <col min="6" max="7" width="9.7109375" style="0" bestFit="1" customWidth="1"/>
  </cols>
  <sheetData>
    <row r="1" spans="1:5" ht="38.25">
      <c r="A1" s="109" t="str">
        <f>ROW()&amp;")"</f>
        <v>1)</v>
      </c>
      <c r="B1" s="107" t="s">
        <v>152</v>
      </c>
      <c r="C1" s="108"/>
      <c r="D1" s="108"/>
      <c r="E1" s="108"/>
    </row>
    <row r="2" spans="1:5" ht="51">
      <c r="A2" s="109" t="str">
        <f>ROW()&amp;")"</f>
        <v>2)</v>
      </c>
      <c r="B2" s="107" t="s">
        <v>231</v>
      </c>
      <c r="C2" s="108"/>
      <c r="D2" s="108"/>
      <c r="E2" s="108"/>
    </row>
    <row r="4" spans="2:3" ht="12.75">
      <c r="B4" s="63" t="s">
        <v>127</v>
      </c>
      <c r="C4" s="63"/>
    </row>
    <row r="5" spans="2:3" ht="12.75">
      <c r="B5" s="59" t="s">
        <v>110</v>
      </c>
      <c r="C5" s="200">
        <v>170000</v>
      </c>
    </row>
    <row r="6" spans="2:3" ht="12.75">
      <c r="B6" s="59" t="s">
        <v>111</v>
      </c>
      <c r="C6" s="200">
        <v>5000</v>
      </c>
    </row>
    <row r="7" spans="2:3" ht="12.75">
      <c r="B7" s="59" t="s">
        <v>112</v>
      </c>
      <c r="C7" s="61">
        <v>20</v>
      </c>
    </row>
    <row r="8" spans="1:3" ht="12.75">
      <c r="A8" s="117">
        <v>1</v>
      </c>
      <c r="B8" s="123" t="s">
        <v>113</v>
      </c>
      <c r="C8" s="124"/>
    </row>
    <row r="9" spans="2:3" ht="12.75">
      <c r="B9" s="201"/>
      <c r="C9" s="202"/>
    </row>
    <row r="10" spans="2:4" ht="12.75">
      <c r="B10" s="201"/>
      <c r="C10" s="67"/>
      <c r="D10" s="67"/>
    </row>
    <row r="11" spans="1:3" ht="12.75">
      <c r="A11" s="117">
        <v>2</v>
      </c>
      <c r="B11" t="s">
        <v>116</v>
      </c>
      <c r="C11">
        <v>2</v>
      </c>
    </row>
    <row r="12" spans="2:3" ht="12.75">
      <c r="B12" s="60" t="s">
        <v>114</v>
      </c>
      <c r="C12" s="57" t="s">
        <v>115</v>
      </c>
    </row>
    <row r="13" spans="2:7" ht="12.75">
      <c r="B13" s="62">
        <v>1</v>
      </c>
      <c r="C13" s="106"/>
      <c r="D13" s="67"/>
      <c r="E13" s="203"/>
      <c r="F13" s="48"/>
      <c r="G13" s="203"/>
    </row>
    <row r="14" spans="2:7" ht="12.75">
      <c r="B14" s="2">
        <v>2</v>
      </c>
      <c r="C14" s="106"/>
      <c r="D14" s="67"/>
      <c r="E14" s="203"/>
      <c r="F14" s="48"/>
      <c r="G14" s="203"/>
    </row>
    <row r="15" spans="2:7" ht="12.75">
      <c r="B15" s="2">
        <v>3</v>
      </c>
      <c r="C15" s="106"/>
      <c r="D15" s="67"/>
      <c r="E15" s="203"/>
      <c r="F15" s="48"/>
      <c r="G15" s="203"/>
    </row>
    <row r="16" spans="2:7" ht="12.75">
      <c r="B16" s="2">
        <v>4</v>
      </c>
      <c r="C16" s="106"/>
      <c r="D16" s="67"/>
      <c r="E16" s="203"/>
      <c r="F16" s="48"/>
      <c r="G16" s="203"/>
    </row>
    <row r="17" spans="2:7" ht="12.75">
      <c r="B17" s="2">
        <v>5</v>
      </c>
      <c r="C17" s="106"/>
      <c r="D17" s="67"/>
      <c r="E17" s="203"/>
      <c r="F17" s="48"/>
      <c r="G17" s="203"/>
    </row>
    <row r="18" spans="2:7" ht="12.75">
      <c r="B18" s="2">
        <v>6</v>
      </c>
      <c r="C18" s="106"/>
      <c r="D18" s="67"/>
      <c r="E18" s="203"/>
      <c r="F18" s="48"/>
      <c r="G18" s="203"/>
    </row>
    <row r="19" spans="2:7" ht="12.75">
      <c r="B19" s="2">
        <v>7</v>
      </c>
      <c r="C19" s="106"/>
      <c r="D19" s="67"/>
      <c r="E19" s="203"/>
      <c r="F19" s="48"/>
      <c r="G19" s="203"/>
    </row>
    <row r="20" spans="2:7" ht="12.75">
      <c r="B20" s="2">
        <v>8</v>
      </c>
      <c r="C20" s="106"/>
      <c r="D20" s="67"/>
      <c r="E20" s="203"/>
      <c r="F20" s="48"/>
      <c r="G20" s="203"/>
    </row>
    <row r="21" spans="2:7" ht="12.75">
      <c r="B21" s="2">
        <v>9</v>
      </c>
      <c r="C21" s="106"/>
      <c r="D21" s="67"/>
      <c r="E21" s="203"/>
      <c r="F21" s="48"/>
      <c r="G21" s="203"/>
    </row>
    <row r="22" spans="2:7" ht="12.75">
      <c r="B22" s="2">
        <v>10</v>
      </c>
      <c r="C22" s="106"/>
      <c r="D22" s="67"/>
      <c r="E22" s="203"/>
      <c r="F22" s="48"/>
      <c r="G22" s="203"/>
    </row>
    <row r="23" spans="2:7" ht="12.75">
      <c r="B23" s="2">
        <v>11</v>
      </c>
      <c r="C23" s="106"/>
      <c r="D23" s="67"/>
      <c r="E23" s="203"/>
      <c r="F23" s="48"/>
      <c r="G23" s="203"/>
    </row>
    <row r="24" spans="2:7" ht="12.75">
      <c r="B24" s="2">
        <v>12</v>
      </c>
      <c r="C24" s="106"/>
      <c r="D24" s="67"/>
      <c r="E24" s="203"/>
      <c r="F24" s="48"/>
      <c r="G24" s="203"/>
    </row>
    <row r="25" spans="2:7" ht="12.75">
      <c r="B25" s="2">
        <v>13</v>
      </c>
      <c r="C25" s="106"/>
      <c r="D25" s="67"/>
      <c r="E25" s="203"/>
      <c r="F25" s="48"/>
      <c r="G25" s="203"/>
    </row>
    <row r="26" spans="2:7" ht="12.75">
      <c r="B26" s="2">
        <v>14</v>
      </c>
      <c r="C26" s="106"/>
      <c r="D26" s="67"/>
      <c r="E26" s="203"/>
      <c r="F26" s="48"/>
      <c r="G26" s="203"/>
    </row>
    <row r="27" spans="2:7" ht="12.75">
      <c r="B27" s="2">
        <v>15</v>
      </c>
      <c r="C27" s="106"/>
      <c r="D27" s="67"/>
      <c r="E27" s="203"/>
      <c r="F27" s="48"/>
      <c r="G27" s="203"/>
    </row>
    <row r="28" spans="2:7" ht="12.75">
      <c r="B28" s="2">
        <v>16</v>
      </c>
      <c r="C28" s="106"/>
      <c r="D28" s="67"/>
      <c r="E28" s="203"/>
      <c r="F28" s="48"/>
      <c r="G28" s="203"/>
    </row>
    <row r="29" spans="2:7" ht="12.75">
      <c r="B29" s="2">
        <v>17</v>
      </c>
      <c r="C29" s="106"/>
      <c r="D29" s="67"/>
      <c r="E29" s="203"/>
      <c r="F29" s="48"/>
      <c r="G29" s="203"/>
    </row>
    <row r="30" spans="2:7" ht="12.75">
      <c r="B30" s="2">
        <v>18</v>
      </c>
      <c r="C30" s="106"/>
      <c r="D30" s="67"/>
      <c r="E30" s="203"/>
      <c r="F30" s="48"/>
      <c r="G30" s="203"/>
    </row>
    <row r="31" spans="2:7" ht="12.75">
      <c r="B31" s="2">
        <v>19</v>
      </c>
      <c r="C31" s="106"/>
      <c r="D31" s="67"/>
      <c r="E31" s="203"/>
      <c r="F31" s="48"/>
      <c r="G31" s="203"/>
    </row>
    <row r="32" spans="2:7" ht="12.75">
      <c r="B32" s="2">
        <v>20</v>
      </c>
      <c r="C32" s="106"/>
      <c r="D32" s="67"/>
      <c r="E32" s="203"/>
      <c r="F32" s="48"/>
      <c r="G32" s="203"/>
    </row>
    <row r="33" ht="12.75">
      <c r="G33" s="203"/>
    </row>
    <row r="34" ht="12.75">
      <c r="G34" s="203"/>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J46"/>
  <sheetViews>
    <sheetView zoomScale="70" zoomScaleNormal="70" zoomScalePageLayoutView="0" workbookViewId="0" topLeftCell="A12">
      <selection activeCell="C17" sqref="C17"/>
    </sheetView>
  </sheetViews>
  <sheetFormatPr defaultColWidth="9.140625" defaultRowHeight="12.75"/>
  <cols>
    <col min="1" max="1" width="2.57421875" style="0" bestFit="1" customWidth="1"/>
    <col min="2" max="2" width="39.7109375" style="0" customWidth="1"/>
    <col min="3" max="3" width="27.00390625" style="0" customWidth="1"/>
    <col min="5" max="5" width="11.28125" style="0" bestFit="1" customWidth="1"/>
  </cols>
  <sheetData>
    <row r="1" spans="1:3" ht="63.75">
      <c r="A1" s="109" t="str">
        <f aca="true" t="shared" si="0" ref="A1:A8">ROW()&amp;")"</f>
        <v>1)</v>
      </c>
      <c r="B1" s="107" t="s">
        <v>197</v>
      </c>
      <c r="C1" s="108"/>
    </row>
    <row r="2" spans="1:3" ht="63.75">
      <c r="A2" s="109" t="str">
        <f t="shared" si="0"/>
        <v>2)</v>
      </c>
      <c r="B2" s="107" t="s">
        <v>212</v>
      </c>
      <c r="C2" s="108"/>
    </row>
    <row r="3" spans="1:10" ht="38.25">
      <c r="A3" s="109" t="str">
        <f t="shared" si="0"/>
        <v>3)</v>
      </c>
      <c r="B3" s="107" t="s">
        <v>198</v>
      </c>
      <c r="C3" s="108"/>
      <c r="D3" s="107" t="s">
        <v>232</v>
      </c>
      <c r="E3" s="108"/>
      <c r="F3" s="107"/>
      <c r="G3" s="108"/>
      <c r="H3" s="107"/>
      <c r="I3" s="108"/>
      <c r="J3" s="107"/>
    </row>
    <row r="4" spans="1:10" ht="25.5">
      <c r="A4" s="109" t="str">
        <f t="shared" si="0"/>
        <v>4)</v>
      </c>
      <c r="B4" s="107" t="s">
        <v>199</v>
      </c>
      <c r="C4" s="108"/>
      <c r="D4" s="107" t="s">
        <v>233</v>
      </c>
      <c r="E4" s="108"/>
      <c r="F4" s="107"/>
      <c r="G4" s="108"/>
      <c r="H4" s="107"/>
      <c r="I4" s="108"/>
      <c r="J4" s="107"/>
    </row>
    <row r="5" spans="1:10" ht="38.25">
      <c r="A5" s="109" t="str">
        <f t="shared" si="0"/>
        <v>5)</v>
      </c>
      <c r="B5" s="107" t="s">
        <v>200</v>
      </c>
      <c r="C5" s="108"/>
      <c r="D5" s="107" t="s">
        <v>234</v>
      </c>
      <c r="E5" s="108"/>
      <c r="F5" s="107"/>
      <c r="G5" s="108"/>
      <c r="H5" s="107"/>
      <c r="I5" s="108"/>
      <c r="J5" s="107"/>
    </row>
    <row r="6" spans="1:3" ht="25.5">
      <c r="A6" s="109" t="str">
        <f t="shared" si="0"/>
        <v>6)</v>
      </c>
      <c r="B6" s="107" t="s">
        <v>189</v>
      </c>
      <c r="C6" s="108"/>
    </row>
    <row r="7" spans="1:3" ht="38.25">
      <c r="A7" s="109" t="str">
        <f t="shared" si="0"/>
        <v>7)</v>
      </c>
      <c r="B7" s="107" t="s">
        <v>147</v>
      </c>
      <c r="C7" s="108"/>
    </row>
    <row r="8" spans="1:3" ht="38.25">
      <c r="A8" s="109" t="str">
        <f t="shared" si="0"/>
        <v>8)</v>
      </c>
      <c r="B8" s="107" t="s">
        <v>128</v>
      </c>
      <c r="C8" s="108"/>
    </row>
    <row r="11" spans="1:3" ht="38.25">
      <c r="A11" s="117">
        <v>1</v>
      </c>
      <c r="B11" s="164" t="str">
        <f>"You are considering buying a machine that will yield "&amp;DOLLAR(C13)&amp;" net cash flow in for the next ten years. If you must earn a minimum return on investment of "&amp;TEXT(C14,"00.00%")&amp;", should buy a machine if it costs "&amp;DOLLAR(C15)&amp;"?"</f>
        <v>You are considering buying a machine that will yield $35,000.00 net cash flow in for the next ten years. If you must earn a minimum return on investment of 15.00%, should buy a machine if it costs ($165,500.00)?</v>
      </c>
      <c r="C11" s="110"/>
    </row>
    <row r="13" spans="2:3" ht="12.75">
      <c r="B13" s="2" t="s">
        <v>118</v>
      </c>
      <c r="C13" s="3">
        <v>35000</v>
      </c>
    </row>
    <row r="14" spans="2:3" ht="12.75">
      <c r="B14" s="2" t="s">
        <v>125</v>
      </c>
      <c r="C14" s="4">
        <v>0.15</v>
      </c>
    </row>
    <row r="15" spans="2:3" ht="12.75">
      <c r="B15" s="2" t="s">
        <v>117</v>
      </c>
      <c r="C15" s="3">
        <v>-165500</v>
      </c>
    </row>
    <row r="16" spans="2:3" ht="12.75">
      <c r="B16" s="2" t="s">
        <v>81</v>
      </c>
      <c r="C16" s="70">
        <v>10</v>
      </c>
    </row>
    <row r="17" spans="2:3" ht="12.75">
      <c r="B17" s="2" t="s">
        <v>122</v>
      </c>
      <c r="C17" s="101"/>
    </row>
    <row r="18" spans="2:3" ht="12.75">
      <c r="B18" s="2" t="s">
        <v>124</v>
      </c>
      <c r="C18" s="101"/>
    </row>
    <row r="19" spans="2:3" ht="12.75">
      <c r="B19" s="71" t="s">
        <v>123</v>
      </c>
      <c r="C19" s="101"/>
    </row>
    <row r="20" spans="2:3" ht="12.75">
      <c r="B20" s="68"/>
      <c r="C20" s="68"/>
    </row>
    <row r="21" spans="1:5" ht="12.75">
      <c r="A21" s="117">
        <v>2</v>
      </c>
      <c r="B21" s="163" t="s">
        <v>121</v>
      </c>
      <c r="C21" s="113" t="s">
        <v>120</v>
      </c>
      <c r="E21" s="67"/>
    </row>
    <row r="22" spans="2:3" ht="12.75">
      <c r="B22" s="2">
        <v>0</v>
      </c>
      <c r="C22" s="2"/>
    </row>
    <row r="23" spans="2:3" ht="12.75">
      <c r="B23" s="2">
        <v>1</v>
      </c>
      <c r="C23" s="5">
        <f aca="true" t="shared" si="1" ref="C23:C32">C$13</f>
        <v>35000</v>
      </c>
    </row>
    <row r="24" spans="2:3" ht="12.75">
      <c r="B24" s="2">
        <v>2</v>
      </c>
      <c r="C24" s="5">
        <f t="shared" si="1"/>
        <v>35000</v>
      </c>
    </row>
    <row r="25" spans="2:3" ht="12.75">
      <c r="B25" s="2">
        <v>3</v>
      </c>
      <c r="C25" s="5">
        <f t="shared" si="1"/>
        <v>35000</v>
      </c>
    </row>
    <row r="26" spans="2:3" ht="12.75">
      <c r="B26" s="2">
        <v>4</v>
      </c>
      <c r="C26" s="5">
        <f t="shared" si="1"/>
        <v>35000</v>
      </c>
    </row>
    <row r="27" spans="2:3" ht="12.75">
      <c r="B27" s="2">
        <v>5</v>
      </c>
      <c r="C27" s="5">
        <f t="shared" si="1"/>
        <v>35000</v>
      </c>
    </row>
    <row r="28" spans="2:3" ht="12.75">
      <c r="B28" s="2">
        <v>6</v>
      </c>
      <c r="C28" s="5">
        <f t="shared" si="1"/>
        <v>35000</v>
      </c>
    </row>
    <row r="29" spans="2:3" ht="12.75">
      <c r="B29" s="2">
        <v>7</v>
      </c>
      <c r="C29" s="5">
        <f t="shared" si="1"/>
        <v>35000</v>
      </c>
    </row>
    <row r="30" spans="2:3" ht="12.75">
      <c r="B30" s="2">
        <v>8</v>
      </c>
      <c r="C30" s="5">
        <f t="shared" si="1"/>
        <v>35000</v>
      </c>
    </row>
    <row r="31" spans="2:3" ht="12.75">
      <c r="B31" s="2">
        <v>9</v>
      </c>
      <c r="C31" s="5">
        <f t="shared" si="1"/>
        <v>35000</v>
      </c>
    </row>
    <row r="32" spans="2:3" ht="12.75">
      <c r="B32" s="2">
        <v>10</v>
      </c>
      <c r="C32" s="5">
        <f t="shared" si="1"/>
        <v>35000</v>
      </c>
    </row>
    <row r="34" spans="1:3" ht="12.75">
      <c r="A34" s="117">
        <v>3</v>
      </c>
      <c r="B34" s="204" t="s">
        <v>194</v>
      </c>
      <c r="C34" s="204">
        <v>0.15</v>
      </c>
    </row>
    <row r="36" spans="2:7" ht="12.75">
      <c r="B36" s="205" t="s">
        <v>195</v>
      </c>
      <c r="C36" s="205" t="s">
        <v>107</v>
      </c>
      <c r="D36" s="205" t="s">
        <v>120</v>
      </c>
      <c r="E36" s="205" t="s">
        <v>76</v>
      </c>
      <c r="F36" s="205" t="s">
        <v>76</v>
      </c>
      <c r="G36" s="205" t="s">
        <v>196</v>
      </c>
    </row>
    <row r="37" spans="2:7" ht="12.75">
      <c r="B37" s="206">
        <v>39083</v>
      </c>
      <c r="C37" s="207">
        <v>0</v>
      </c>
      <c r="D37" s="208">
        <v>-500</v>
      </c>
      <c r="E37" s="209">
        <f aca="true" t="shared" si="2" ref="E37:E42">D37/(1+$C$34)^(ABS(B$37-B37)/365)</f>
        <v>-500</v>
      </c>
      <c r="F37" s="209">
        <f aca="true" t="shared" si="3" ref="F37:F42">PV(C$34,C37,,-D37)</f>
        <v>-500</v>
      </c>
      <c r="G37" s="210"/>
    </row>
    <row r="38" spans="2:7" ht="12.75">
      <c r="B38" s="211">
        <v>39448</v>
      </c>
      <c r="C38" s="212">
        <v>1</v>
      </c>
      <c r="D38" s="213">
        <v>200</v>
      </c>
      <c r="E38" s="209">
        <f t="shared" si="2"/>
        <v>173.91304347826087</v>
      </c>
      <c r="F38" s="214">
        <f>PV(C$34,C38,,-D38)</f>
        <v>173.91304347826087</v>
      </c>
      <c r="G38" s="215"/>
    </row>
    <row r="39" spans="2:7" ht="12.75">
      <c r="B39" s="211">
        <v>40179</v>
      </c>
      <c r="C39" s="212">
        <v>3</v>
      </c>
      <c r="D39" s="213">
        <v>100</v>
      </c>
      <c r="E39" s="209">
        <f t="shared" si="2"/>
        <v>65.72645114616886</v>
      </c>
      <c r="F39" s="214">
        <f t="shared" si="3"/>
        <v>65.75162324319884</v>
      </c>
      <c r="G39" s="215"/>
    </row>
    <row r="40" spans="2:7" ht="12.75">
      <c r="B40" s="211">
        <v>40544</v>
      </c>
      <c r="C40" s="212">
        <v>4</v>
      </c>
      <c r="D40" s="213">
        <v>100</v>
      </c>
      <c r="E40" s="209">
        <f t="shared" si="2"/>
        <v>57.15343577927727</v>
      </c>
      <c r="F40" s="214">
        <f t="shared" si="3"/>
        <v>57.175324559303334</v>
      </c>
      <c r="G40" s="215"/>
    </row>
    <row r="41" spans="2:7" ht="12.75">
      <c r="B41" s="211">
        <v>40909</v>
      </c>
      <c r="C41" s="212">
        <v>5</v>
      </c>
      <c r="D41" s="213">
        <v>100</v>
      </c>
      <c r="E41" s="209">
        <f t="shared" si="2"/>
        <v>49.698639808067185</v>
      </c>
      <c r="F41" s="214">
        <f t="shared" si="3"/>
        <v>49.717673529828986</v>
      </c>
      <c r="G41" s="215"/>
    </row>
    <row r="42" spans="2:7" ht="12.75">
      <c r="B42" s="211">
        <v>41275</v>
      </c>
      <c r="C42" s="212">
        <v>6</v>
      </c>
      <c r="D42" s="213">
        <v>100</v>
      </c>
      <c r="E42" s="209">
        <f t="shared" si="2"/>
        <v>43.19966380269721</v>
      </c>
      <c r="F42" s="214">
        <f t="shared" si="3"/>
        <v>43.23275959115565</v>
      </c>
      <c r="G42" s="215"/>
    </row>
    <row r="43" spans="2:7" ht="12.75">
      <c r="B43" s="216"/>
      <c r="C43" s="205"/>
      <c r="D43" s="217"/>
      <c r="E43" s="210">
        <f>SUM(E37:E42)</f>
        <v>-110.3087659855286</v>
      </c>
      <c r="F43" s="210">
        <f>SUM(F37:F42)</f>
        <v>-110.20957559825231</v>
      </c>
      <c r="G43" s="215"/>
    </row>
    <row r="45" ht="12.75">
      <c r="B45" s="218">
        <v>39814</v>
      </c>
    </row>
    <row r="46" ht="12.75">
      <c r="B46" s="117">
        <f>B45-B38</f>
        <v>366</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21"/>
  <sheetViews>
    <sheetView zoomScale="145" zoomScaleNormal="145" zoomScalePageLayoutView="0" workbookViewId="0" topLeftCell="A7">
      <selection activeCell="C9" sqref="C9"/>
    </sheetView>
  </sheetViews>
  <sheetFormatPr defaultColWidth="9.140625" defaultRowHeight="12.75"/>
  <cols>
    <col min="1" max="1" width="2.57421875" style="0" bestFit="1" customWidth="1"/>
    <col min="2" max="2" width="12.00390625" style="0" bestFit="1" customWidth="1"/>
    <col min="3" max="3" width="13.8515625" style="0" bestFit="1" customWidth="1"/>
    <col min="4" max="4" width="3.28125" style="0" customWidth="1"/>
    <col min="5" max="5" width="15.8515625" style="0" bestFit="1" customWidth="1"/>
    <col min="6" max="6" width="13.8515625" style="0" bestFit="1" customWidth="1"/>
  </cols>
  <sheetData>
    <row r="1" spans="1:6" ht="38.25">
      <c r="A1" s="109" t="str">
        <f aca="true" t="shared" si="0" ref="A1:A7">ROW()&amp;")"</f>
        <v>1)</v>
      </c>
      <c r="B1" s="107" t="s">
        <v>211</v>
      </c>
      <c r="C1" s="108"/>
      <c r="D1" s="108"/>
      <c r="E1" s="108"/>
      <c r="F1" s="108"/>
    </row>
    <row r="2" spans="1:6" ht="12.75">
      <c r="A2" s="109" t="str">
        <f t="shared" si="0"/>
        <v>2)</v>
      </c>
      <c r="B2" s="107" t="s">
        <v>143</v>
      </c>
      <c r="C2" s="108"/>
      <c r="D2" s="108"/>
      <c r="E2" s="108"/>
      <c r="F2" s="108"/>
    </row>
    <row r="3" spans="1:6" ht="38.25">
      <c r="A3" s="109" t="str">
        <f t="shared" si="0"/>
        <v>3)</v>
      </c>
      <c r="B3" s="107" t="s">
        <v>142</v>
      </c>
      <c r="C3" s="108"/>
      <c r="D3" s="108"/>
      <c r="E3" s="108"/>
      <c r="F3" s="108"/>
    </row>
    <row r="4" spans="1:6" ht="51">
      <c r="A4" s="109" t="str">
        <f t="shared" si="0"/>
        <v>4)</v>
      </c>
      <c r="B4" s="107" t="s">
        <v>146</v>
      </c>
      <c r="C4" s="108"/>
      <c r="D4" s="108"/>
      <c r="E4" s="108"/>
      <c r="F4" s="108"/>
    </row>
    <row r="5" spans="1:6" ht="38.25">
      <c r="A5" s="109" t="str">
        <f t="shared" si="0"/>
        <v>5)</v>
      </c>
      <c r="B5" s="107" t="s">
        <v>147</v>
      </c>
      <c r="C5" s="108"/>
      <c r="D5" s="108"/>
      <c r="E5" s="108"/>
      <c r="F5" s="108"/>
    </row>
    <row r="6" spans="1:6" ht="51">
      <c r="A6" s="109" t="str">
        <f t="shared" si="0"/>
        <v>6)</v>
      </c>
      <c r="B6" s="107" t="s">
        <v>144</v>
      </c>
      <c r="C6" s="108"/>
      <c r="D6" s="108"/>
      <c r="E6" s="108"/>
      <c r="F6" s="108"/>
    </row>
    <row r="7" spans="1:6" ht="63.75">
      <c r="A7" s="109" t="str">
        <f t="shared" si="0"/>
        <v>7)</v>
      </c>
      <c r="B7" s="107" t="s">
        <v>145</v>
      </c>
      <c r="C7" s="108"/>
      <c r="D7" s="108"/>
      <c r="E7" s="108"/>
      <c r="F7" s="108"/>
    </row>
    <row r="9" spans="2:6" ht="12.75">
      <c r="B9" s="30" t="s">
        <v>68</v>
      </c>
      <c r="C9" s="92"/>
      <c r="E9" s="30" t="s">
        <v>69</v>
      </c>
      <c r="F9" s="101"/>
    </row>
    <row r="10" spans="2:6" ht="12.75">
      <c r="B10" s="32" t="s">
        <v>70</v>
      </c>
      <c r="C10" s="93"/>
      <c r="E10" s="32" t="s">
        <v>71</v>
      </c>
      <c r="F10" s="101"/>
    </row>
    <row r="11" spans="2:6" ht="12.75">
      <c r="B11" s="32" t="s">
        <v>72</v>
      </c>
      <c r="C11" s="93"/>
      <c r="E11" s="32" t="s">
        <v>27</v>
      </c>
      <c r="F11" s="101"/>
    </row>
    <row r="12" spans="2:3" ht="12.75">
      <c r="B12" s="32" t="s">
        <v>73</v>
      </c>
      <c r="C12" s="94"/>
    </row>
    <row r="13" spans="2:3" ht="12.75">
      <c r="B13" s="32" t="s">
        <v>74</v>
      </c>
      <c r="C13" s="95"/>
    </row>
    <row r="14" spans="2:3" ht="12.75">
      <c r="B14" s="32" t="s">
        <v>75</v>
      </c>
      <c r="C14" s="96"/>
    </row>
    <row r="15" spans="2:3" ht="12.75">
      <c r="B15" s="37"/>
      <c r="C15" s="37"/>
    </row>
    <row r="16" spans="2:3" ht="12.75">
      <c r="B16" s="38" t="s">
        <v>76</v>
      </c>
      <c r="C16" s="97"/>
    </row>
    <row r="17" spans="2:3" ht="12.75">
      <c r="B17" s="38" t="s">
        <v>70</v>
      </c>
      <c r="C17" s="98"/>
    </row>
    <row r="18" spans="2:3" ht="12.75">
      <c r="B18" s="38" t="s">
        <v>72</v>
      </c>
      <c r="C18" s="98"/>
    </row>
    <row r="19" spans="2:3" ht="12.75">
      <c r="B19" s="38" t="s">
        <v>73</v>
      </c>
      <c r="C19" s="99"/>
    </row>
    <row r="20" spans="2:3" ht="12.75">
      <c r="B20" s="38" t="s">
        <v>74</v>
      </c>
      <c r="C20" s="100"/>
    </row>
    <row r="21" spans="2:3" ht="12.75">
      <c r="B21" s="43" t="s">
        <v>68</v>
      </c>
      <c r="C21" s="97"/>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rgb="FF66FF66"/>
  </sheetPr>
  <dimension ref="A1:I380"/>
  <sheetViews>
    <sheetView zoomScale="85" zoomScaleNormal="85" zoomScalePageLayoutView="0" workbookViewId="0" topLeftCell="A10">
      <selection activeCell="B20" sqref="B20"/>
    </sheetView>
  </sheetViews>
  <sheetFormatPr defaultColWidth="9.140625" defaultRowHeight="12.75"/>
  <cols>
    <col min="2" max="3" width="14.140625" style="0" customWidth="1"/>
    <col min="4" max="4" width="26.140625" style="0" bestFit="1" customWidth="1"/>
    <col min="5" max="5" width="14.140625" style="0" customWidth="1"/>
    <col min="6" max="6" width="14.140625" style="65" customWidth="1"/>
    <col min="8" max="8" width="17.421875" style="0" bestFit="1" customWidth="1"/>
    <col min="9" max="9" width="14.140625" style="0" customWidth="1"/>
    <col min="10" max="10" width="26.140625" style="0" bestFit="1" customWidth="1"/>
    <col min="11" max="11" width="14.140625" style="0" customWidth="1"/>
  </cols>
  <sheetData>
    <row r="1" spans="1:8" ht="25.5">
      <c r="A1" s="109" t="str">
        <f>ROW()&amp;")"</f>
        <v>1)</v>
      </c>
      <c r="B1" s="107" t="s">
        <v>206</v>
      </c>
      <c r="C1" s="107"/>
      <c r="D1" s="108"/>
      <c r="E1" s="108"/>
      <c r="F1" s="108"/>
      <c r="G1" s="108"/>
      <c r="H1" s="108"/>
    </row>
    <row r="2" spans="1:8" ht="12.75">
      <c r="A2" s="109" t="str">
        <f>ROW()&amp;")"</f>
        <v>2)</v>
      </c>
      <c r="B2" s="166" t="e">
        <f>PMT(rate=period rate,nper=total number of periods,pv means amount invested or lent out today,fv means amount received after all the periods have elapsed or amount paid after all the periods have elapsed,type refers to the PMT:PMT at end of period)</f>
        <v>#NAME?</v>
      </c>
      <c r="C2" s="107"/>
      <c r="D2" s="108"/>
      <c r="E2" s="108"/>
      <c r="F2" s="108"/>
      <c r="G2" s="108"/>
      <c r="H2" s="108"/>
    </row>
    <row r="3" spans="1:9" ht="25.5">
      <c r="A3" s="109" t="str">
        <f>ROW()&amp;")"</f>
        <v>3)</v>
      </c>
      <c r="B3" s="107" t="s">
        <v>201</v>
      </c>
      <c r="C3" s="108"/>
      <c r="D3" s="108"/>
      <c r="E3" s="108"/>
      <c r="F3" s="107"/>
      <c r="G3" s="108"/>
      <c r="H3" s="108"/>
      <c r="I3" s="37" t="s">
        <v>203</v>
      </c>
    </row>
    <row r="4" spans="1:9" ht="12.75">
      <c r="A4" s="109" t="str">
        <f>ROW()&amp;")"</f>
        <v>4)</v>
      </c>
      <c r="B4" s="107" t="s">
        <v>204</v>
      </c>
      <c r="C4" s="108"/>
      <c r="D4" s="108"/>
      <c r="E4" s="108"/>
      <c r="F4" s="107"/>
      <c r="G4" s="108"/>
      <c r="H4" s="108"/>
      <c r="I4" s="37" t="s">
        <v>202</v>
      </c>
    </row>
    <row r="5" spans="1:9" ht="12.75">
      <c r="A5" s="109" t="str">
        <f>ROW()&amp;")"</f>
        <v>5)</v>
      </c>
      <c r="B5" s="107" t="s">
        <v>205</v>
      </c>
      <c r="C5" s="108"/>
      <c r="D5" s="108"/>
      <c r="E5" s="108"/>
      <c r="F5" s="107"/>
      <c r="G5" s="108"/>
      <c r="H5" s="108"/>
      <c r="I5" s="37"/>
    </row>
    <row r="7" spans="2:5" ht="12.75">
      <c r="B7" s="44" t="s">
        <v>77</v>
      </c>
      <c r="C7" s="2" t="s">
        <v>78</v>
      </c>
      <c r="D7" s="44" t="s">
        <v>73</v>
      </c>
      <c r="E7" s="45">
        <v>0.0825</v>
      </c>
    </row>
    <row r="8" spans="2:5" ht="12.75">
      <c r="B8" s="44" t="s">
        <v>79</v>
      </c>
      <c r="C8" s="26">
        <v>450000</v>
      </c>
      <c r="D8" s="44" t="s">
        <v>74</v>
      </c>
      <c r="E8" s="46">
        <f>E7/E11</f>
        <v>0.006875</v>
      </c>
    </row>
    <row r="9" spans="2:5" ht="12.75">
      <c r="B9" s="44" t="s">
        <v>80</v>
      </c>
      <c r="C9" s="26">
        <v>45000</v>
      </c>
      <c r="D9" s="44" t="s">
        <v>81</v>
      </c>
      <c r="E9" s="2">
        <v>30</v>
      </c>
    </row>
    <row r="10" spans="2:5" ht="12.75">
      <c r="B10" s="44" t="s">
        <v>82</v>
      </c>
      <c r="C10" s="26">
        <f>C8-C9</f>
        <v>405000</v>
      </c>
      <c r="D10" s="44" t="s">
        <v>72</v>
      </c>
      <c r="E10" s="2">
        <f>E9*E11</f>
        <v>360</v>
      </c>
    </row>
    <row r="11" spans="2:5" ht="12.75">
      <c r="B11" s="44" t="s">
        <v>83</v>
      </c>
      <c r="C11" s="47">
        <f>PMT(E8,E10,C10,E12)</f>
        <v>-3042.6297464062472</v>
      </c>
      <c r="D11" s="44" t="s">
        <v>84</v>
      </c>
      <c r="E11" s="2">
        <v>12</v>
      </c>
    </row>
    <row r="12" spans="2:5" ht="12.75">
      <c r="B12" s="44" t="s">
        <v>83</v>
      </c>
      <c r="C12" s="47">
        <f>-PMT(E8,E10,C10,E12)</f>
        <v>3042.6297464062472</v>
      </c>
      <c r="D12" s="44" t="s">
        <v>85</v>
      </c>
      <c r="E12" s="2">
        <v>0</v>
      </c>
    </row>
    <row r="13" spans="2:5" ht="12.75">
      <c r="B13" s="44" t="s">
        <v>83</v>
      </c>
      <c r="C13" s="47">
        <f>C10/((1-(1+E8)^-E10)/E8)</f>
        <v>3042.6297464062477</v>
      </c>
      <c r="D13" s="44" t="s">
        <v>86</v>
      </c>
      <c r="E13" s="47">
        <f>SUM(C21:C380)</f>
        <v>0</v>
      </c>
    </row>
    <row r="14" spans="2:5" ht="12.75">
      <c r="B14" s="44" t="s">
        <v>83</v>
      </c>
      <c r="C14" s="47">
        <f>ROUND(-PMT(E8,E10,C10,E12),2)</f>
        <v>3042.63</v>
      </c>
      <c r="D14" s="44" t="s">
        <v>87</v>
      </c>
      <c r="E14" s="26">
        <f>SUM(D21:D380)</f>
        <v>0</v>
      </c>
    </row>
    <row r="15" spans="4:5" ht="12.75">
      <c r="D15" s="44" t="s">
        <v>88</v>
      </c>
      <c r="E15" s="26">
        <f>SUM(E21:E380)</f>
        <v>0</v>
      </c>
    </row>
    <row r="16" spans="4:5" ht="12.75">
      <c r="D16" s="44" t="s">
        <v>89</v>
      </c>
      <c r="E16" s="47">
        <f>E15+C9</f>
        <v>45000</v>
      </c>
    </row>
    <row r="17" spans="4:5" ht="12.75">
      <c r="D17" s="44" t="s">
        <v>90</v>
      </c>
      <c r="E17" s="47">
        <f>E14+E16</f>
        <v>45000</v>
      </c>
    </row>
    <row r="19" spans="2:6" ht="38.25">
      <c r="B19" s="44" t="s">
        <v>91</v>
      </c>
      <c r="C19" s="44" t="s">
        <v>83</v>
      </c>
      <c r="D19" s="55" t="s">
        <v>100</v>
      </c>
      <c r="E19" s="44" t="s">
        <v>92</v>
      </c>
      <c r="F19" s="73" t="s">
        <v>93</v>
      </c>
    </row>
    <row r="20" spans="2:8" ht="12.75">
      <c r="B20" s="114"/>
      <c r="C20" s="219"/>
      <c r="D20" s="219"/>
      <c r="E20" s="219"/>
      <c r="F20" s="219"/>
      <c r="H20" s="44" t="s">
        <v>97</v>
      </c>
    </row>
    <row r="21" spans="2:8" ht="12.75">
      <c r="B21" s="114"/>
      <c r="C21" s="219"/>
      <c r="D21" s="219"/>
      <c r="E21" s="219"/>
      <c r="F21" s="219"/>
      <c r="H21" s="114"/>
    </row>
    <row r="22" spans="2:8" ht="12.75">
      <c r="B22" s="114"/>
      <c r="C22" s="219"/>
      <c r="D22" s="219"/>
      <c r="E22" s="219"/>
      <c r="F22" s="219"/>
      <c r="H22" s="114"/>
    </row>
    <row r="23" spans="2:8" ht="12.75">
      <c r="B23" s="114"/>
      <c r="C23" s="219"/>
      <c r="D23" s="219"/>
      <c r="E23" s="219"/>
      <c r="F23" s="219"/>
      <c r="H23" s="114"/>
    </row>
    <row r="24" spans="2:8" ht="12.75">
      <c r="B24" s="114"/>
      <c r="C24" s="219"/>
      <c r="D24" s="219"/>
      <c r="E24" s="219"/>
      <c r="F24" s="219"/>
      <c r="H24" s="114"/>
    </row>
    <row r="25" spans="2:8" ht="12.75">
      <c r="B25" s="114"/>
      <c r="C25" s="219"/>
      <c r="D25" s="219"/>
      <c r="E25" s="219"/>
      <c r="F25" s="219"/>
      <c r="H25" s="114"/>
    </row>
    <row r="26" spans="2:8" ht="12.75">
      <c r="B26" s="114"/>
      <c r="C26" s="219"/>
      <c r="D26" s="219"/>
      <c r="E26" s="219"/>
      <c r="F26" s="219"/>
      <c r="H26" s="114"/>
    </row>
    <row r="27" spans="2:8" ht="12.75">
      <c r="B27" s="114"/>
      <c r="C27" s="219"/>
      <c r="D27" s="219"/>
      <c r="E27" s="219"/>
      <c r="F27" s="219"/>
      <c r="H27" s="114"/>
    </row>
    <row r="28" spans="2:8" ht="12.75">
      <c r="B28" s="114"/>
      <c r="C28" s="219"/>
      <c r="D28" s="219"/>
      <c r="E28" s="219"/>
      <c r="F28" s="219"/>
      <c r="H28" s="114"/>
    </row>
    <row r="29" spans="2:8" ht="12.75">
      <c r="B29" s="114"/>
      <c r="C29" s="219"/>
      <c r="D29" s="219"/>
      <c r="E29" s="219"/>
      <c r="F29" s="219"/>
      <c r="H29" s="114"/>
    </row>
    <row r="30" spans="2:8" ht="12.75">
      <c r="B30" s="114"/>
      <c r="C30" s="219"/>
      <c r="D30" s="219"/>
      <c r="E30" s="219"/>
      <c r="F30" s="219"/>
      <c r="H30" s="114"/>
    </row>
    <row r="31" spans="2:8" ht="12.75">
      <c r="B31" s="114"/>
      <c r="C31" s="219"/>
      <c r="D31" s="219"/>
      <c r="E31" s="219"/>
      <c r="F31" s="219"/>
      <c r="H31" s="114"/>
    </row>
    <row r="32" spans="2:8" ht="12.75">
      <c r="B32" s="114"/>
      <c r="C32" s="219"/>
      <c r="D32" s="219"/>
      <c r="E32" s="219"/>
      <c r="F32" s="219"/>
      <c r="H32" s="114"/>
    </row>
    <row r="33" spans="2:8" ht="12.75">
      <c r="B33" s="114"/>
      <c r="C33" s="219"/>
      <c r="D33" s="219"/>
      <c r="E33" s="219"/>
      <c r="F33" s="219"/>
      <c r="H33" s="114"/>
    </row>
    <row r="34" spans="2:8" ht="12.75">
      <c r="B34" s="114"/>
      <c r="C34" s="219"/>
      <c r="D34" s="219"/>
      <c r="E34" s="219"/>
      <c r="F34" s="219"/>
      <c r="H34" s="114"/>
    </row>
    <row r="35" spans="2:8" ht="12.75">
      <c r="B35" s="114"/>
      <c r="C35" s="219"/>
      <c r="D35" s="219"/>
      <c r="E35" s="219"/>
      <c r="F35" s="219"/>
      <c r="H35" s="114"/>
    </row>
    <row r="36" spans="2:8" ht="12.75">
      <c r="B36" s="114"/>
      <c r="C36" s="219"/>
      <c r="D36" s="219"/>
      <c r="E36" s="219"/>
      <c r="F36" s="219"/>
      <c r="H36" s="114"/>
    </row>
    <row r="37" spans="2:8" ht="12.75">
      <c r="B37" s="114"/>
      <c r="C37" s="219"/>
      <c r="D37" s="219"/>
      <c r="E37" s="219"/>
      <c r="F37" s="219"/>
      <c r="H37" s="114"/>
    </row>
    <row r="38" spans="2:8" ht="12.75">
      <c r="B38" s="114"/>
      <c r="C38" s="219"/>
      <c r="D38" s="219"/>
      <c r="E38" s="219"/>
      <c r="F38" s="219"/>
      <c r="H38" s="114"/>
    </row>
    <row r="39" spans="2:8" ht="12.75">
      <c r="B39" s="114"/>
      <c r="C39" s="219"/>
      <c r="D39" s="219"/>
      <c r="E39" s="219"/>
      <c r="F39" s="219"/>
      <c r="H39" s="114"/>
    </row>
    <row r="40" spans="2:8" ht="12.75">
      <c r="B40" s="114"/>
      <c r="C40" s="219"/>
      <c r="D40" s="219"/>
      <c r="E40" s="219"/>
      <c r="F40" s="219"/>
      <c r="H40" s="114"/>
    </row>
    <row r="41" spans="2:8" ht="12.75">
      <c r="B41" s="114"/>
      <c r="C41" s="219"/>
      <c r="D41" s="219"/>
      <c r="E41" s="219"/>
      <c r="F41" s="219"/>
      <c r="H41" s="114"/>
    </row>
    <row r="42" spans="2:8" ht="12.75">
      <c r="B42" s="114"/>
      <c r="C42" s="219"/>
      <c r="D42" s="219"/>
      <c r="E42" s="219"/>
      <c r="F42" s="219"/>
      <c r="H42" s="114"/>
    </row>
    <row r="43" spans="2:8" ht="12.75">
      <c r="B43" s="114"/>
      <c r="C43" s="219"/>
      <c r="D43" s="219"/>
      <c r="E43" s="219"/>
      <c r="F43" s="219"/>
      <c r="H43" s="114"/>
    </row>
    <row r="44" spans="2:8" ht="12.75">
      <c r="B44" s="114"/>
      <c r="C44" s="219"/>
      <c r="D44" s="219"/>
      <c r="E44" s="219"/>
      <c r="F44" s="219"/>
      <c r="H44" s="114"/>
    </row>
    <row r="45" spans="2:8" ht="12.75">
      <c r="B45" s="114"/>
      <c r="C45" s="219"/>
      <c r="D45" s="219"/>
      <c r="E45" s="219"/>
      <c r="F45" s="219"/>
      <c r="H45" s="114"/>
    </row>
    <row r="46" spans="2:8" ht="12.75">
      <c r="B46" s="114"/>
      <c r="C46" s="219"/>
      <c r="D46" s="219"/>
      <c r="E46" s="219"/>
      <c r="F46" s="219"/>
      <c r="H46" s="114"/>
    </row>
    <row r="47" spans="2:8" ht="12.75">
      <c r="B47" s="114"/>
      <c r="C47" s="219"/>
      <c r="D47" s="219"/>
      <c r="E47" s="219"/>
      <c r="F47" s="219"/>
      <c r="H47" s="114"/>
    </row>
    <row r="48" spans="2:8" ht="12.75">
      <c r="B48" s="114"/>
      <c r="C48" s="219"/>
      <c r="D48" s="219"/>
      <c r="E48" s="219"/>
      <c r="F48" s="219"/>
      <c r="H48" s="114"/>
    </row>
    <row r="49" spans="2:8" ht="12.75">
      <c r="B49" s="114"/>
      <c r="C49" s="219"/>
      <c r="D49" s="219"/>
      <c r="E49" s="219"/>
      <c r="F49" s="219"/>
      <c r="H49" s="114"/>
    </row>
    <row r="50" spans="2:8" ht="12.75">
      <c r="B50" s="114"/>
      <c r="C50" s="219"/>
      <c r="D50" s="219"/>
      <c r="E50" s="219"/>
      <c r="F50" s="219"/>
      <c r="H50" s="114"/>
    </row>
    <row r="51" spans="2:8" ht="12.75">
      <c r="B51" s="114"/>
      <c r="C51" s="219"/>
      <c r="D51" s="219"/>
      <c r="E51" s="219"/>
      <c r="F51" s="219"/>
      <c r="H51" s="114"/>
    </row>
    <row r="52" spans="2:8" ht="12.75">
      <c r="B52" s="114"/>
      <c r="C52" s="219"/>
      <c r="D52" s="219"/>
      <c r="E52" s="219"/>
      <c r="F52" s="219"/>
      <c r="H52" s="114"/>
    </row>
    <row r="53" spans="2:8" ht="12.75">
      <c r="B53" s="114"/>
      <c r="C53" s="219"/>
      <c r="D53" s="219"/>
      <c r="E53" s="219"/>
      <c r="F53" s="219"/>
      <c r="H53" s="114"/>
    </row>
    <row r="54" spans="2:8" ht="12.75">
      <c r="B54" s="114"/>
      <c r="C54" s="219"/>
      <c r="D54" s="219"/>
      <c r="E54" s="219"/>
      <c r="F54" s="219"/>
      <c r="H54" s="114"/>
    </row>
    <row r="55" spans="2:8" ht="12.75">
      <c r="B55" s="114"/>
      <c r="C55" s="219"/>
      <c r="D55" s="219"/>
      <c r="E55" s="219"/>
      <c r="F55" s="219"/>
      <c r="H55" s="114"/>
    </row>
    <row r="56" spans="2:8" ht="12.75">
      <c r="B56" s="114"/>
      <c r="C56" s="219"/>
      <c r="D56" s="219"/>
      <c r="E56" s="219"/>
      <c r="F56" s="219"/>
      <c r="H56" s="114"/>
    </row>
    <row r="57" spans="2:8" ht="12.75">
      <c r="B57" s="114"/>
      <c r="C57" s="219"/>
      <c r="D57" s="219"/>
      <c r="E57" s="219"/>
      <c r="F57" s="219"/>
      <c r="H57" s="114"/>
    </row>
    <row r="58" spans="2:8" ht="12.75">
      <c r="B58" s="114"/>
      <c r="C58" s="219"/>
      <c r="D58" s="219"/>
      <c r="E58" s="219"/>
      <c r="F58" s="219"/>
      <c r="H58" s="114"/>
    </row>
    <row r="59" spans="2:8" ht="12.75">
      <c r="B59" s="114"/>
      <c r="C59" s="219"/>
      <c r="D59" s="219"/>
      <c r="E59" s="219"/>
      <c r="F59" s="219"/>
      <c r="H59" s="114"/>
    </row>
    <row r="60" spans="2:8" ht="12.75">
      <c r="B60" s="114"/>
      <c r="C60" s="219"/>
      <c r="D60" s="219"/>
      <c r="E60" s="219"/>
      <c r="F60" s="219"/>
      <c r="H60" s="114"/>
    </row>
    <row r="61" spans="2:8" ht="12.75">
      <c r="B61" s="114"/>
      <c r="C61" s="219"/>
      <c r="D61" s="219"/>
      <c r="E61" s="219"/>
      <c r="F61" s="219"/>
      <c r="H61" s="114"/>
    </row>
    <row r="62" spans="2:8" ht="12.75">
      <c r="B62" s="114"/>
      <c r="C62" s="219"/>
      <c r="D62" s="219"/>
      <c r="E62" s="219"/>
      <c r="F62" s="219"/>
      <c r="H62" s="114"/>
    </row>
    <row r="63" spans="2:8" ht="12.75">
      <c r="B63" s="114"/>
      <c r="C63" s="219"/>
      <c r="D63" s="219"/>
      <c r="E63" s="219"/>
      <c r="F63" s="219"/>
      <c r="H63" s="114"/>
    </row>
    <row r="64" spans="2:8" ht="12.75">
      <c r="B64" s="114"/>
      <c r="C64" s="219"/>
      <c r="D64" s="219"/>
      <c r="E64" s="219"/>
      <c r="F64" s="219"/>
      <c r="H64" s="114"/>
    </row>
    <row r="65" spans="2:8" ht="12.75">
      <c r="B65" s="114"/>
      <c r="C65" s="219"/>
      <c r="D65" s="219"/>
      <c r="E65" s="219"/>
      <c r="F65" s="219"/>
      <c r="H65" s="114"/>
    </row>
    <row r="66" spans="2:8" ht="12.75">
      <c r="B66" s="114"/>
      <c r="C66" s="219"/>
      <c r="D66" s="219"/>
      <c r="E66" s="219"/>
      <c r="F66" s="219"/>
      <c r="H66" s="114"/>
    </row>
    <row r="67" spans="2:8" ht="12.75">
      <c r="B67" s="114"/>
      <c r="C67" s="219"/>
      <c r="D67" s="219"/>
      <c r="E67" s="219"/>
      <c r="F67" s="219"/>
      <c r="H67" s="114"/>
    </row>
    <row r="68" spans="2:8" ht="12.75">
      <c r="B68" s="114"/>
      <c r="C68" s="219"/>
      <c r="D68" s="219"/>
      <c r="E68" s="219"/>
      <c r="F68" s="219"/>
      <c r="H68" s="114"/>
    </row>
    <row r="69" spans="2:8" ht="12.75">
      <c r="B69" s="114"/>
      <c r="C69" s="219"/>
      <c r="D69" s="219"/>
      <c r="E69" s="219"/>
      <c r="F69" s="219"/>
      <c r="H69" s="114"/>
    </row>
    <row r="70" spans="2:8" ht="12.75">
      <c r="B70" s="114"/>
      <c r="C70" s="219"/>
      <c r="D70" s="219"/>
      <c r="E70" s="219"/>
      <c r="F70" s="219"/>
      <c r="H70" s="114"/>
    </row>
    <row r="71" spans="2:8" ht="12.75">
      <c r="B71" s="114"/>
      <c r="C71" s="219"/>
      <c r="D71" s="219"/>
      <c r="E71" s="219"/>
      <c r="F71" s="219"/>
      <c r="H71" s="114"/>
    </row>
    <row r="72" spans="2:8" ht="12.75">
      <c r="B72" s="114"/>
      <c r="C72" s="219"/>
      <c r="D72" s="219"/>
      <c r="E72" s="219"/>
      <c r="F72" s="219"/>
      <c r="H72" s="114"/>
    </row>
    <row r="73" spans="2:8" ht="12.75">
      <c r="B73" s="114"/>
      <c r="C73" s="219"/>
      <c r="D73" s="219"/>
      <c r="E73" s="219"/>
      <c r="F73" s="219"/>
      <c r="H73" s="114"/>
    </row>
    <row r="74" spans="2:8" ht="12.75">
      <c r="B74" s="114"/>
      <c r="C74" s="219"/>
      <c r="D74" s="219"/>
      <c r="E74" s="219"/>
      <c r="F74" s="219"/>
      <c r="H74" s="114"/>
    </row>
    <row r="75" spans="2:8" ht="12.75">
      <c r="B75" s="114"/>
      <c r="C75" s="219"/>
      <c r="D75" s="219"/>
      <c r="E75" s="219"/>
      <c r="F75" s="219"/>
      <c r="H75" s="114"/>
    </row>
    <row r="76" spans="2:8" ht="12.75">
      <c r="B76" s="114"/>
      <c r="C76" s="219"/>
      <c r="D76" s="219"/>
      <c r="E76" s="219"/>
      <c r="F76" s="219"/>
      <c r="H76" s="114"/>
    </row>
    <row r="77" spans="2:8" ht="12.75">
      <c r="B77" s="114"/>
      <c r="C77" s="219"/>
      <c r="D77" s="219"/>
      <c r="E77" s="219"/>
      <c r="F77" s="219"/>
      <c r="H77" s="114"/>
    </row>
    <row r="78" spans="2:8" ht="12.75">
      <c r="B78" s="114"/>
      <c r="C78" s="219"/>
      <c r="D78" s="219"/>
      <c r="E78" s="219"/>
      <c r="F78" s="219"/>
      <c r="H78" s="114"/>
    </row>
    <row r="79" spans="2:8" ht="12.75">
      <c r="B79" s="114"/>
      <c r="C79" s="219"/>
      <c r="D79" s="219"/>
      <c r="E79" s="219"/>
      <c r="F79" s="219"/>
      <c r="H79" s="114"/>
    </row>
    <row r="80" spans="2:8" ht="12.75">
      <c r="B80" s="114"/>
      <c r="C80" s="219"/>
      <c r="D80" s="219"/>
      <c r="E80" s="219"/>
      <c r="F80" s="219"/>
      <c r="H80" s="114"/>
    </row>
    <row r="81" spans="2:8" ht="12.75">
      <c r="B81" s="114"/>
      <c r="C81" s="219"/>
      <c r="D81" s="219"/>
      <c r="E81" s="219"/>
      <c r="F81" s="219"/>
      <c r="H81" s="114"/>
    </row>
    <row r="82" spans="2:8" ht="12.75">
      <c r="B82" s="114"/>
      <c r="C82" s="219"/>
      <c r="D82" s="219"/>
      <c r="E82" s="219"/>
      <c r="F82" s="219"/>
      <c r="H82" s="114"/>
    </row>
    <row r="83" spans="2:8" ht="12.75">
      <c r="B83" s="114"/>
      <c r="C83" s="219"/>
      <c r="D83" s="219"/>
      <c r="E83" s="219"/>
      <c r="F83" s="219"/>
      <c r="H83" s="114"/>
    </row>
    <row r="84" spans="2:8" ht="12.75">
      <c r="B84" s="114"/>
      <c r="C84" s="219"/>
      <c r="D84" s="219"/>
      <c r="E84" s="219"/>
      <c r="F84" s="219"/>
      <c r="H84" s="114"/>
    </row>
    <row r="85" spans="2:8" ht="12.75">
      <c r="B85" s="114"/>
      <c r="C85" s="219"/>
      <c r="D85" s="219"/>
      <c r="E85" s="219"/>
      <c r="F85" s="219"/>
      <c r="H85" s="114"/>
    </row>
    <row r="86" spans="2:8" ht="12.75">
      <c r="B86" s="114"/>
      <c r="C86" s="219"/>
      <c r="D86" s="219"/>
      <c r="E86" s="219"/>
      <c r="F86" s="219"/>
      <c r="H86" s="114"/>
    </row>
    <row r="87" spans="2:8" ht="12.75">
      <c r="B87" s="114"/>
      <c r="C87" s="219"/>
      <c r="D87" s="219"/>
      <c r="E87" s="219"/>
      <c r="F87" s="219"/>
      <c r="H87" s="114"/>
    </row>
    <row r="88" spans="2:8" ht="12.75">
      <c r="B88" s="114"/>
      <c r="C88" s="219"/>
      <c r="D88" s="219"/>
      <c r="E88" s="219"/>
      <c r="F88" s="219"/>
      <c r="H88" s="114"/>
    </row>
    <row r="89" spans="2:8" ht="12.75">
      <c r="B89" s="114"/>
      <c r="C89" s="219"/>
      <c r="D89" s="219"/>
      <c r="E89" s="219"/>
      <c r="F89" s="219"/>
      <c r="H89" s="114"/>
    </row>
    <row r="90" spans="2:8" ht="12.75">
      <c r="B90" s="114"/>
      <c r="C90" s="219"/>
      <c r="D90" s="219"/>
      <c r="E90" s="219"/>
      <c r="F90" s="219"/>
      <c r="H90" s="114"/>
    </row>
    <row r="91" spans="2:8" ht="12.75">
      <c r="B91" s="114"/>
      <c r="C91" s="219"/>
      <c r="D91" s="219"/>
      <c r="E91" s="219"/>
      <c r="F91" s="219"/>
      <c r="H91" s="114"/>
    </row>
    <row r="92" spans="2:8" ht="12.75">
      <c r="B92" s="114"/>
      <c r="C92" s="219"/>
      <c r="D92" s="219"/>
      <c r="E92" s="219"/>
      <c r="F92" s="219"/>
      <c r="H92" s="114"/>
    </row>
    <row r="93" spans="2:8" ht="12.75">
      <c r="B93" s="114"/>
      <c r="C93" s="219"/>
      <c r="D93" s="219"/>
      <c r="E93" s="219"/>
      <c r="F93" s="219"/>
      <c r="H93" s="114"/>
    </row>
    <row r="94" spans="2:8" ht="12.75">
      <c r="B94" s="114"/>
      <c r="C94" s="219"/>
      <c r="D94" s="219"/>
      <c r="E94" s="219"/>
      <c r="F94" s="219"/>
      <c r="H94" s="114"/>
    </row>
    <row r="95" spans="2:8" ht="12.75">
      <c r="B95" s="114"/>
      <c r="C95" s="219"/>
      <c r="D95" s="219"/>
      <c r="E95" s="219"/>
      <c r="F95" s="219"/>
      <c r="H95" s="114"/>
    </row>
    <row r="96" spans="2:8" ht="12.75">
      <c r="B96" s="114"/>
      <c r="C96" s="219"/>
      <c r="D96" s="219"/>
      <c r="E96" s="219"/>
      <c r="F96" s="219"/>
      <c r="H96" s="114"/>
    </row>
    <row r="97" spans="2:8" ht="12.75">
      <c r="B97" s="114"/>
      <c r="C97" s="219"/>
      <c r="D97" s="219"/>
      <c r="E97" s="219"/>
      <c r="F97" s="219"/>
      <c r="H97" s="114"/>
    </row>
    <row r="98" spans="2:8" ht="12.75">
      <c r="B98" s="114"/>
      <c r="C98" s="219"/>
      <c r="D98" s="219"/>
      <c r="E98" s="219"/>
      <c r="F98" s="219"/>
      <c r="H98" s="114"/>
    </row>
    <row r="99" spans="2:8" ht="12.75">
      <c r="B99" s="114"/>
      <c r="C99" s="219"/>
      <c r="D99" s="219"/>
      <c r="E99" s="219"/>
      <c r="F99" s="219"/>
      <c r="H99" s="114"/>
    </row>
    <row r="100" spans="2:8" ht="12.75">
      <c r="B100" s="114"/>
      <c r="C100" s="219"/>
      <c r="D100" s="219"/>
      <c r="E100" s="219"/>
      <c r="F100" s="219"/>
      <c r="H100" s="114"/>
    </row>
    <row r="101" spans="2:8" ht="12.75">
      <c r="B101" s="114"/>
      <c r="C101" s="219"/>
      <c r="D101" s="219"/>
      <c r="E101" s="219"/>
      <c r="F101" s="219"/>
      <c r="H101" s="114"/>
    </row>
    <row r="102" spans="2:8" ht="12.75">
      <c r="B102" s="114"/>
      <c r="C102" s="219"/>
      <c r="D102" s="219"/>
      <c r="E102" s="219"/>
      <c r="F102" s="219"/>
      <c r="H102" s="114"/>
    </row>
    <row r="103" spans="2:8" ht="12.75">
      <c r="B103" s="114"/>
      <c r="C103" s="219"/>
      <c r="D103" s="219"/>
      <c r="E103" s="219"/>
      <c r="F103" s="219"/>
      <c r="H103" s="114"/>
    </row>
    <row r="104" spans="2:8" ht="12.75">
      <c r="B104" s="114"/>
      <c r="C104" s="219"/>
      <c r="D104" s="219"/>
      <c r="E104" s="219"/>
      <c r="F104" s="219"/>
      <c r="H104" s="114"/>
    </row>
    <row r="105" spans="2:8" ht="12.75">
      <c r="B105" s="114"/>
      <c r="C105" s="219"/>
      <c r="D105" s="219"/>
      <c r="E105" s="219"/>
      <c r="F105" s="219"/>
      <c r="H105" s="114"/>
    </row>
    <row r="106" spans="2:8" ht="12.75">
      <c r="B106" s="114"/>
      <c r="C106" s="219"/>
      <c r="D106" s="219"/>
      <c r="E106" s="219"/>
      <c r="F106" s="219"/>
      <c r="H106" s="114"/>
    </row>
    <row r="107" spans="2:8" ht="12.75">
      <c r="B107" s="114"/>
      <c r="C107" s="219"/>
      <c r="D107" s="219"/>
      <c r="E107" s="219"/>
      <c r="F107" s="219"/>
      <c r="H107" s="114"/>
    </row>
    <row r="108" spans="2:8" ht="12.75">
      <c r="B108" s="114"/>
      <c r="C108" s="219"/>
      <c r="D108" s="219"/>
      <c r="E108" s="219"/>
      <c r="F108" s="219"/>
      <c r="H108" s="114"/>
    </row>
    <row r="109" spans="2:8" ht="12.75">
      <c r="B109" s="114"/>
      <c r="C109" s="219"/>
      <c r="D109" s="219"/>
      <c r="E109" s="219"/>
      <c r="F109" s="219"/>
      <c r="H109" s="114"/>
    </row>
    <row r="110" spans="2:8" ht="12.75">
      <c r="B110" s="114"/>
      <c r="C110" s="219"/>
      <c r="D110" s="219"/>
      <c r="E110" s="219"/>
      <c r="F110" s="219"/>
      <c r="H110" s="114"/>
    </row>
    <row r="111" spans="2:8" ht="12.75">
      <c r="B111" s="114"/>
      <c r="C111" s="219"/>
      <c r="D111" s="219"/>
      <c r="E111" s="219"/>
      <c r="F111" s="219"/>
      <c r="H111" s="114"/>
    </row>
    <row r="112" spans="2:8" ht="12.75">
      <c r="B112" s="114"/>
      <c r="C112" s="219"/>
      <c r="D112" s="219"/>
      <c r="E112" s="219"/>
      <c r="F112" s="219"/>
      <c r="H112" s="114"/>
    </row>
    <row r="113" spans="2:8" ht="12.75">
      <c r="B113" s="114"/>
      <c r="C113" s="219"/>
      <c r="D113" s="219"/>
      <c r="E113" s="219"/>
      <c r="F113" s="219"/>
      <c r="H113" s="114"/>
    </row>
    <row r="114" spans="2:8" ht="12.75">
      <c r="B114" s="114"/>
      <c r="C114" s="219"/>
      <c r="D114" s="219"/>
      <c r="E114" s="219"/>
      <c r="F114" s="219"/>
      <c r="H114" s="114"/>
    </row>
    <row r="115" spans="2:8" ht="12.75">
      <c r="B115" s="114"/>
      <c r="C115" s="219"/>
      <c r="D115" s="219"/>
      <c r="E115" s="219"/>
      <c r="F115" s="219"/>
      <c r="H115" s="114"/>
    </row>
    <row r="116" spans="2:8" ht="12.75">
      <c r="B116" s="114"/>
      <c r="C116" s="219"/>
      <c r="D116" s="219"/>
      <c r="E116" s="219"/>
      <c r="F116" s="219"/>
      <c r="H116" s="114"/>
    </row>
    <row r="117" spans="2:8" ht="12.75">
      <c r="B117" s="114"/>
      <c r="C117" s="219"/>
      <c r="D117" s="219"/>
      <c r="E117" s="219"/>
      <c r="F117" s="219"/>
      <c r="H117" s="114"/>
    </row>
    <row r="118" spans="2:8" ht="12.75">
      <c r="B118" s="114"/>
      <c r="C118" s="219"/>
      <c r="D118" s="219"/>
      <c r="E118" s="219"/>
      <c r="F118" s="219"/>
      <c r="H118" s="114"/>
    </row>
    <row r="119" spans="2:8" ht="12.75">
      <c r="B119" s="114"/>
      <c r="C119" s="219"/>
      <c r="D119" s="219"/>
      <c r="E119" s="219"/>
      <c r="F119" s="219"/>
      <c r="H119" s="114"/>
    </row>
    <row r="120" spans="2:8" ht="12.75">
      <c r="B120" s="114"/>
      <c r="C120" s="219"/>
      <c r="D120" s="219"/>
      <c r="E120" s="219"/>
      <c r="F120" s="219"/>
      <c r="H120" s="114"/>
    </row>
    <row r="121" spans="2:8" ht="12.75">
      <c r="B121" s="114"/>
      <c r="C121" s="219"/>
      <c r="D121" s="219"/>
      <c r="E121" s="219"/>
      <c r="F121" s="219"/>
      <c r="H121" s="114"/>
    </row>
    <row r="122" spans="2:8" ht="12.75">
      <c r="B122" s="114"/>
      <c r="C122" s="219"/>
      <c r="D122" s="219"/>
      <c r="E122" s="219"/>
      <c r="F122" s="219"/>
      <c r="H122" s="114"/>
    </row>
    <row r="123" spans="2:8" ht="12.75">
      <c r="B123" s="114"/>
      <c r="C123" s="219"/>
      <c r="D123" s="219"/>
      <c r="E123" s="219"/>
      <c r="F123" s="219"/>
      <c r="H123" s="114"/>
    </row>
    <row r="124" spans="2:8" ht="12.75">
      <c r="B124" s="114"/>
      <c r="C124" s="219"/>
      <c r="D124" s="219"/>
      <c r="E124" s="219"/>
      <c r="F124" s="219"/>
      <c r="H124" s="114"/>
    </row>
    <row r="125" spans="2:8" ht="12.75">
      <c r="B125" s="114"/>
      <c r="C125" s="219"/>
      <c r="D125" s="219"/>
      <c r="E125" s="219"/>
      <c r="F125" s="219"/>
      <c r="H125" s="114"/>
    </row>
    <row r="126" spans="2:8" ht="12.75">
      <c r="B126" s="114"/>
      <c r="C126" s="219"/>
      <c r="D126" s="219"/>
      <c r="E126" s="219"/>
      <c r="F126" s="219"/>
      <c r="H126" s="114"/>
    </row>
    <row r="127" spans="2:8" ht="12.75">
      <c r="B127" s="114"/>
      <c r="C127" s="219"/>
      <c r="D127" s="219"/>
      <c r="E127" s="219"/>
      <c r="F127" s="219"/>
      <c r="H127" s="114"/>
    </row>
    <row r="128" spans="2:8" ht="12.75">
      <c r="B128" s="114"/>
      <c r="C128" s="219"/>
      <c r="D128" s="219"/>
      <c r="E128" s="219"/>
      <c r="F128" s="219"/>
      <c r="H128" s="114"/>
    </row>
    <row r="129" spans="2:8" ht="12.75">
      <c r="B129" s="114"/>
      <c r="C129" s="219"/>
      <c r="D129" s="219"/>
      <c r="E129" s="219"/>
      <c r="F129" s="219"/>
      <c r="H129" s="114"/>
    </row>
    <row r="130" spans="2:8" ht="12.75">
      <c r="B130" s="114"/>
      <c r="C130" s="219"/>
      <c r="D130" s="219"/>
      <c r="E130" s="219"/>
      <c r="F130" s="219"/>
      <c r="H130" s="114"/>
    </row>
    <row r="131" spans="2:8" ht="12.75">
      <c r="B131" s="114"/>
      <c r="C131" s="219"/>
      <c r="D131" s="219"/>
      <c r="E131" s="219"/>
      <c r="F131" s="219"/>
      <c r="H131" s="114"/>
    </row>
    <row r="132" spans="2:8" ht="12.75">
      <c r="B132" s="114"/>
      <c r="C132" s="219"/>
      <c r="D132" s="219"/>
      <c r="E132" s="219"/>
      <c r="F132" s="219"/>
      <c r="H132" s="114"/>
    </row>
    <row r="133" spans="2:8" ht="12.75">
      <c r="B133" s="114"/>
      <c r="C133" s="219"/>
      <c r="D133" s="219"/>
      <c r="E133" s="219"/>
      <c r="F133" s="219"/>
      <c r="H133" s="114"/>
    </row>
    <row r="134" spans="2:8" ht="12.75">
      <c r="B134" s="114"/>
      <c r="C134" s="219"/>
      <c r="D134" s="219"/>
      <c r="E134" s="219"/>
      <c r="F134" s="219"/>
      <c r="H134" s="114"/>
    </row>
    <row r="135" spans="2:8" ht="12.75">
      <c r="B135" s="114"/>
      <c r="C135" s="219"/>
      <c r="D135" s="219"/>
      <c r="E135" s="219"/>
      <c r="F135" s="219"/>
      <c r="H135" s="114"/>
    </row>
    <row r="136" spans="2:8" ht="12.75">
      <c r="B136" s="114"/>
      <c r="C136" s="219"/>
      <c r="D136" s="219"/>
      <c r="E136" s="219"/>
      <c r="F136" s="219"/>
      <c r="H136" s="114"/>
    </row>
    <row r="137" spans="2:8" ht="12.75">
      <c r="B137" s="114"/>
      <c r="C137" s="219"/>
      <c r="D137" s="219"/>
      <c r="E137" s="219"/>
      <c r="F137" s="219"/>
      <c r="H137" s="114"/>
    </row>
    <row r="138" spans="2:8" ht="12.75">
      <c r="B138" s="114"/>
      <c r="C138" s="219"/>
      <c r="D138" s="219"/>
      <c r="E138" s="219"/>
      <c r="F138" s="219"/>
      <c r="H138" s="114"/>
    </row>
    <row r="139" spans="2:8" ht="12.75">
      <c r="B139" s="114"/>
      <c r="C139" s="219"/>
      <c r="D139" s="219"/>
      <c r="E139" s="219"/>
      <c r="F139" s="219"/>
      <c r="H139" s="114"/>
    </row>
    <row r="140" spans="2:8" ht="12.75">
      <c r="B140" s="114"/>
      <c r="C140" s="219"/>
      <c r="D140" s="219"/>
      <c r="E140" s="219"/>
      <c r="F140" s="219"/>
      <c r="H140" s="114"/>
    </row>
    <row r="141" spans="2:8" ht="12.75">
      <c r="B141" s="114"/>
      <c r="C141" s="219"/>
      <c r="D141" s="219"/>
      <c r="E141" s="219"/>
      <c r="F141" s="219"/>
      <c r="H141" s="114"/>
    </row>
    <row r="142" spans="2:8" ht="12.75">
      <c r="B142" s="114"/>
      <c r="C142" s="219"/>
      <c r="D142" s="219"/>
      <c r="E142" s="219"/>
      <c r="F142" s="219"/>
      <c r="H142" s="114"/>
    </row>
    <row r="143" spans="2:8" ht="12.75">
      <c r="B143" s="114"/>
      <c r="C143" s="219"/>
      <c r="D143" s="219"/>
      <c r="E143" s="219"/>
      <c r="F143" s="219"/>
      <c r="H143" s="114"/>
    </row>
    <row r="144" spans="2:8" ht="12.75">
      <c r="B144" s="114"/>
      <c r="C144" s="219"/>
      <c r="D144" s="219"/>
      <c r="E144" s="219"/>
      <c r="F144" s="219"/>
      <c r="H144" s="114"/>
    </row>
    <row r="145" spans="2:8" ht="12.75">
      <c r="B145" s="114"/>
      <c r="C145" s="219"/>
      <c r="D145" s="219"/>
      <c r="E145" s="219"/>
      <c r="F145" s="219"/>
      <c r="H145" s="114"/>
    </row>
    <row r="146" spans="2:8" ht="12.75">
      <c r="B146" s="114"/>
      <c r="C146" s="219"/>
      <c r="D146" s="219"/>
      <c r="E146" s="219"/>
      <c r="F146" s="219"/>
      <c r="H146" s="114"/>
    </row>
    <row r="147" spans="2:8" ht="12.75">
      <c r="B147" s="114"/>
      <c r="C147" s="219"/>
      <c r="D147" s="219"/>
      <c r="E147" s="219"/>
      <c r="F147" s="219"/>
      <c r="H147" s="114"/>
    </row>
    <row r="148" spans="2:8" ht="12.75">
      <c r="B148" s="114"/>
      <c r="C148" s="219"/>
      <c r="D148" s="219"/>
      <c r="E148" s="219"/>
      <c r="F148" s="219"/>
      <c r="H148" s="114"/>
    </row>
    <row r="149" spans="2:8" ht="12.75">
      <c r="B149" s="114"/>
      <c r="C149" s="219"/>
      <c r="D149" s="219"/>
      <c r="E149" s="219"/>
      <c r="F149" s="219"/>
      <c r="H149" s="114"/>
    </row>
    <row r="150" spans="2:8" ht="12.75">
      <c r="B150" s="114"/>
      <c r="C150" s="219"/>
      <c r="D150" s="219"/>
      <c r="E150" s="219"/>
      <c r="F150" s="219"/>
      <c r="H150" s="114"/>
    </row>
    <row r="151" spans="2:8" ht="12.75">
      <c r="B151" s="114"/>
      <c r="C151" s="219"/>
      <c r="D151" s="219"/>
      <c r="E151" s="219"/>
      <c r="F151" s="219"/>
      <c r="H151" s="114"/>
    </row>
    <row r="152" spans="2:8" ht="12.75">
      <c r="B152" s="114"/>
      <c r="C152" s="219"/>
      <c r="D152" s="219"/>
      <c r="E152" s="219"/>
      <c r="F152" s="219"/>
      <c r="H152" s="114"/>
    </row>
    <row r="153" spans="2:8" ht="12.75">
      <c r="B153" s="114"/>
      <c r="C153" s="219"/>
      <c r="D153" s="219"/>
      <c r="E153" s="219"/>
      <c r="F153" s="219"/>
      <c r="H153" s="114"/>
    </row>
    <row r="154" spans="2:8" ht="12.75">
      <c r="B154" s="114"/>
      <c r="C154" s="219"/>
      <c r="D154" s="219"/>
      <c r="E154" s="219"/>
      <c r="F154" s="219"/>
      <c r="H154" s="114"/>
    </row>
    <row r="155" spans="2:8" ht="12.75">
      <c r="B155" s="114"/>
      <c r="C155" s="219"/>
      <c r="D155" s="219"/>
      <c r="E155" s="219"/>
      <c r="F155" s="219"/>
      <c r="H155" s="114"/>
    </row>
    <row r="156" spans="2:8" ht="12.75">
      <c r="B156" s="114"/>
      <c r="C156" s="219"/>
      <c r="D156" s="219"/>
      <c r="E156" s="219"/>
      <c r="F156" s="219"/>
      <c r="H156" s="114"/>
    </row>
    <row r="157" spans="2:8" ht="12.75">
      <c r="B157" s="114"/>
      <c r="C157" s="219"/>
      <c r="D157" s="219"/>
      <c r="E157" s="219"/>
      <c r="F157" s="219"/>
      <c r="H157" s="114"/>
    </row>
    <row r="158" spans="2:8" ht="12.75">
      <c r="B158" s="114"/>
      <c r="C158" s="219"/>
      <c r="D158" s="219"/>
      <c r="E158" s="219"/>
      <c r="F158" s="219"/>
      <c r="H158" s="114"/>
    </row>
    <row r="159" spans="2:8" ht="12.75">
      <c r="B159" s="114"/>
      <c r="C159" s="219"/>
      <c r="D159" s="219"/>
      <c r="E159" s="219"/>
      <c r="F159" s="219"/>
      <c r="H159" s="114"/>
    </row>
    <row r="160" spans="2:8" ht="12.75">
      <c r="B160" s="114"/>
      <c r="C160" s="219"/>
      <c r="D160" s="219"/>
      <c r="E160" s="219"/>
      <c r="F160" s="219"/>
      <c r="H160" s="114"/>
    </row>
    <row r="161" spans="2:8" ht="12.75">
      <c r="B161" s="114"/>
      <c r="C161" s="219"/>
      <c r="D161" s="219"/>
      <c r="E161" s="219"/>
      <c r="F161" s="219"/>
      <c r="H161" s="114"/>
    </row>
    <row r="162" spans="2:8" ht="12.75">
      <c r="B162" s="114"/>
      <c r="C162" s="219"/>
      <c r="D162" s="219"/>
      <c r="E162" s="219"/>
      <c r="F162" s="219"/>
      <c r="H162" s="114"/>
    </row>
    <row r="163" spans="2:8" ht="12.75">
      <c r="B163" s="114"/>
      <c r="C163" s="219"/>
      <c r="D163" s="219"/>
      <c r="E163" s="219"/>
      <c r="F163" s="219"/>
      <c r="H163" s="114"/>
    </row>
    <row r="164" spans="2:8" ht="12.75">
      <c r="B164" s="114"/>
      <c r="C164" s="219"/>
      <c r="D164" s="219"/>
      <c r="E164" s="219"/>
      <c r="F164" s="219"/>
      <c r="H164" s="114"/>
    </row>
    <row r="165" spans="2:8" ht="12.75">
      <c r="B165" s="114"/>
      <c r="C165" s="219"/>
      <c r="D165" s="219"/>
      <c r="E165" s="219"/>
      <c r="F165" s="219"/>
      <c r="H165" s="114"/>
    </row>
    <row r="166" spans="2:8" ht="12.75">
      <c r="B166" s="114"/>
      <c r="C166" s="219"/>
      <c r="D166" s="219"/>
      <c r="E166" s="219"/>
      <c r="F166" s="219"/>
      <c r="H166" s="114"/>
    </row>
    <row r="167" spans="2:8" ht="12.75">
      <c r="B167" s="114"/>
      <c r="C167" s="219"/>
      <c r="D167" s="219"/>
      <c r="E167" s="219"/>
      <c r="F167" s="219"/>
      <c r="H167" s="114"/>
    </row>
    <row r="168" spans="2:8" ht="12.75">
      <c r="B168" s="114"/>
      <c r="C168" s="219"/>
      <c r="D168" s="219"/>
      <c r="E168" s="219"/>
      <c r="F168" s="219"/>
      <c r="H168" s="114"/>
    </row>
    <row r="169" spans="2:8" ht="12.75">
      <c r="B169" s="114"/>
      <c r="C169" s="219"/>
      <c r="D169" s="219"/>
      <c r="E169" s="219"/>
      <c r="F169" s="219"/>
      <c r="H169" s="114"/>
    </row>
    <row r="170" spans="2:8" ht="12.75">
      <c r="B170" s="114"/>
      <c r="C170" s="219"/>
      <c r="D170" s="219"/>
      <c r="E170" s="219"/>
      <c r="F170" s="219"/>
      <c r="H170" s="114"/>
    </row>
    <row r="171" spans="2:8" ht="12.75">
      <c r="B171" s="114"/>
      <c r="C171" s="219"/>
      <c r="D171" s="219"/>
      <c r="E171" s="219"/>
      <c r="F171" s="219"/>
      <c r="H171" s="114"/>
    </row>
    <row r="172" spans="2:8" ht="12.75">
      <c r="B172" s="114"/>
      <c r="C172" s="219"/>
      <c r="D172" s="219"/>
      <c r="E172" s="219"/>
      <c r="F172" s="219"/>
      <c r="H172" s="114"/>
    </row>
    <row r="173" spans="2:8" ht="12.75">
      <c r="B173" s="114"/>
      <c r="C173" s="219"/>
      <c r="D173" s="219"/>
      <c r="E173" s="219"/>
      <c r="F173" s="219"/>
      <c r="H173" s="114"/>
    </row>
    <row r="174" spans="2:8" ht="12.75">
      <c r="B174" s="114"/>
      <c r="C174" s="219"/>
      <c r="D174" s="219"/>
      <c r="E174" s="219"/>
      <c r="F174" s="219"/>
      <c r="H174" s="114"/>
    </row>
    <row r="175" spans="2:8" ht="12.75">
      <c r="B175" s="114"/>
      <c r="C175" s="219"/>
      <c r="D175" s="219"/>
      <c r="E175" s="219"/>
      <c r="F175" s="219"/>
      <c r="H175" s="114"/>
    </row>
    <row r="176" spans="2:8" ht="12.75">
      <c r="B176" s="114"/>
      <c r="C176" s="219"/>
      <c r="D176" s="219"/>
      <c r="E176" s="219"/>
      <c r="F176" s="219"/>
      <c r="H176" s="114"/>
    </row>
    <row r="177" spans="2:8" ht="12.75">
      <c r="B177" s="114"/>
      <c r="C177" s="219"/>
      <c r="D177" s="219"/>
      <c r="E177" s="219"/>
      <c r="F177" s="219"/>
      <c r="H177" s="114"/>
    </row>
    <row r="178" spans="2:8" ht="12.75">
      <c r="B178" s="114"/>
      <c r="C178" s="219"/>
      <c r="D178" s="219"/>
      <c r="E178" s="219"/>
      <c r="F178" s="219"/>
      <c r="H178" s="114"/>
    </row>
    <row r="179" spans="2:8" ht="12.75">
      <c r="B179" s="114"/>
      <c r="C179" s="219"/>
      <c r="D179" s="219"/>
      <c r="E179" s="219"/>
      <c r="F179" s="219"/>
      <c r="H179" s="114"/>
    </row>
    <row r="180" spans="2:8" ht="12.75">
      <c r="B180" s="114"/>
      <c r="C180" s="219"/>
      <c r="D180" s="219"/>
      <c r="E180" s="219"/>
      <c r="F180" s="219"/>
      <c r="H180" s="114"/>
    </row>
    <row r="181" spans="2:8" ht="12.75">
      <c r="B181" s="114"/>
      <c r="C181" s="219"/>
      <c r="D181" s="219"/>
      <c r="E181" s="219"/>
      <c r="F181" s="219"/>
      <c r="H181" s="114"/>
    </row>
    <row r="182" spans="2:8" ht="12.75">
      <c r="B182" s="114"/>
      <c r="C182" s="219"/>
      <c r="D182" s="219"/>
      <c r="E182" s="219"/>
      <c r="F182" s="219"/>
      <c r="H182" s="114"/>
    </row>
    <row r="183" spans="2:8" ht="12.75">
      <c r="B183" s="114"/>
      <c r="C183" s="219"/>
      <c r="D183" s="219"/>
      <c r="E183" s="219"/>
      <c r="F183" s="219"/>
      <c r="H183" s="114"/>
    </row>
    <row r="184" spans="2:8" ht="12.75">
      <c r="B184" s="114"/>
      <c r="C184" s="219"/>
      <c r="D184" s="219"/>
      <c r="E184" s="219"/>
      <c r="F184" s="219"/>
      <c r="H184" s="114"/>
    </row>
    <row r="185" spans="2:8" ht="12.75">
      <c r="B185" s="114"/>
      <c r="C185" s="219"/>
      <c r="D185" s="219"/>
      <c r="E185" s="219"/>
      <c r="F185" s="219"/>
      <c r="H185" s="114"/>
    </row>
    <row r="186" spans="2:8" ht="12.75">
      <c r="B186" s="114"/>
      <c r="C186" s="219"/>
      <c r="D186" s="219"/>
      <c r="E186" s="219"/>
      <c r="F186" s="219"/>
      <c r="H186" s="114"/>
    </row>
    <row r="187" spans="2:8" ht="12.75">
      <c r="B187" s="114"/>
      <c r="C187" s="219"/>
      <c r="D187" s="219"/>
      <c r="E187" s="219"/>
      <c r="F187" s="219"/>
      <c r="H187" s="114"/>
    </row>
    <row r="188" spans="2:8" ht="12.75">
      <c r="B188" s="114"/>
      <c r="C188" s="219"/>
      <c r="D188" s="219"/>
      <c r="E188" s="219"/>
      <c r="F188" s="219"/>
      <c r="H188" s="114"/>
    </row>
    <row r="189" spans="2:8" ht="12.75">
      <c r="B189" s="114"/>
      <c r="C189" s="219"/>
      <c r="D189" s="219"/>
      <c r="E189" s="219"/>
      <c r="F189" s="219"/>
      <c r="H189" s="114"/>
    </row>
    <row r="190" spans="2:8" ht="12.75">
      <c r="B190" s="114"/>
      <c r="C190" s="219"/>
      <c r="D190" s="219"/>
      <c r="E190" s="219"/>
      <c r="F190" s="219"/>
      <c r="H190" s="114"/>
    </row>
    <row r="191" spans="2:8" ht="12.75">
      <c r="B191" s="114"/>
      <c r="C191" s="219"/>
      <c r="D191" s="219"/>
      <c r="E191" s="219"/>
      <c r="F191" s="219"/>
      <c r="H191" s="114"/>
    </row>
    <row r="192" spans="2:8" ht="12.75">
      <c r="B192" s="114"/>
      <c r="C192" s="219"/>
      <c r="D192" s="219"/>
      <c r="E192" s="219"/>
      <c r="F192" s="219"/>
      <c r="H192" s="114"/>
    </row>
    <row r="193" spans="2:8" ht="12.75">
      <c r="B193" s="114"/>
      <c r="C193" s="219"/>
      <c r="D193" s="219"/>
      <c r="E193" s="219"/>
      <c r="F193" s="219"/>
      <c r="H193" s="114"/>
    </row>
    <row r="194" spans="2:8" ht="12.75">
      <c r="B194" s="114"/>
      <c r="C194" s="219"/>
      <c r="D194" s="219"/>
      <c r="E194" s="219"/>
      <c r="F194" s="219"/>
      <c r="H194" s="114"/>
    </row>
    <row r="195" spans="2:8" ht="12.75">
      <c r="B195" s="114"/>
      <c r="C195" s="219"/>
      <c r="D195" s="219"/>
      <c r="E195" s="219"/>
      <c r="F195" s="219"/>
      <c r="H195" s="114"/>
    </row>
    <row r="196" spans="2:8" ht="12.75">
      <c r="B196" s="114"/>
      <c r="C196" s="219"/>
      <c r="D196" s="219"/>
      <c r="E196" s="219"/>
      <c r="F196" s="219"/>
      <c r="H196" s="114"/>
    </row>
    <row r="197" spans="2:8" ht="12.75">
      <c r="B197" s="114"/>
      <c r="C197" s="219"/>
      <c r="D197" s="219"/>
      <c r="E197" s="219"/>
      <c r="F197" s="219"/>
      <c r="H197" s="114"/>
    </row>
    <row r="198" spans="2:8" ht="12.75">
      <c r="B198" s="114"/>
      <c r="C198" s="219"/>
      <c r="D198" s="219"/>
      <c r="E198" s="219"/>
      <c r="F198" s="219"/>
      <c r="H198" s="114"/>
    </row>
    <row r="199" spans="2:8" ht="12.75">
      <c r="B199" s="114"/>
      <c r="C199" s="219"/>
      <c r="D199" s="219"/>
      <c r="E199" s="219"/>
      <c r="F199" s="219"/>
      <c r="H199" s="114"/>
    </row>
    <row r="200" spans="2:8" ht="12.75">
      <c r="B200" s="114"/>
      <c r="C200" s="219"/>
      <c r="D200" s="219"/>
      <c r="E200" s="219"/>
      <c r="F200" s="219"/>
      <c r="H200" s="114"/>
    </row>
    <row r="201" spans="2:8" ht="12.75">
      <c r="B201" s="114"/>
      <c r="C201" s="219"/>
      <c r="D201" s="219"/>
      <c r="E201" s="219"/>
      <c r="F201" s="219"/>
      <c r="H201" s="114"/>
    </row>
    <row r="202" spans="2:8" ht="12.75">
      <c r="B202" s="114"/>
      <c r="C202" s="219"/>
      <c r="D202" s="219"/>
      <c r="E202" s="219"/>
      <c r="F202" s="219"/>
      <c r="H202" s="114"/>
    </row>
    <row r="203" spans="2:8" ht="12.75">
      <c r="B203" s="114"/>
      <c r="C203" s="219"/>
      <c r="D203" s="219"/>
      <c r="E203" s="219"/>
      <c r="F203" s="219"/>
      <c r="H203" s="114"/>
    </row>
    <row r="204" spans="2:8" ht="12.75">
      <c r="B204" s="114"/>
      <c r="C204" s="219"/>
      <c r="D204" s="219"/>
      <c r="E204" s="219"/>
      <c r="F204" s="219"/>
      <c r="H204" s="114"/>
    </row>
    <row r="205" spans="2:8" ht="12.75">
      <c r="B205" s="114"/>
      <c r="C205" s="219"/>
      <c r="D205" s="219"/>
      <c r="E205" s="219"/>
      <c r="F205" s="219"/>
      <c r="H205" s="114"/>
    </row>
    <row r="206" spans="2:8" ht="12.75">
      <c r="B206" s="114"/>
      <c r="C206" s="219"/>
      <c r="D206" s="219"/>
      <c r="E206" s="219"/>
      <c r="F206" s="219"/>
      <c r="H206" s="114"/>
    </row>
    <row r="207" spans="2:8" ht="12.75">
      <c r="B207" s="114"/>
      <c r="C207" s="219"/>
      <c r="D207" s="219"/>
      <c r="E207" s="219"/>
      <c r="F207" s="219"/>
      <c r="H207" s="114"/>
    </row>
    <row r="208" spans="2:8" ht="12.75">
      <c r="B208" s="114"/>
      <c r="C208" s="219"/>
      <c r="D208" s="219"/>
      <c r="E208" s="219"/>
      <c r="F208" s="219"/>
      <c r="H208" s="114"/>
    </row>
    <row r="209" spans="2:8" ht="12.75">
      <c r="B209" s="114"/>
      <c r="C209" s="219"/>
      <c r="D209" s="219"/>
      <c r="E209" s="219"/>
      <c r="F209" s="219"/>
      <c r="H209" s="114"/>
    </row>
    <row r="210" spans="2:8" ht="12.75">
      <c r="B210" s="114"/>
      <c r="C210" s="219"/>
      <c r="D210" s="219"/>
      <c r="E210" s="219"/>
      <c r="F210" s="219"/>
      <c r="H210" s="114"/>
    </row>
    <row r="211" spans="2:8" ht="12.75">
      <c r="B211" s="114"/>
      <c r="C211" s="219"/>
      <c r="D211" s="219"/>
      <c r="E211" s="219"/>
      <c r="F211" s="219"/>
      <c r="H211" s="114"/>
    </row>
    <row r="212" spans="2:8" ht="12.75">
      <c r="B212" s="114"/>
      <c r="C212" s="219"/>
      <c r="D212" s="219"/>
      <c r="E212" s="219"/>
      <c r="F212" s="219"/>
      <c r="H212" s="114"/>
    </row>
    <row r="213" spans="2:8" ht="12.75">
      <c r="B213" s="114"/>
      <c r="C213" s="219"/>
      <c r="D213" s="219"/>
      <c r="E213" s="219"/>
      <c r="F213" s="219"/>
      <c r="H213" s="114"/>
    </row>
    <row r="214" spans="2:8" ht="12.75">
      <c r="B214" s="114"/>
      <c r="C214" s="219"/>
      <c r="D214" s="219"/>
      <c r="E214" s="219"/>
      <c r="F214" s="219"/>
      <c r="H214" s="114"/>
    </row>
    <row r="215" spans="2:8" ht="12.75">
      <c r="B215" s="114"/>
      <c r="C215" s="219"/>
      <c r="D215" s="219"/>
      <c r="E215" s="219"/>
      <c r="F215" s="219"/>
      <c r="H215" s="114"/>
    </row>
    <row r="216" spans="2:8" ht="12.75">
      <c r="B216" s="114"/>
      <c r="C216" s="219"/>
      <c r="D216" s="219"/>
      <c r="E216" s="219"/>
      <c r="F216" s="219"/>
      <c r="H216" s="114"/>
    </row>
    <row r="217" spans="2:8" ht="12.75">
      <c r="B217" s="114"/>
      <c r="C217" s="219"/>
      <c r="D217" s="219"/>
      <c r="E217" s="219"/>
      <c r="F217" s="219"/>
      <c r="H217" s="114"/>
    </row>
    <row r="218" spans="2:8" ht="12.75">
      <c r="B218" s="114"/>
      <c r="C218" s="219"/>
      <c r="D218" s="219"/>
      <c r="E218" s="219"/>
      <c r="F218" s="219"/>
      <c r="H218" s="114"/>
    </row>
    <row r="219" spans="2:8" ht="12.75">
      <c r="B219" s="114"/>
      <c r="C219" s="219"/>
      <c r="D219" s="219"/>
      <c r="E219" s="219"/>
      <c r="F219" s="219"/>
      <c r="H219" s="114"/>
    </row>
    <row r="220" spans="2:8" ht="12.75">
      <c r="B220" s="114"/>
      <c r="C220" s="219"/>
      <c r="D220" s="219"/>
      <c r="E220" s="219"/>
      <c r="F220" s="219"/>
      <c r="H220" s="114"/>
    </row>
    <row r="221" spans="2:8" ht="12.75">
      <c r="B221" s="114"/>
      <c r="C221" s="219"/>
      <c r="D221" s="219"/>
      <c r="E221" s="219"/>
      <c r="F221" s="219"/>
      <c r="H221" s="114"/>
    </row>
    <row r="222" spans="2:8" ht="12.75">
      <c r="B222" s="114"/>
      <c r="C222" s="219"/>
      <c r="D222" s="219"/>
      <c r="E222" s="219"/>
      <c r="F222" s="219"/>
      <c r="H222" s="114"/>
    </row>
    <row r="223" spans="2:8" ht="12.75">
      <c r="B223" s="114"/>
      <c r="C223" s="219"/>
      <c r="D223" s="219"/>
      <c r="E223" s="219"/>
      <c r="F223" s="219"/>
      <c r="H223" s="114"/>
    </row>
    <row r="224" spans="2:8" ht="12.75">
      <c r="B224" s="114"/>
      <c r="C224" s="219"/>
      <c r="D224" s="219"/>
      <c r="E224" s="219"/>
      <c r="F224" s="219"/>
      <c r="H224" s="114"/>
    </row>
    <row r="225" spans="2:8" ht="12.75">
      <c r="B225" s="114"/>
      <c r="C225" s="219"/>
      <c r="D225" s="219"/>
      <c r="E225" s="219"/>
      <c r="F225" s="219"/>
      <c r="H225" s="114"/>
    </row>
    <row r="226" spans="2:8" ht="12.75">
      <c r="B226" s="114"/>
      <c r="C226" s="219"/>
      <c r="D226" s="219"/>
      <c r="E226" s="219"/>
      <c r="F226" s="219"/>
      <c r="H226" s="114"/>
    </row>
    <row r="227" spans="2:8" ht="12.75">
      <c r="B227" s="114"/>
      <c r="C227" s="219"/>
      <c r="D227" s="219"/>
      <c r="E227" s="219"/>
      <c r="F227" s="219"/>
      <c r="H227" s="114"/>
    </row>
    <row r="228" spans="2:8" ht="12.75">
      <c r="B228" s="114"/>
      <c r="C228" s="219"/>
      <c r="D228" s="219"/>
      <c r="E228" s="219"/>
      <c r="F228" s="219"/>
      <c r="H228" s="114"/>
    </row>
    <row r="229" spans="2:8" ht="12.75">
      <c r="B229" s="114"/>
      <c r="C229" s="219"/>
      <c r="D229" s="219"/>
      <c r="E229" s="219"/>
      <c r="F229" s="219"/>
      <c r="H229" s="114"/>
    </row>
    <row r="230" spans="2:8" ht="12.75">
      <c r="B230" s="114"/>
      <c r="C230" s="219"/>
      <c r="D230" s="219"/>
      <c r="E230" s="219"/>
      <c r="F230" s="219"/>
      <c r="H230" s="114"/>
    </row>
    <row r="231" spans="2:8" ht="12.75">
      <c r="B231" s="114"/>
      <c r="C231" s="219"/>
      <c r="D231" s="219"/>
      <c r="E231" s="219"/>
      <c r="F231" s="219"/>
      <c r="H231" s="114"/>
    </row>
    <row r="232" spans="2:8" ht="12.75">
      <c r="B232" s="114"/>
      <c r="C232" s="219"/>
      <c r="D232" s="219"/>
      <c r="E232" s="219"/>
      <c r="F232" s="219"/>
      <c r="H232" s="114"/>
    </row>
    <row r="233" spans="2:8" ht="12.75">
      <c r="B233" s="114"/>
      <c r="C233" s="219"/>
      <c r="D233" s="219"/>
      <c r="E233" s="219"/>
      <c r="F233" s="219"/>
      <c r="H233" s="114"/>
    </row>
    <row r="234" spans="2:8" ht="12.75">
      <c r="B234" s="114"/>
      <c r="C234" s="219"/>
      <c r="D234" s="219"/>
      <c r="E234" s="219"/>
      <c r="F234" s="219"/>
      <c r="H234" s="114"/>
    </row>
    <row r="235" spans="2:8" ht="12.75">
      <c r="B235" s="114"/>
      <c r="C235" s="219"/>
      <c r="D235" s="219"/>
      <c r="E235" s="219"/>
      <c r="F235" s="219"/>
      <c r="H235" s="114"/>
    </row>
    <row r="236" spans="2:8" ht="12.75">
      <c r="B236" s="114"/>
      <c r="C236" s="219"/>
      <c r="D236" s="219"/>
      <c r="E236" s="219"/>
      <c r="F236" s="219"/>
      <c r="H236" s="114"/>
    </row>
    <row r="237" spans="2:8" ht="12.75">
      <c r="B237" s="114"/>
      <c r="C237" s="219"/>
      <c r="D237" s="219"/>
      <c r="E237" s="219"/>
      <c r="F237" s="219"/>
      <c r="H237" s="114"/>
    </row>
    <row r="238" spans="2:8" ht="12.75">
      <c r="B238" s="114"/>
      <c r="C238" s="219"/>
      <c r="D238" s="219"/>
      <c r="E238" s="219"/>
      <c r="F238" s="219"/>
      <c r="H238" s="114"/>
    </row>
    <row r="239" spans="2:8" ht="12.75">
      <c r="B239" s="114"/>
      <c r="C239" s="219"/>
      <c r="D239" s="219"/>
      <c r="E239" s="219"/>
      <c r="F239" s="219"/>
      <c r="H239" s="114"/>
    </row>
    <row r="240" spans="2:8" ht="12.75">
      <c r="B240" s="114"/>
      <c r="C240" s="219"/>
      <c r="D240" s="219"/>
      <c r="E240" s="219"/>
      <c r="F240" s="219"/>
      <c r="H240" s="114"/>
    </row>
    <row r="241" spans="2:8" ht="12.75">
      <c r="B241" s="114"/>
      <c r="C241" s="219"/>
      <c r="D241" s="219"/>
      <c r="E241" s="219"/>
      <c r="F241" s="219"/>
      <c r="H241" s="114"/>
    </row>
    <row r="242" spans="2:8" ht="12.75">
      <c r="B242" s="114"/>
      <c r="C242" s="219"/>
      <c r="D242" s="219"/>
      <c r="E242" s="219"/>
      <c r="F242" s="219"/>
      <c r="H242" s="114"/>
    </row>
    <row r="243" spans="2:8" ht="12.75">
      <c r="B243" s="114"/>
      <c r="C243" s="219"/>
      <c r="D243" s="219"/>
      <c r="E243" s="219"/>
      <c r="F243" s="219"/>
      <c r="H243" s="114"/>
    </row>
    <row r="244" spans="2:8" ht="12.75">
      <c r="B244" s="114"/>
      <c r="C244" s="219"/>
      <c r="D244" s="219"/>
      <c r="E244" s="219"/>
      <c r="F244" s="219"/>
      <c r="H244" s="114"/>
    </row>
    <row r="245" spans="2:8" ht="12.75">
      <c r="B245" s="114"/>
      <c r="C245" s="219"/>
      <c r="D245" s="219"/>
      <c r="E245" s="219"/>
      <c r="F245" s="219"/>
      <c r="H245" s="114"/>
    </row>
    <row r="246" spans="2:8" ht="12.75">
      <c r="B246" s="114"/>
      <c r="C246" s="219"/>
      <c r="D246" s="219"/>
      <c r="E246" s="219"/>
      <c r="F246" s="219"/>
      <c r="H246" s="114"/>
    </row>
    <row r="247" spans="2:8" ht="12.75">
      <c r="B247" s="114"/>
      <c r="C247" s="219"/>
      <c r="D247" s="219"/>
      <c r="E247" s="219"/>
      <c r="F247" s="219"/>
      <c r="H247" s="114"/>
    </row>
    <row r="248" spans="2:8" ht="12.75">
      <c r="B248" s="114"/>
      <c r="C248" s="219"/>
      <c r="D248" s="219"/>
      <c r="E248" s="219"/>
      <c r="F248" s="219"/>
      <c r="H248" s="114"/>
    </row>
    <row r="249" spans="2:8" ht="12.75">
      <c r="B249" s="114"/>
      <c r="C249" s="219"/>
      <c r="D249" s="219"/>
      <c r="E249" s="219"/>
      <c r="F249" s="219"/>
      <c r="H249" s="114"/>
    </row>
    <row r="250" spans="2:8" ht="12.75">
      <c r="B250" s="114"/>
      <c r="C250" s="219"/>
      <c r="D250" s="219"/>
      <c r="E250" s="219"/>
      <c r="F250" s="219"/>
      <c r="H250" s="114"/>
    </row>
    <row r="251" spans="2:8" ht="12.75">
      <c r="B251" s="114"/>
      <c r="C251" s="219"/>
      <c r="D251" s="219"/>
      <c r="E251" s="219"/>
      <c r="F251" s="219"/>
      <c r="H251" s="114"/>
    </row>
    <row r="252" spans="2:8" ht="12.75">
      <c r="B252" s="114"/>
      <c r="C252" s="219"/>
      <c r="D252" s="219"/>
      <c r="E252" s="219"/>
      <c r="F252" s="219"/>
      <c r="H252" s="114"/>
    </row>
    <row r="253" spans="2:8" ht="12.75">
      <c r="B253" s="114"/>
      <c r="C253" s="219"/>
      <c r="D253" s="219"/>
      <c r="E253" s="219"/>
      <c r="F253" s="219"/>
      <c r="H253" s="114"/>
    </row>
    <row r="254" spans="2:8" ht="12.75">
      <c r="B254" s="114"/>
      <c r="C254" s="219"/>
      <c r="D254" s="219"/>
      <c r="E254" s="219"/>
      <c r="F254" s="219"/>
      <c r="H254" s="114"/>
    </row>
    <row r="255" spans="2:8" ht="12.75">
      <c r="B255" s="114"/>
      <c r="C255" s="219"/>
      <c r="D255" s="219"/>
      <c r="E255" s="219"/>
      <c r="F255" s="219"/>
      <c r="H255" s="114"/>
    </row>
    <row r="256" spans="2:8" ht="12.75">
      <c r="B256" s="114"/>
      <c r="C256" s="219"/>
      <c r="D256" s="219"/>
      <c r="E256" s="219"/>
      <c r="F256" s="219"/>
      <c r="H256" s="114"/>
    </row>
    <row r="257" spans="2:8" ht="12.75">
      <c r="B257" s="114"/>
      <c r="C257" s="219"/>
      <c r="D257" s="219"/>
      <c r="E257" s="219"/>
      <c r="F257" s="219"/>
      <c r="H257" s="114"/>
    </row>
    <row r="258" spans="2:8" ht="12.75">
      <c r="B258" s="114"/>
      <c r="C258" s="219"/>
      <c r="D258" s="219"/>
      <c r="E258" s="219"/>
      <c r="F258" s="219"/>
      <c r="H258" s="114"/>
    </row>
    <row r="259" spans="2:8" ht="12.75">
      <c r="B259" s="114"/>
      <c r="C259" s="219"/>
      <c r="D259" s="219"/>
      <c r="E259" s="219"/>
      <c r="F259" s="219"/>
      <c r="H259" s="114"/>
    </row>
    <row r="260" spans="2:8" ht="12.75">
      <c r="B260" s="114"/>
      <c r="C260" s="219"/>
      <c r="D260" s="219"/>
      <c r="E260" s="219"/>
      <c r="F260" s="219"/>
      <c r="H260" s="114"/>
    </row>
    <row r="261" spans="2:8" ht="12.75">
      <c r="B261" s="114"/>
      <c r="C261" s="219"/>
      <c r="D261" s="219"/>
      <c r="E261" s="219"/>
      <c r="F261" s="219"/>
      <c r="H261" s="114"/>
    </row>
    <row r="262" spans="2:8" ht="12.75">
      <c r="B262" s="114"/>
      <c r="C262" s="219"/>
      <c r="D262" s="219"/>
      <c r="E262" s="219"/>
      <c r="F262" s="219"/>
      <c r="H262" s="114"/>
    </row>
    <row r="263" spans="2:8" ht="12.75">
      <c r="B263" s="114"/>
      <c r="C263" s="219"/>
      <c r="D263" s="219"/>
      <c r="E263" s="219"/>
      <c r="F263" s="219"/>
      <c r="H263" s="114"/>
    </row>
    <row r="264" spans="2:8" ht="12.75">
      <c r="B264" s="114"/>
      <c r="C264" s="219"/>
      <c r="D264" s="219"/>
      <c r="E264" s="219"/>
      <c r="F264" s="219"/>
      <c r="H264" s="114"/>
    </row>
    <row r="265" spans="2:8" ht="12.75">
      <c r="B265" s="114"/>
      <c r="C265" s="219"/>
      <c r="D265" s="219"/>
      <c r="E265" s="219"/>
      <c r="F265" s="219"/>
      <c r="H265" s="114"/>
    </row>
    <row r="266" spans="2:8" ht="12.75">
      <c r="B266" s="114"/>
      <c r="C266" s="219"/>
      <c r="D266" s="219"/>
      <c r="E266" s="219"/>
      <c r="F266" s="219"/>
      <c r="H266" s="114"/>
    </row>
    <row r="267" spans="2:8" ht="12.75">
      <c r="B267" s="114"/>
      <c r="C267" s="219"/>
      <c r="D267" s="219"/>
      <c r="E267" s="219"/>
      <c r="F267" s="219"/>
      <c r="H267" s="114"/>
    </row>
    <row r="268" spans="2:8" ht="12.75">
      <c r="B268" s="114"/>
      <c r="C268" s="219"/>
      <c r="D268" s="219"/>
      <c r="E268" s="219"/>
      <c r="F268" s="219"/>
      <c r="H268" s="114"/>
    </row>
    <row r="269" spans="2:8" ht="12.75">
      <c r="B269" s="114"/>
      <c r="C269" s="219"/>
      <c r="D269" s="219"/>
      <c r="E269" s="219"/>
      <c r="F269" s="219"/>
      <c r="H269" s="114"/>
    </row>
    <row r="270" spans="2:8" ht="12.75">
      <c r="B270" s="114"/>
      <c r="C270" s="219"/>
      <c r="D270" s="219"/>
      <c r="E270" s="219"/>
      <c r="F270" s="219"/>
      <c r="H270" s="114"/>
    </row>
    <row r="271" spans="2:8" ht="12.75">
      <c r="B271" s="114"/>
      <c r="C271" s="219"/>
      <c r="D271" s="219"/>
      <c r="E271" s="219"/>
      <c r="F271" s="219"/>
      <c r="H271" s="114"/>
    </row>
    <row r="272" spans="2:8" ht="12.75">
      <c r="B272" s="114"/>
      <c r="C272" s="219"/>
      <c r="D272" s="219"/>
      <c r="E272" s="219"/>
      <c r="F272" s="219"/>
      <c r="H272" s="114"/>
    </row>
    <row r="273" spans="2:8" ht="12.75">
      <c r="B273" s="114"/>
      <c r="C273" s="219"/>
      <c r="D273" s="219"/>
      <c r="E273" s="219"/>
      <c r="F273" s="219"/>
      <c r="H273" s="114"/>
    </row>
    <row r="274" spans="2:8" ht="12.75">
      <c r="B274" s="114"/>
      <c r="C274" s="219"/>
      <c r="D274" s="219"/>
      <c r="E274" s="219"/>
      <c r="F274" s="219"/>
      <c r="H274" s="114"/>
    </row>
    <row r="275" spans="2:8" ht="12.75">
      <c r="B275" s="114"/>
      <c r="C275" s="219"/>
      <c r="D275" s="219"/>
      <c r="E275" s="219"/>
      <c r="F275" s="219"/>
      <c r="H275" s="114"/>
    </row>
    <row r="276" spans="2:8" ht="12.75">
      <c r="B276" s="114"/>
      <c r="C276" s="219"/>
      <c r="D276" s="219"/>
      <c r="E276" s="219"/>
      <c r="F276" s="219"/>
      <c r="H276" s="114"/>
    </row>
    <row r="277" spans="2:8" ht="12.75">
      <c r="B277" s="114"/>
      <c r="C277" s="219"/>
      <c r="D277" s="219"/>
      <c r="E277" s="219"/>
      <c r="F277" s="219"/>
      <c r="H277" s="114"/>
    </row>
    <row r="278" spans="2:8" ht="12.75">
      <c r="B278" s="114"/>
      <c r="C278" s="219"/>
      <c r="D278" s="219"/>
      <c r="E278" s="219"/>
      <c r="F278" s="219"/>
      <c r="H278" s="114"/>
    </row>
    <row r="279" spans="2:8" ht="12.75">
      <c r="B279" s="114"/>
      <c r="C279" s="219"/>
      <c r="D279" s="219"/>
      <c r="E279" s="219"/>
      <c r="F279" s="219"/>
      <c r="H279" s="114"/>
    </row>
    <row r="280" spans="2:8" ht="12.75">
      <c r="B280" s="114"/>
      <c r="C280" s="219"/>
      <c r="D280" s="219"/>
      <c r="E280" s="219"/>
      <c r="F280" s="219"/>
      <c r="H280" s="114"/>
    </row>
    <row r="281" spans="2:8" ht="12.75">
      <c r="B281" s="114"/>
      <c r="C281" s="219"/>
      <c r="D281" s="219"/>
      <c r="E281" s="219"/>
      <c r="F281" s="219"/>
      <c r="H281" s="114"/>
    </row>
    <row r="282" spans="2:8" ht="12.75">
      <c r="B282" s="114"/>
      <c r="C282" s="219"/>
      <c r="D282" s="219"/>
      <c r="E282" s="219"/>
      <c r="F282" s="219"/>
      <c r="H282" s="114"/>
    </row>
    <row r="283" spans="2:8" ht="12.75">
      <c r="B283" s="114"/>
      <c r="C283" s="219"/>
      <c r="D283" s="219"/>
      <c r="E283" s="219"/>
      <c r="F283" s="219"/>
      <c r="H283" s="114"/>
    </row>
    <row r="284" spans="2:8" ht="12.75">
      <c r="B284" s="114"/>
      <c r="C284" s="219"/>
      <c r="D284" s="219"/>
      <c r="E284" s="219"/>
      <c r="F284" s="219"/>
      <c r="H284" s="114"/>
    </row>
    <row r="285" spans="2:8" ht="12.75">
      <c r="B285" s="114"/>
      <c r="C285" s="219"/>
      <c r="D285" s="219"/>
      <c r="E285" s="219"/>
      <c r="F285" s="219"/>
      <c r="H285" s="114"/>
    </row>
    <row r="286" spans="2:8" ht="12.75">
      <c r="B286" s="114"/>
      <c r="C286" s="219"/>
      <c r="D286" s="219"/>
      <c r="E286" s="219"/>
      <c r="F286" s="219"/>
      <c r="H286" s="114"/>
    </row>
    <row r="287" spans="2:8" ht="12.75">
      <c r="B287" s="114"/>
      <c r="C287" s="219"/>
      <c r="D287" s="219"/>
      <c r="E287" s="219"/>
      <c r="F287" s="219"/>
      <c r="H287" s="114"/>
    </row>
    <row r="288" spans="2:8" ht="12.75">
      <c r="B288" s="114"/>
      <c r="C288" s="219"/>
      <c r="D288" s="219"/>
      <c r="E288" s="219"/>
      <c r="F288" s="219"/>
      <c r="H288" s="114"/>
    </row>
    <row r="289" spans="2:8" ht="12.75">
      <c r="B289" s="114"/>
      <c r="C289" s="219"/>
      <c r="D289" s="219"/>
      <c r="E289" s="219"/>
      <c r="F289" s="219"/>
      <c r="H289" s="114"/>
    </row>
    <row r="290" spans="2:8" ht="12.75">
      <c r="B290" s="114"/>
      <c r="C290" s="219"/>
      <c r="D290" s="219"/>
      <c r="E290" s="219"/>
      <c r="F290" s="219"/>
      <c r="H290" s="114"/>
    </row>
    <row r="291" spans="2:8" ht="12.75">
      <c r="B291" s="114"/>
      <c r="C291" s="219"/>
      <c r="D291" s="219"/>
      <c r="E291" s="219"/>
      <c r="F291" s="219"/>
      <c r="H291" s="114"/>
    </row>
    <row r="292" spans="2:8" ht="12.75">
      <c r="B292" s="114"/>
      <c r="C292" s="219"/>
      <c r="D292" s="219"/>
      <c r="E292" s="219"/>
      <c r="F292" s="219"/>
      <c r="H292" s="114"/>
    </row>
    <row r="293" spans="2:8" ht="12.75">
      <c r="B293" s="114"/>
      <c r="C293" s="219"/>
      <c r="D293" s="219"/>
      <c r="E293" s="219"/>
      <c r="F293" s="219"/>
      <c r="H293" s="114"/>
    </row>
    <row r="294" spans="2:8" ht="12.75">
      <c r="B294" s="114"/>
      <c r="C294" s="219"/>
      <c r="D294" s="219"/>
      <c r="E294" s="219"/>
      <c r="F294" s="219"/>
      <c r="H294" s="114"/>
    </row>
    <row r="295" spans="2:8" ht="12.75">
      <c r="B295" s="114"/>
      <c r="C295" s="219"/>
      <c r="D295" s="219"/>
      <c r="E295" s="219"/>
      <c r="F295" s="219"/>
      <c r="H295" s="114"/>
    </row>
    <row r="296" spans="2:8" ht="12.75">
      <c r="B296" s="114"/>
      <c r="C296" s="219"/>
      <c r="D296" s="219"/>
      <c r="E296" s="219"/>
      <c r="F296" s="219"/>
      <c r="H296" s="114"/>
    </row>
    <row r="297" spans="2:8" ht="12.75">
      <c r="B297" s="114"/>
      <c r="C297" s="219"/>
      <c r="D297" s="219"/>
      <c r="E297" s="219"/>
      <c r="F297" s="219"/>
      <c r="H297" s="114"/>
    </row>
    <row r="298" spans="2:8" ht="12.75">
      <c r="B298" s="114"/>
      <c r="C298" s="219"/>
      <c r="D298" s="219"/>
      <c r="E298" s="219"/>
      <c r="F298" s="219"/>
      <c r="H298" s="114"/>
    </row>
    <row r="299" spans="2:8" ht="12.75">
      <c r="B299" s="114"/>
      <c r="C299" s="219"/>
      <c r="D299" s="219"/>
      <c r="E299" s="219"/>
      <c r="F299" s="219"/>
      <c r="H299" s="114"/>
    </row>
    <row r="300" spans="2:8" ht="12.75">
      <c r="B300" s="114"/>
      <c r="C300" s="219"/>
      <c r="D300" s="219"/>
      <c r="E300" s="219"/>
      <c r="F300" s="219"/>
      <c r="H300" s="114"/>
    </row>
    <row r="301" spans="2:8" ht="12.75">
      <c r="B301" s="114"/>
      <c r="C301" s="219"/>
      <c r="D301" s="219"/>
      <c r="E301" s="219"/>
      <c r="F301" s="219"/>
      <c r="H301" s="114"/>
    </row>
    <row r="302" spans="2:8" ht="12.75">
      <c r="B302" s="114"/>
      <c r="C302" s="219"/>
      <c r="D302" s="219"/>
      <c r="E302" s="219"/>
      <c r="F302" s="219"/>
      <c r="H302" s="114"/>
    </row>
    <row r="303" spans="2:8" ht="12.75">
      <c r="B303" s="114"/>
      <c r="C303" s="219"/>
      <c r="D303" s="219"/>
      <c r="E303" s="219"/>
      <c r="F303" s="219"/>
      <c r="H303" s="114"/>
    </row>
    <row r="304" spans="2:8" ht="12.75">
      <c r="B304" s="114"/>
      <c r="C304" s="219"/>
      <c r="D304" s="219"/>
      <c r="E304" s="219"/>
      <c r="F304" s="219"/>
      <c r="H304" s="114"/>
    </row>
    <row r="305" spans="2:8" ht="12.75">
      <c r="B305" s="114"/>
      <c r="C305" s="219"/>
      <c r="D305" s="219"/>
      <c r="E305" s="219"/>
      <c r="F305" s="219"/>
      <c r="H305" s="114"/>
    </row>
    <row r="306" spans="2:8" ht="12.75">
      <c r="B306" s="114"/>
      <c r="C306" s="219"/>
      <c r="D306" s="219"/>
      <c r="E306" s="219"/>
      <c r="F306" s="219"/>
      <c r="H306" s="114"/>
    </row>
    <row r="307" spans="2:8" ht="12.75">
      <c r="B307" s="114"/>
      <c r="C307" s="219"/>
      <c r="D307" s="219"/>
      <c r="E307" s="219"/>
      <c r="F307" s="219"/>
      <c r="H307" s="114"/>
    </row>
    <row r="308" spans="2:8" ht="12.75">
      <c r="B308" s="114"/>
      <c r="C308" s="219"/>
      <c r="D308" s="219"/>
      <c r="E308" s="219"/>
      <c r="F308" s="219"/>
      <c r="H308" s="114"/>
    </row>
    <row r="309" spans="2:8" ht="12.75">
      <c r="B309" s="114"/>
      <c r="C309" s="219"/>
      <c r="D309" s="219"/>
      <c r="E309" s="219"/>
      <c r="F309" s="219"/>
      <c r="H309" s="114"/>
    </row>
    <row r="310" spans="2:8" ht="12.75">
      <c r="B310" s="114"/>
      <c r="C310" s="219"/>
      <c r="D310" s="219"/>
      <c r="E310" s="219"/>
      <c r="F310" s="219"/>
      <c r="H310" s="114"/>
    </row>
    <row r="311" spans="2:8" ht="12.75">
      <c r="B311" s="114"/>
      <c r="C311" s="219"/>
      <c r="D311" s="219"/>
      <c r="E311" s="219"/>
      <c r="F311" s="219"/>
      <c r="H311" s="114"/>
    </row>
    <row r="312" spans="2:8" ht="12.75">
      <c r="B312" s="114"/>
      <c r="C312" s="219"/>
      <c r="D312" s="219"/>
      <c r="E312" s="219"/>
      <c r="F312" s="219"/>
      <c r="H312" s="114"/>
    </row>
    <row r="313" spans="2:8" ht="12.75">
      <c r="B313" s="114"/>
      <c r="C313" s="219"/>
      <c r="D313" s="219"/>
      <c r="E313" s="219"/>
      <c r="F313" s="219"/>
      <c r="H313" s="114"/>
    </row>
    <row r="314" spans="2:8" ht="12.75">
      <c r="B314" s="114"/>
      <c r="C314" s="219"/>
      <c r="D314" s="219"/>
      <c r="E314" s="219"/>
      <c r="F314" s="219"/>
      <c r="H314" s="114"/>
    </row>
    <row r="315" spans="2:8" ht="12.75">
      <c r="B315" s="114"/>
      <c r="C315" s="219"/>
      <c r="D315" s="219"/>
      <c r="E315" s="219"/>
      <c r="F315" s="219"/>
      <c r="H315" s="114"/>
    </row>
    <row r="316" spans="2:8" ht="12.75">
      <c r="B316" s="114"/>
      <c r="C316" s="219"/>
      <c r="D316" s="219"/>
      <c r="E316" s="219"/>
      <c r="F316" s="219"/>
      <c r="H316" s="114"/>
    </row>
    <row r="317" spans="2:8" ht="12.75">
      <c r="B317" s="114"/>
      <c r="C317" s="219"/>
      <c r="D317" s="219"/>
      <c r="E317" s="219"/>
      <c r="F317" s="219"/>
      <c r="H317" s="114"/>
    </row>
    <row r="318" spans="2:8" ht="12.75">
      <c r="B318" s="114"/>
      <c r="C318" s="219"/>
      <c r="D318" s="219"/>
      <c r="E318" s="219"/>
      <c r="F318" s="219"/>
      <c r="H318" s="114"/>
    </row>
    <row r="319" spans="2:8" ht="12.75">
      <c r="B319" s="114"/>
      <c r="C319" s="219"/>
      <c r="D319" s="219"/>
      <c r="E319" s="219"/>
      <c r="F319" s="219"/>
      <c r="H319" s="114"/>
    </row>
    <row r="320" spans="2:8" ht="12.75">
      <c r="B320" s="114"/>
      <c r="C320" s="219"/>
      <c r="D320" s="219"/>
      <c r="E320" s="219"/>
      <c r="F320" s="219"/>
      <c r="H320" s="114"/>
    </row>
    <row r="321" spans="2:8" ht="12.75">
      <c r="B321" s="114"/>
      <c r="C321" s="219"/>
      <c r="D321" s="219"/>
      <c r="E321" s="219"/>
      <c r="F321" s="219"/>
      <c r="H321" s="114"/>
    </row>
    <row r="322" spans="2:8" ht="12.75">
      <c r="B322" s="114"/>
      <c r="C322" s="219"/>
      <c r="D322" s="219"/>
      <c r="E322" s="219"/>
      <c r="F322" s="219"/>
      <c r="H322" s="114"/>
    </row>
    <row r="323" spans="2:8" ht="12.75">
      <c r="B323" s="114"/>
      <c r="C323" s="219"/>
      <c r="D323" s="219"/>
      <c r="E323" s="219"/>
      <c r="F323" s="219"/>
      <c r="H323" s="114"/>
    </row>
    <row r="324" spans="2:8" ht="12.75">
      <c r="B324" s="114"/>
      <c r="C324" s="219"/>
      <c r="D324" s="219"/>
      <c r="E324" s="219"/>
      <c r="F324" s="219"/>
      <c r="H324" s="114"/>
    </row>
    <row r="325" spans="2:8" ht="12.75">
      <c r="B325" s="114"/>
      <c r="C325" s="219"/>
      <c r="D325" s="219"/>
      <c r="E325" s="219"/>
      <c r="F325" s="219"/>
      <c r="H325" s="114"/>
    </row>
    <row r="326" spans="2:8" ht="12.75">
      <c r="B326" s="114"/>
      <c r="C326" s="219"/>
      <c r="D326" s="219"/>
      <c r="E326" s="219"/>
      <c r="F326" s="219"/>
      <c r="H326" s="114"/>
    </row>
    <row r="327" spans="2:8" ht="12.75">
      <c r="B327" s="114"/>
      <c r="C327" s="219"/>
      <c r="D327" s="219"/>
      <c r="E327" s="219"/>
      <c r="F327" s="219"/>
      <c r="H327" s="114"/>
    </row>
    <row r="328" spans="2:8" ht="12.75">
      <c r="B328" s="114"/>
      <c r="C328" s="219"/>
      <c r="D328" s="219"/>
      <c r="E328" s="219"/>
      <c r="F328" s="219"/>
      <c r="H328" s="114"/>
    </row>
    <row r="329" spans="2:8" ht="12.75">
      <c r="B329" s="114"/>
      <c r="C329" s="219"/>
      <c r="D329" s="219"/>
      <c r="E329" s="219"/>
      <c r="F329" s="219"/>
      <c r="H329" s="114"/>
    </row>
    <row r="330" spans="2:8" ht="12.75">
      <c r="B330" s="114"/>
      <c r="C330" s="219"/>
      <c r="D330" s="219"/>
      <c r="E330" s="219"/>
      <c r="F330" s="219"/>
      <c r="H330" s="114"/>
    </row>
    <row r="331" spans="2:8" ht="12.75">
      <c r="B331" s="114"/>
      <c r="C331" s="219"/>
      <c r="D331" s="219"/>
      <c r="E331" s="219"/>
      <c r="F331" s="219"/>
      <c r="H331" s="114"/>
    </row>
    <row r="332" spans="2:8" ht="12.75">
      <c r="B332" s="114"/>
      <c r="C332" s="219"/>
      <c r="D332" s="219"/>
      <c r="E332" s="219"/>
      <c r="F332" s="219"/>
      <c r="H332" s="114"/>
    </row>
    <row r="333" spans="2:8" ht="12.75">
      <c r="B333" s="114"/>
      <c r="C333" s="219"/>
      <c r="D333" s="219"/>
      <c r="E333" s="219"/>
      <c r="F333" s="219"/>
      <c r="H333" s="114"/>
    </row>
    <row r="334" spans="2:8" ht="12.75">
      <c r="B334" s="114"/>
      <c r="C334" s="219"/>
      <c r="D334" s="219"/>
      <c r="E334" s="219"/>
      <c r="F334" s="219"/>
      <c r="H334" s="114"/>
    </row>
    <row r="335" spans="2:8" ht="12.75">
      <c r="B335" s="114"/>
      <c r="C335" s="219"/>
      <c r="D335" s="219"/>
      <c r="E335" s="219"/>
      <c r="F335" s="219"/>
      <c r="H335" s="114"/>
    </row>
    <row r="336" spans="2:8" ht="12.75">
      <c r="B336" s="114"/>
      <c r="C336" s="219"/>
      <c r="D336" s="219"/>
      <c r="E336" s="219"/>
      <c r="F336" s="219"/>
      <c r="H336" s="114"/>
    </row>
    <row r="337" spans="2:8" ht="12.75">
      <c r="B337" s="114"/>
      <c r="C337" s="219"/>
      <c r="D337" s="219"/>
      <c r="E337" s="219"/>
      <c r="F337" s="219"/>
      <c r="H337" s="114"/>
    </row>
    <row r="338" spans="2:8" ht="12.75">
      <c r="B338" s="114"/>
      <c r="C338" s="219"/>
      <c r="D338" s="219"/>
      <c r="E338" s="219"/>
      <c r="F338" s="219"/>
      <c r="H338" s="114"/>
    </row>
    <row r="339" spans="2:8" ht="12.75">
      <c r="B339" s="114"/>
      <c r="C339" s="219"/>
      <c r="D339" s="219"/>
      <c r="E339" s="219"/>
      <c r="F339" s="219"/>
      <c r="H339" s="114"/>
    </row>
    <row r="340" spans="2:8" ht="12.75">
      <c r="B340" s="114"/>
      <c r="C340" s="219"/>
      <c r="D340" s="219"/>
      <c r="E340" s="219"/>
      <c r="F340" s="219"/>
      <c r="H340" s="114"/>
    </row>
    <row r="341" spans="2:8" ht="12.75">
      <c r="B341" s="114"/>
      <c r="C341" s="219"/>
      <c r="D341" s="219"/>
      <c r="E341" s="219"/>
      <c r="F341" s="219"/>
      <c r="H341" s="114"/>
    </row>
    <row r="342" spans="2:8" ht="12.75">
      <c r="B342" s="114"/>
      <c r="C342" s="219"/>
      <c r="D342" s="219"/>
      <c r="E342" s="219"/>
      <c r="F342" s="219"/>
      <c r="H342" s="114"/>
    </row>
    <row r="343" spans="2:8" ht="12.75">
      <c r="B343" s="114"/>
      <c r="C343" s="219"/>
      <c r="D343" s="219"/>
      <c r="E343" s="219"/>
      <c r="F343" s="219"/>
      <c r="H343" s="114"/>
    </row>
    <row r="344" spans="2:8" ht="12.75">
      <c r="B344" s="114"/>
      <c r="C344" s="219"/>
      <c r="D344" s="219"/>
      <c r="E344" s="219"/>
      <c r="F344" s="219"/>
      <c r="H344" s="114"/>
    </row>
    <row r="345" spans="2:8" ht="12.75">
      <c r="B345" s="114"/>
      <c r="C345" s="219"/>
      <c r="D345" s="219"/>
      <c r="E345" s="219"/>
      <c r="F345" s="219"/>
      <c r="H345" s="114"/>
    </row>
    <row r="346" spans="2:8" ht="12.75">
      <c r="B346" s="114"/>
      <c r="C346" s="219"/>
      <c r="D346" s="219"/>
      <c r="E346" s="219"/>
      <c r="F346" s="219"/>
      <c r="H346" s="114"/>
    </row>
    <row r="347" spans="2:8" ht="12.75">
      <c r="B347" s="114"/>
      <c r="C347" s="219"/>
      <c r="D347" s="219"/>
      <c r="E347" s="219"/>
      <c r="F347" s="219"/>
      <c r="H347" s="114"/>
    </row>
    <row r="348" spans="2:8" ht="12.75">
      <c r="B348" s="114"/>
      <c r="C348" s="219"/>
      <c r="D348" s="219"/>
      <c r="E348" s="219"/>
      <c r="F348" s="219"/>
      <c r="H348" s="114"/>
    </row>
    <row r="349" spans="2:8" ht="12.75">
      <c r="B349" s="114"/>
      <c r="C349" s="219"/>
      <c r="D349" s="219"/>
      <c r="E349" s="219"/>
      <c r="F349" s="219"/>
      <c r="H349" s="114"/>
    </row>
    <row r="350" spans="2:8" ht="12.75">
      <c r="B350" s="114"/>
      <c r="C350" s="219"/>
      <c r="D350" s="219"/>
      <c r="E350" s="219"/>
      <c r="F350" s="219"/>
      <c r="H350" s="114"/>
    </row>
    <row r="351" spans="2:8" ht="12.75">
      <c r="B351" s="114"/>
      <c r="C351" s="219"/>
      <c r="D351" s="219"/>
      <c r="E351" s="219"/>
      <c r="F351" s="219"/>
      <c r="H351" s="114"/>
    </row>
    <row r="352" spans="2:8" ht="12.75">
      <c r="B352" s="114"/>
      <c r="C352" s="219"/>
      <c r="D352" s="219"/>
      <c r="E352" s="219"/>
      <c r="F352" s="219"/>
      <c r="H352" s="114"/>
    </row>
    <row r="353" spans="2:8" ht="12.75">
      <c r="B353" s="114"/>
      <c r="C353" s="219"/>
      <c r="D353" s="219"/>
      <c r="E353" s="219"/>
      <c r="F353" s="219"/>
      <c r="H353" s="114"/>
    </row>
    <row r="354" spans="2:8" ht="12.75">
      <c r="B354" s="114"/>
      <c r="C354" s="219"/>
      <c r="D354" s="219"/>
      <c r="E354" s="219"/>
      <c r="F354" s="219"/>
      <c r="H354" s="114"/>
    </row>
    <row r="355" spans="2:8" ht="12.75">
      <c r="B355" s="114"/>
      <c r="C355" s="219"/>
      <c r="D355" s="219"/>
      <c r="E355" s="219"/>
      <c r="F355" s="219"/>
      <c r="H355" s="114"/>
    </row>
    <row r="356" spans="2:8" ht="12.75">
      <c r="B356" s="114"/>
      <c r="C356" s="219"/>
      <c r="D356" s="219"/>
      <c r="E356" s="219"/>
      <c r="F356" s="219"/>
      <c r="H356" s="114"/>
    </row>
    <row r="357" spans="2:8" ht="12.75">
      <c r="B357" s="114"/>
      <c r="C357" s="219"/>
      <c r="D357" s="219"/>
      <c r="E357" s="219"/>
      <c r="F357" s="219"/>
      <c r="H357" s="114"/>
    </row>
    <row r="358" spans="2:8" ht="12.75">
      <c r="B358" s="114"/>
      <c r="C358" s="219"/>
      <c r="D358" s="219"/>
      <c r="E358" s="219"/>
      <c r="F358" s="219"/>
      <c r="H358" s="114"/>
    </row>
    <row r="359" spans="2:8" ht="12.75">
      <c r="B359" s="114"/>
      <c r="C359" s="219"/>
      <c r="D359" s="219"/>
      <c r="E359" s="219"/>
      <c r="F359" s="219"/>
      <c r="H359" s="114"/>
    </row>
    <row r="360" spans="2:8" ht="12.75">
      <c r="B360" s="114"/>
      <c r="C360" s="219"/>
      <c r="D360" s="219"/>
      <c r="E360" s="219"/>
      <c r="F360" s="219"/>
      <c r="H360" s="114"/>
    </row>
    <row r="361" spans="2:8" ht="12.75">
      <c r="B361" s="114"/>
      <c r="C361" s="219"/>
      <c r="D361" s="219"/>
      <c r="E361" s="219"/>
      <c r="F361" s="219"/>
      <c r="H361" s="114"/>
    </row>
    <row r="362" spans="2:8" ht="12.75">
      <c r="B362" s="114"/>
      <c r="C362" s="219"/>
      <c r="D362" s="219"/>
      <c r="E362" s="219"/>
      <c r="F362" s="219"/>
      <c r="H362" s="114"/>
    </row>
    <row r="363" spans="2:8" ht="12.75">
      <c r="B363" s="114"/>
      <c r="C363" s="219"/>
      <c r="D363" s="219"/>
      <c r="E363" s="219"/>
      <c r="F363" s="219"/>
      <c r="H363" s="114"/>
    </row>
    <row r="364" spans="2:8" ht="12.75">
      <c r="B364" s="114"/>
      <c r="C364" s="219"/>
      <c r="D364" s="219"/>
      <c r="E364" s="219"/>
      <c r="F364" s="219"/>
      <c r="H364" s="114"/>
    </row>
    <row r="365" spans="2:8" ht="12.75">
      <c r="B365" s="114"/>
      <c r="C365" s="219"/>
      <c r="D365" s="219"/>
      <c r="E365" s="219"/>
      <c r="F365" s="219"/>
      <c r="H365" s="114"/>
    </row>
    <row r="366" spans="2:8" ht="12.75">
      <c r="B366" s="114"/>
      <c r="C366" s="219"/>
      <c r="D366" s="219"/>
      <c r="E366" s="219"/>
      <c r="F366" s="219"/>
      <c r="H366" s="114"/>
    </row>
    <row r="367" spans="2:8" ht="12.75">
      <c r="B367" s="114"/>
      <c r="C367" s="219"/>
      <c r="D367" s="219"/>
      <c r="E367" s="219"/>
      <c r="F367" s="219"/>
      <c r="H367" s="114"/>
    </row>
    <row r="368" spans="2:8" ht="12.75">
      <c r="B368" s="114"/>
      <c r="C368" s="219"/>
      <c r="D368" s="219"/>
      <c r="E368" s="219"/>
      <c r="F368" s="219"/>
      <c r="H368" s="114"/>
    </row>
    <row r="369" spans="2:8" ht="12.75">
      <c r="B369" s="114"/>
      <c r="C369" s="219"/>
      <c r="D369" s="219"/>
      <c r="E369" s="219"/>
      <c r="F369" s="219"/>
      <c r="H369" s="114"/>
    </row>
    <row r="370" spans="2:8" ht="12.75">
      <c r="B370" s="114"/>
      <c r="C370" s="219"/>
      <c r="D370" s="219"/>
      <c r="E370" s="219"/>
      <c r="F370" s="219"/>
      <c r="H370" s="114"/>
    </row>
    <row r="371" spans="2:8" ht="12.75">
      <c r="B371" s="114"/>
      <c r="C371" s="219"/>
      <c r="D371" s="219"/>
      <c r="E371" s="219"/>
      <c r="F371" s="219"/>
      <c r="H371" s="114"/>
    </row>
    <row r="372" spans="2:8" ht="12.75">
      <c r="B372" s="114"/>
      <c r="C372" s="219"/>
      <c r="D372" s="219"/>
      <c r="E372" s="219"/>
      <c r="F372" s="219"/>
      <c r="H372" s="114"/>
    </row>
    <row r="373" spans="2:8" ht="12.75">
      <c r="B373" s="114"/>
      <c r="C373" s="219"/>
      <c r="D373" s="219"/>
      <c r="E373" s="219"/>
      <c r="F373" s="219"/>
      <c r="H373" s="114"/>
    </row>
    <row r="374" spans="2:8" ht="12.75">
      <c r="B374" s="114"/>
      <c r="C374" s="219"/>
      <c r="D374" s="219"/>
      <c r="E374" s="219"/>
      <c r="F374" s="219"/>
      <c r="H374" s="114"/>
    </row>
    <row r="375" spans="2:8" ht="12.75">
      <c r="B375" s="114"/>
      <c r="C375" s="219"/>
      <c r="D375" s="219"/>
      <c r="E375" s="219"/>
      <c r="F375" s="219"/>
      <c r="H375" s="114"/>
    </row>
    <row r="376" spans="2:8" ht="12.75">
      <c r="B376" s="114"/>
      <c r="C376" s="219"/>
      <c r="D376" s="219"/>
      <c r="E376" s="219"/>
      <c r="F376" s="219"/>
      <c r="H376" s="114"/>
    </row>
    <row r="377" spans="2:8" ht="12.75">
      <c r="B377" s="114"/>
      <c r="C377" s="219"/>
      <c r="D377" s="219"/>
      <c r="E377" s="219"/>
      <c r="F377" s="219"/>
      <c r="H377" s="114"/>
    </row>
    <row r="378" spans="2:8" ht="12.75">
      <c r="B378" s="114"/>
      <c r="C378" s="219"/>
      <c r="D378" s="219"/>
      <c r="E378" s="219"/>
      <c r="F378" s="219"/>
      <c r="H378" s="114"/>
    </row>
    <row r="379" spans="2:8" ht="12.75">
      <c r="B379" s="114"/>
      <c r="C379" s="219"/>
      <c r="D379" s="219"/>
      <c r="E379" s="219"/>
      <c r="F379" s="219"/>
      <c r="H379" s="114"/>
    </row>
    <row r="380" spans="2:8" ht="12.75">
      <c r="B380" s="114"/>
      <c r="C380" s="219"/>
      <c r="D380" s="219"/>
      <c r="E380" s="219"/>
      <c r="F380" s="219"/>
      <c r="H380" s="114"/>
    </row>
  </sheetData>
  <sheetProtection/>
  <printOptions/>
  <pageMargins left="0.75" right="0.75" top="1" bottom="1" header="0.5" footer="0.5"/>
  <pageSetup horizontalDpi="300" verticalDpi="300" orientation="portrait" r:id="rId1"/>
</worksheet>
</file>

<file path=xl/worksheets/sheet14.xml><?xml version="1.0" encoding="utf-8"?>
<worksheet xmlns="http://schemas.openxmlformats.org/spreadsheetml/2006/main" xmlns:r="http://schemas.openxmlformats.org/officeDocument/2006/relationships">
  <sheetPr>
    <tabColor rgb="FF66FF66"/>
  </sheetPr>
  <dimension ref="A1:G374"/>
  <sheetViews>
    <sheetView zoomScale="85" zoomScaleNormal="85" zoomScalePageLayoutView="0" workbookViewId="0" topLeftCell="A1">
      <selection activeCell="D17" sqref="D17"/>
    </sheetView>
  </sheetViews>
  <sheetFormatPr defaultColWidth="9.140625" defaultRowHeight="12.75"/>
  <cols>
    <col min="1" max="2" width="14.140625" style="0" customWidth="1"/>
    <col min="3" max="3" width="26.140625" style="0" bestFit="1" customWidth="1"/>
    <col min="4" max="5" width="14.140625" style="0" customWidth="1"/>
    <col min="7" max="7" width="17.421875" style="0" bestFit="1" customWidth="1"/>
    <col min="8" max="8" width="14.140625" style="0" customWidth="1"/>
    <col min="9" max="9" width="26.140625" style="0" bestFit="1" customWidth="1"/>
    <col min="10" max="10" width="14.140625" style="0" customWidth="1"/>
  </cols>
  <sheetData>
    <row r="1" spans="1:4" ht="12.75">
      <c r="A1" s="44" t="s">
        <v>77</v>
      </c>
      <c r="B1" s="2" t="s">
        <v>78</v>
      </c>
      <c r="C1" s="44" t="s">
        <v>73</v>
      </c>
      <c r="D1" s="45">
        <v>0.06</v>
      </c>
    </row>
    <row r="2" spans="1:4" ht="12.75">
      <c r="A2" s="44" t="s">
        <v>79</v>
      </c>
      <c r="B2" s="26">
        <v>150000</v>
      </c>
      <c r="C2" s="44" t="s">
        <v>74</v>
      </c>
      <c r="D2" s="46">
        <f>D1/D5</f>
        <v>0.015</v>
      </c>
    </row>
    <row r="3" spans="1:4" ht="12.75">
      <c r="A3" s="44" t="s">
        <v>80</v>
      </c>
      <c r="B3" s="26">
        <v>0</v>
      </c>
      <c r="C3" s="44" t="s">
        <v>81</v>
      </c>
      <c r="D3" s="2">
        <v>15</v>
      </c>
    </row>
    <row r="4" spans="1:4" ht="12.75">
      <c r="A4" s="44" t="s">
        <v>82</v>
      </c>
      <c r="B4" s="26">
        <f>B2-B3</f>
        <v>150000</v>
      </c>
      <c r="C4" s="44" t="s">
        <v>72</v>
      </c>
      <c r="D4" s="2">
        <f>D3*D5</f>
        <v>60</v>
      </c>
    </row>
    <row r="5" spans="1:4" ht="12.75">
      <c r="A5" s="44" t="s">
        <v>83</v>
      </c>
      <c r="B5" s="47">
        <f>PMT(D2,D4,B4,D6)</f>
        <v>-3809.014114066386</v>
      </c>
      <c r="C5" s="44" t="s">
        <v>84</v>
      </c>
      <c r="D5" s="2">
        <v>4</v>
      </c>
    </row>
    <row r="6" spans="1:4" ht="12.75">
      <c r="A6" s="44" t="s">
        <v>83</v>
      </c>
      <c r="B6" s="47">
        <f>-PMT(D2,D4,B4,D6)</f>
        <v>3809.014114066386</v>
      </c>
      <c r="C6" s="44" t="s">
        <v>85</v>
      </c>
      <c r="D6" s="2">
        <v>0</v>
      </c>
    </row>
    <row r="7" spans="1:5" ht="12.75">
      <c r="A7" s="44" t="s">
        <v>83</v>
      </c>
      <c r="B7" s="47">
        <f>B4/((1-(1+D2)^-D4)/D2)</f>
        <v>3809.014114066385</v>
      </c>
      <c r="C7" s="44" t="s">
        <v>86</v>
      </c>
      <c r="D7" s="47">
        <f>SUM(B15:B374)</f>
        <v>228541.00680000018</v>
      </c>
      <c r="E7" s="48"/>
    </row>
    <row r="8" spans="1:4" ht="12.75">
      <c r="A8" s="44" t="s">
        <v>83</v>
      </c>
      <c r="B8" s="47">
        <f>ROUND(-PMT(D2,D4,B4,D6),2)</f>
        <v>3809.01</v>
      </c>
      <c r="C8" s="44" t="s">
        <v>87</v>
      </c>
      <c r="D8" s="26">
        <f>SUM(C15:C374)</f>
        <v>78541.01</v>
      </c>
    </row>
    <row r="9" spans="3:4" ht="12.75">
      <c r="C9" s="44" t="s">
        <v>88</v>
      </c>
      <c r="D9" s="26">
        <f>SUM(D15:D374)</f>
        <v>149999.99680000002</v>
      </c>
    </row>
    <row r="10" spans="3:4" ht="12.75">
      <c r="C10" s="44" t="s">
        <v>89</v>
      </c>
      <c r="D10" s="47">
        <f>D9+B3</f>
        <v>149999.99680000002</v>
      </c>
    </row>
    <row r="11" spans="3:4" ht="12.75">
      <c r="C11" s="44" t="s">
        <v>90</v>
      </c>
      <c r="D11" s="47">
        <f>D8+D10</f>
        <v>228541.00680000003</v>
      </c>
    </row>
    <row r="13" spans="1:5" ht="38.25">
      <c r="A13" s="44" t="s">
        <v>91</v>
      </c>
      <c r="B13" s="44" t="s">
        <v>83</v>
      </c>
      <c r="C13" s="55" t="s">
        <v>100</v>
      </c>
      <c r="D13" s="44" t="s">
        <v>92</v>
      </c>
      <c r="E13" s="44" t="s">
        <v>93</v>
      </c>
    </row>
    <row r="14" spans="1:7" ht="12.75">
      <c r="A14" s="2">
        <v>0</v>
      </c>
      <c r="B14" s="49"/>
      <c r="C14" s="49"/>
      <c r="D14" s="49"/>
      <c r="E14" s="49">
        <f>B4</f>
        <v>150000</v>
      </c>
      <c r="G14" s="44" t="s">
        <v>97</v>
      </c>
    </row>
    <row r="15" spans="1:7" ht="12.75">
      <c r="A15" s="2">
        <f aca="true" t="shared" si="0" ref="A15:A78">A14+1</f>
        <v>1</v>
      </c>
      <c r="B15" s="49">
        <f>IF(E14&lt;1,0,IF(E14&gt;B$8,B$8,(1+D$2)*E14))</f>
        <v>3809.01</v>
      </c>
      <c r="C15" s="49">
        <f aca="true" t="shared" si="1" ref="C15:C78">IF(E14&lt;1,0,ROUND(E14*D$2,2))</f>
        <v>2250</v>
      </c>
      <c r="D15" s="49">
        <f aca="true" t="shared" si="2" ref="D15:D78">IF(E14&lt;1,0,B15-C15+G15)</f>
        <v>1559.0100000000002</v>
      </c>
      <c r="E15" s="49">
        <f aca="true" t="shared" si="3" ref="E15:E78">IF(E14&lt;1,0,E14-D15)</f>
        <v>148440.99</v>
      </c>
      <c r="G15" s="2"/>
    </row>
    <row r="16" spans="1:7" ht="12.75">
      <c r="A16" s="2">
        <f t="shared" si="0"/>
        <v>2</v>
      </c>
      <c r="B16" s="49">
        <f aca="true" t="shared" si="4" ref="B16:B78">IF(E15&lt;1,0,IF(E15&gt;B$8,B$8,(1+D$2)*E15))</f>
        <v>3809.01</v>
      </c>
      <c r="C16" s="49">
        <f t="shared" si="1"/>
        <v>2226.61</v>
      </c>
      <c r="D16" s="49">
        <f t="shared" si="2"/>
        <v>1582.4</v>
      </c>
      <c r="E16" s="49">
        <f t="shared" si="3"/>
        <v>146858.59</v>
      </c>
      <c r="G16" s="2"/>
    </row>
    <row r="17" spans="1:7" ht="12.75">
      <c r="A17" s="2">
        <f t="shared" si="0"/>
        <v>3</v>
      </c>
      <c r="B17" s="49">
        <f t="shared" si="4"/>
        <v>3809.01</v>
      </c>
      <c r="C17" s="49">
        <f t="shared" si="1"/>
        <v>2202.88</v>
      </c>
      <c r="D17" s="49">
        <f t="shared" si="2"/>
        <v>1606.13</v>
      </c>
      <c r="E17" s="49">
        <f t="shared" si="3"/>
        <v>145252.46</v>
      </c>
      <c r="G17" s="2"/>
    </row>
    <row r="18" spans="1:7" ht="12.75">
      <c r="A18" s="2">
        <f t="shared" si="0"/>
        <v>4</v>
      </c>
      <c r="B18" s="49">
        <f t="shared" si="4"/>
        <v>3809.01</v>
      </c>
      <c r="C18" s="49">
        <f t="shared" si="1"/>
        <v>2178.79</v>
      </c>
      <c r="D18" s="49">
        <f t="shared" si="2"/>
        <v>1630.2200000000003</v>
      </c>
      <c r="E18" s="49">
        <f t="shared" si="3"/>
        <v>143622.24</v>
      </c>
      <c r="G18" s="2"/>
    </row>
    <row r="19" spans="1:7" ht="12.75">
      <c r="A19" s="2">
        <f t="shared" si="0"/>
        <v>5</v>
      </c>
      <c r="B19" s="49">
        <f t="shared" si="4"/>
        <v>3809.01</v>
      </c>
      <c r="C19" s="49">
        <f t="shared" si="1"/>
        <v>2154.33</v>
      </c>
      <c r="D19" s="49">
        <f t="shared" si="2"/>
        <v>1654.6800000000003</v>
      </c>
      <c r="E19" s="49">
        <f t="shared" si="3"/>
        <v>141967.56</v>
      </c>
      <c r="G19" s="2"/>
    </row>
    <row r="20" spans="1:7" ht="12.75">
      <c r="A20" s="2">
        <f>A19+1</f>
        <v>6</v>
      </c>
      <c r="B20" s="49">
        <f t="shared" si="4"/>
        <v>3809.01</v>
      </c>
      <c r="C20" s="49">
        <f t="shared" si="1"/>
        <v>2129.51</v>
      </c>
      <c r="D20" s="49">
        <f t="shared" si="2"/>
        <v>1679.5</v>
      </c>
      <c r="E20" s="49">
        <f t="shared" si="3"/>
        <v>140288.06</v>
      </c>
      <c r="G20" s="2"/>
    </row>
    <row r="21" spans="1:7" ht="12.75">
      <c r="A21" s="2">
        <f t="shared" si="0"/>
        <v>7</v>
      </c>
      <c r="B21" s="49">
        <f t="shared" si="4"/>
        <v>3809.01</v>
      </c>
      <c r="C21" s="49">
        <f t="shared" si="1"/>
        <v>2104.32</v>
      </c>
      <c r="D21" s="49">
        <f t="shared" si="2"/>
        <v>1704.69</v>
      </c>
      <c r="E21" s="49">
        <f t="shared" si="3"/>
        <v>138583.37</v>
      </c>
      <c r="G21" s="2"/>
    </row>
    <row r="22" spans="1:7" ht="12.75">
      <c r="A22" s="2">
        <f t="shared" si="0"/>
        <v>8</v>
      </c>
      <c r="B22" s="49">
        <f t="shared" si="4"/>
        <v>3809.01</v>
      </c>
      <c r="C22" s="49">
        <f t="shared" si="1"/>
        <v>2078.75</v>
      </c>
      <c r="D22" s="49">
        <f t="shared" si="2"/>
        <v>1730.2600000000002</v>
      </c>
      <c r="E22" s="49">
        <f t="shared" si="3"/>
        <v>136853.11</v>
      </c>
      <c r="G22" s="2"/>
    </row>
    <row r="23" spans="1:7" ht="12.75">
      <c r="A23" s="2">
        <f t="shared" si="0"/>
        <v>9</v>
      </c>
      <c r="B23" s="49">
        <f t="shared" si="4"/>
        <v>3809.01</v>
      </c>
      <c r="C23" s="49">
        <f t="shared" si="1"/>
        <v>2052.8</v>
      </c>
      <c r="D23" s="49">
        <f t="shared" si="2"/>
        <v>1756.21</v>
      </c>
      <c r="E23" s="49">
        <f t="shared" si="3"/>
        <v>135096.9</v>
      </c>
      <c r="G23" s="2"/>
    </row>
    <row r="24" spans="1:7" ht="12.75">
      <c r="A24" s="2">
        <f t="shared" si="0"/>
        <v>10</v>
      </c>
      <c r="B24" s="49">
        <f t="shared" si="4"/>
        <v>3809.01</v>
      </c>
      <c r="C24" s="49">
        <f t="shared" si="1"/>
        <v>2026.45</v>
      </c>
      <c r="D24" s="49">
        <f t="shared" si="2"/>
        <v>1782.5600000000002</v>
      </c>
      <c r="E24" s="49">
        <f t="shared" si="3"/>
        <v>133314.34</v>
      </c>
      <c r="G24" s="2"/>
    </row>
    <row r="25" spans="1:7" ht="12.75">
      <c r="A25" s="2">
        <f t="shared" si="0"/>
        <v>11</v>
      </c>
      <c r="B25" s="49">
        <f t="shared" si="4"/>
        <v>3809.01</v>
      </c>
      <c r="C25" s="49">
        <f t="shared" si="1"/>
        <v>1999.72</v>
      </c>
      <c r="D25" s="49">
        <f t="shared" si="2"/>
        <v>1809.2900000000002</v>
      </c>
      <c r="E25" s="49">
        <f t="shared" si="3"/>
        <v>131505.05</v>
      </c>
      <c r="G25" s="2"/>
    </row>
    <row r="26" spans="1:7" ht="12.75">
      <c r="A26" s="2">
        <f t="shared" si="0"/>
        <v>12</v>
      </c>
      <c r="B26" s="49">
        <f t="shared" si="4"/>
        <v>3809.01</v>
      </c>
      <c r="C26" s="49">
        <f t="shared" si="1"/>
        <v>1972.58</v>
      </c>
      <c r="D26" s="49">
        <f t="shared" si="2"/>
        <v>1836.4300000000003</v>
      </c>
      <c r="E26" s="49">
        <f t="shared" si="3"/>
        <v>129668.62</v>
      </c>
      <c r="G26" s="2"/>
    </row>
    <row r="27" spans="1:7" ht="12.75">
      <c r="A27" s="2">
        <f t="shared" si="0"/>
        <v>13</v>
      </c>
      <c r="B27" s="49">
        <f t="shared" si="4"/>
        <v>3809.01</v>
      </c>
      <c r="C27" s="49">
        <f t="shared" si="1"/>
        <v>1945.03</v>
      </c>
      <c r="D27" s="49">
        <f t="shared" si="2"/>
        <v>1863.9800000000002</v>
      </c>
      <c r="E27" s="49">
        <f t="shared" si="3"/>
        <v>127804.64</v>
      </c>
      <c r="G27" s="2"/>
    </row>
    <row r="28" spans="1:7" ht="12.75">
      <c r="A28" s="2">
        <f t="shared" si="0"/>
        <v>14</v>
      </c>
      <c r="B28" s="49">
        <f t="shared" si="4"/>
        <v>3809.01</v>
      </c>
      <c r="C28" s="49">
        <f t="shared" si="1"/>
        <v>1917.07</v>
      </c>
      <c r="D28" s="49">
        <f t="shared" si="2"/>
        <v>1891.9400000000003</v>
      </c>
      <c r="E28" s="49">
        <f t="shared" si="3"/>
        <v>125912.7</v>
      </c>
      <c r="G28" s="2"/>
    </row>
    <row r="29" spans="1:7" ht="12.75">
      <c r="A29" s="2">
        <f t="shared" si="0"/>
        <v>15</v>
      </c>
      <c r="B29" s="49">
        <f t="shared" si="4"/>
        <v>3809.01</v>
      </c>
      <c r="C29" s="49">
        <f t="shared" si="1"/>
        <v>1888.69</v>
      </c>
      <c r="D29" s="49">
        <f t="shared" si="2"/>
        <v>1920.3200000000002</v>
      </c>
      <c r="E29" s="49">
        <f t="shared" si="3"/>
        <v>123992.37999999999</v>
      </c>
      <c r="G29" s="2"/>
    </row>
    <row r="30" spans="1:7" ht="12.75">
      <c r="A30" s="2">
        <f t="shared" si="0"/>
        <v>16</v>
      </c>
      <c r="B30" s="49">
        <f t="shared" si="4"/>
        <v>3809.01</v>
      </c>
      <c r="C30" s="49">
        <f t="shared" si="1"/>
        <v>1859.89</v>
      </c>
      <c r="D30" s="49">
        <f t="shared" si="2"/>
        <v>1949.1200000000001</v>
      </c>
      <c r="E30" s="49">
        <f t="shared" si="3"/>
        <v>122043.26</v>
      </c>
      <c r="G30" s="2"/>
    </row>
    <row r="31" spans="1:7" ht="12.75">
      <c r="A31" s="2">
        <f t="shared" si="0"/>
        <v>17</v>
      </c>
      <c r="B31" s="49">
        <f t="shared" si="4"/>
        <v>3809.01</v>
      </c>
      <c r="C31" s="49">
        <f t="shared" si="1"/>
        <v>1830.65</v>
      </c>
      <c r="D31" s="49">
        <f t="shared" si="2"/>
        <v>1978.3600000000001</v>
      </c>
      <c r="E31" s="49">
        <f t="shared" si="3"/>
        <v>120064.9</v>
      </c>
      <c r="G31" s="2"/>
    </row>
    <row r="32" spans="1:7" ht="12.75">
      <c r="A32" s="2">
        <f t="shared" si="0"/>
        <v>18</v>
      </c>
      <c r="B32" s="49">
        <f t="shared" si="4"/>
        <v>3809.01</v>
      </c>
      <c r="C32" s="49">
        <f t="shared" si="1"/>
        <v>1800.97</v>
      </c>
      <c r="D32" s="49">
        <f t="shared" si="2"/>
        <v>2008.0400000000002</v>
      </c>
      <c r="E32" s="49">
        <f t="shared" si="3"/>
        <v>118056.86</v>
      </c>
      <c r="G32" s="2"/>
    </row>
    <row r="33" spans="1:7" ht="12.75">
      <c r="A33" s="2">
        <f t="shared" si="0"/>
        <v>19</v>
      </c>
      <c r="B33" s="49">
        <f t="shared" si="4"/>
        <v>3809.01</v>
      </c>
      <c r="C33" s="49">
        <f t="shared" si="1"/>
        <v>1770.85</v>
      </c>
      <c r="D33" s="49">
        <f t="shared" si="2"/>
        <v>2038.1600000000003</v>
      </c>
      <c r="E33" s="49">
        <f t="shared" si="3"/>
        <v>116018.7</v>
      </c>
      <c r="G33" s="2"/>
    </row>
    <row r="34" spans="1:7" ht="12.75">
      <c r="A34" s="2">
        <f t="shared" si="0"/>
        <v>20</v>
      </c>
      <c r="B34" s="49">
        <f t="shared" si="4"/>
        <v>3809.01</v>
      </c>
      <c r="C34" s="49">
        <f t="shared" si="1"/>
        <v>1740.28</v>
      </c>
      <c r="D34" s="49">
        <f t="shared" si="2"/>
        <v>2068.7300000000005</v>
      </c>
      <c r="E34" s="49">
        <f t="shared" si="3"/>
        <v>113949.97</v>
      </c>
      <c r="G34" s="2"/>
    </row>
    <row r="35" spans="1:7" ht="12.75">
      <c r="A35" s="2">
        <f t="shared" si="0"/>
        <v>21</v>
      </c>
      <c r="B35" s="49">
        <f t="shared" si="4"/>
        <v>3809.01</v>
      </c>
      <c r="C35" s="49">
        <f t="shared" si="1"/>
        <v>1709.25</v>
      </c>
      <c r="D35" s="49">
        <f t="shared" si="2"/>
        <v>2099.76</v>
      </c>
      <c r="E35" s="49">
        <f t="shared" si="3"/>
        <v>111850.21</v>
      </c>
      <c r="G35" s="2"/>
    </row>
    <row r="36" spans="1:7" ht="12.75">
      <c r="A36" s="2">
        <f t="shared" si="0"/>
        <v>22</v>
      </c>
      <c r="B36" s="49">
        <f t="shared" si="4"/>
        <v>3809.01</v>
      </c>
      <c r="C36" s="49">
        <f t="shared" si="1"/>
        <v>1677.75</v>
      </c>
      <c r="D36" s="49">
        <f t="shared" si="2"/>
        <v>2131.26</v>
      </c>
      <c r="E36" s="49">
        <f t="shared" si="3"/>
        <v>109718.95000000001</v>
      </c>
      <c r="G36" s="2"/>
    </row>
    <row r="37" spans="1:7" ht="12.75">
      <c r="A37" s="2">
        <f t="shared" si="0"/>
        <v>23</v>
      </c>
      <c r="B37" s="49">
        <f t="shared" si="4"/>
        <v>3809.01</v>
      </c>
      <c r="C37" s="49">
        <f t="shared" si="1"/>
        <v>1645.78</v>
      </c>
      <c r="D37" s="49">
        <f t="shared" si="2"/>
        <v>2163.2300000000005</v>
      </c>
      <c r="E37" s="49">
        <f t="shared" si="3"/>
        <v>107555.72000000002</v>
      </c>
      <c r="G37" s="2"/>
    </row>
    <row r="38" spans="1:7" ht="12.75">
      <c r="A38" s="2">
        <f t="shared" si="0"/>
        <v>24</v>
      </c>
      <c r="B38" s="49">
        <f t="shared" si="4"/>
        <v>3809.01</v>
      </c>
      <c r="C38" s="49">
        <f t="shared" si="1"/>
        <v>1613.34</v>
      </c>
      <c r="D38" s="49">
        <f t="shared" si="2"/>
        <v>2195.67</v>
      </c>
      <c r="E38" s="49">
        <f t="shared" si="3"/>
        <v>105360.05000000002</v>
      </c>
      <c r="G38" s="2"/>
    </row>
    <row r="39" spans="1:7" ht="12.75">
      <c r="A39" s="2">
        <f t="shared" si="0"/>
        <v>25</v>
      </c>
      <c r="B39" s="49">
        <f t="shared" si="4"/>
        <v>3809.01</v>
      </c>
      <c r="C39" s="49">
        <f t="shared" si="1"/>
        <v>1580.4</v>
      </c>
      <c r="D39" s="49">
        <f t="shared" si="2"/>
        <v>2228.61</v>
      </c>
      <c r="E39" s="49">
        <f t="shared" si="3"/>
        <v>103131.44000000002</v>
      </c>
      <c r="G39" s="2"/>
    </row>
    <row r="40" spans="1:7" ht="12.75">
      <c r="A40" s="2">
        <f t="shared" si="0"/>
        <v>26</v>
      </c>
      <c r="B40" s="49">
        <f t="shared" si="4"/>
        <v>3809.01</v>
      </c>
      <c r="C40" s="49">
        <f t="shared" si="1"/>
        <v>1546.97</v>
      </c>
      <c r="D40" s="49">
        <f t="shared" si="2"/>
        <v>2262.04</v>
      </c>
      <c r="E40" s="49">
        <f t="shared" si="3"/>
        <v>100869.40000000002</v>
      </c>
      <c r="G40" s="2"/>
    </row>
    <row r="41" spans="1:7" ht="12.75">
      <c r="A41" s="2">
        <f t="shared" si="0"/>
        <v>27</v>
      </c>
      <c r="B41" s="49">
        <f t="shared" si="4"/>
        <v>3809.01</v>
      </c>
      <c r="C41" s="49">
        <f t="shared" si="1"/>
        <v>1513.04</v>
      </c>
      <c r="D41" s="49">
        <f t="shared" si="2"/>
        <v>2295.9700000000003</v>
      </c>
      <c r="E41" s="49">
        <f t="shared" si="3"/>
        <v>98573.43000000002</v>
      </c>
      <c r="G41" s="2"/>
    </row>
    <row r="42" spans="1:7" ht="12.75">
      <c r="A42" s="2">
        <f t="shared" si="0"/>
        <v>28</v>
      </c>
      <c r="B42" s="49">
        <f t="shared" si="4"/>
        <v>3809.01</v>
      </c>
      <c r="C42" s="49">
        <f t="shared" si="1"/>
        <v>1478.6</v>
      </c>
      <c r="D42" s="49">
        <f t="shared" si="2"/>
        <v>2330.4100000000003</v>
      </c>
      <c r="E42" s="49">
        <f t="shared" si="3"/>
        <v>96243.02000000002</v>
      </c>
      <c r="G42" s="2"/>
    </row>
    <row r="43" spans="1:7" ht="12.75">
      <c r="A43" s="2">
        <f t="shared" si="0"/>
        <v>29</v>
      </c>
      <c r="B43" s="49">
        <f t="shared" si="4"/>
        <v>3809.01</v>
      </c>
      <c r="C43" s="49">
        <f t="shared" si="1"/>
        <v>1443.65</v>
      </c>
      <c r="D43" s="49">
        <f t="shared" si="2"/>
        <v>2365.36</v>
      </c>
      <c r="E43" s="49">
        <f t="shared" si="3"/>
        <v>93877.66000000002</v>
      </c>
      <c r="G43" s="2"/>
    </row>
    <row r="44" spans="1:7" ht="12.75">
      <c r="A44" s="2">
        <f t="shared" si="0"/>
        <v>30</v>
      </c>
      <c r="B44" s="49">
        <f t="shared" si="4"/>
        <v>3809.01</v>
      </c>
      <c r="C44" s="49">
        <f t="shared" si="1"/>
        <v>1408.16</v>
      </c>
      <c r="D44" s="49">
        <f t="shared" si="2"/>
        <v>2400.8500000000004</v>
      </c>
      <c r="E44" s="49">
        <f t="shared" si="3"/>
        <v>91476.81000000001</v>
      </c>
      <c r="G44" s="2"/>
    </row>
    <row r="45" spans="1:7" ht="12.75">
      <c r="A45" s="2">
        <f t="shared" si="0"/>
        <v>31</v>
      </c>
      <c r="B45" s="49">
        <f t="shared" si="4"/>
        <v>3809.01</v>
      </c>
      <c r="C45" s="49">
        <f t="shared" si="1"/>
        <v>1372.15</v>
      </c>
      <c r="D45" s="49">
        <f t="shared" si="2"/>
        <v>2436.86</v>
      </c>
      <c r="E45" s="49">
        <f t="shared" si="3"/>
        <v>89039.95000000001</v>
      </c>
      <c r="G45" s="2"/>
    </row>
    <row r="46" spans="1:7" ht="12.75">
      <c r="A46" s="2">
        <f t="shared" si="0"/>
        <v>32</v>
      </c>
      <c r="B46" s="49">
        <f t="shared" si="4"/>
        <v>3809.01</v>
      </c>
      <c r="C46" s="49">
        <f t="shared" si="1"/>
        <v>1335.6</v>
      </c>
      <c r="D46" s="49">
        <f t="shared" si="2"/>
        <v>2473.4100000000003</v>
      </c>
      <c r="E46" s="49">
        <f t="shared" si="3"/>
        <v>86566.54000000001</v>
      </c>
      <c r="G46" s="2"/>
    </row>
    <row r="47" spans="1:7" ht="12.75">
      <c r="A47" s="2">
        <f t="shared" si="0"/>
        <v>33</v>
      </c>
      <c r="B47" s="49">
        <f t="shared" si="4"/>
        <v>3809.01</v>
      </c>
      <c r="C47" s="49">
        <f t="shared" si="1"/>
        <v>1298.5</v>
      </c>
      <c r="D47" s="49">
        <f t="shared" si="2"/>
        <v>2510.51</v>
      </c>
      <c r="E47" s="49">
        <f t="shared" si="3"/>
        <v>84056.03000000001</v>
      </c>
      <c r="G47" s="2"/>
    </row>
    <row r="48" spans="1:7" ht="12.75">
      <c r="A48" s="2">
        <f t="shared" si="0"/>
        <v>34</v>
      </c>
      <c r="B48" s="49">
        <f t="shared" si="4"/>
        <v>3809.01</v>
      </c>
      <c r="C48" s="49">
        <f t="shared" si="1"/>
        <v>1260.84</v>
      </c>
      <c r="D48" s="49">
        <f t="shared" si="2"/>
        <v>2548.17</v>
      </c>
      <c r="E48" s="49">
        <f t="shared" si="3"/>
        <v>81507.86000000002</v>
      </c>
      <c r="G48" s="2"/>
    </row>
    <row r="49" spans="1:7" ht="12.75">
      <c r="A49" s="2">
        <f t="shared" si="0"/>
        <v>35</v>
      </c>
      <c r="B49" s="49">
        <f t="shared" si="4"/>
        <v>3809.01</v>
      </c>
      <c r="C49" s="49">
        <f t="shared" si="1"/>
        <v>1222.62</v>
      </c>
      <c r="D49" s="49">
        <f t="shared" si="2"/>
        <v>2586.3900000000003</v>
      </c>
      <c r="E49" s="49">
        <f t="shared" si="3"/>
        <v>78921.47000000002</v>
      </c>
      <c r="G49" s="2"/>
    </row>
    <row r="50" spans="1:7" ht="12.75">
      <c r="A50" s="2">
        <f t="shared" si="0"/>
        <v>36</v>
      </c>
      <c r="B50" s="49">
        <f t="shared" si="4"/>
        <v>3809.01</v>
      </c>
      <c r="C50" s="49">
        <f t="shared" si="1"/>
        <v>1183.82</v>
      </c>
      <c r="D50" s="49">
        <f t="shared" si="2"/>
        <v>2625.1900000000005</v>
      </c>
      <c r="E50" s="49">
        <f t="shared" si="3"/>
        <v>76296.28000000001</v>
      </c>
      <c r="G50" s="2"/>
    </row>
    <row r="51" spans="1:7" ht="12.75">
      <c r="A51" s="2">
        <f t="shared" si="0"/>
        <v>37</v>
      </c>
      <c r="B51" s="49">
        <f t="shared" si="4"/>
        <v>3809.01</v>
      </c>
      <c r="C51" s="49">
        <f t="shared" si="1"/>
        <v>1144.44</v>
      </c>
      <c r="D51" s="49">
        <f t="shared" si="2"/>
        <v>2664.57</v>
      </c>
      <c r="E51" s="49">
        <f t="shared" si="3"/>
        <v>73631.71</v>
      </c>
      <c r="G51" s="2"/>
    </row>
    <row r="52" spans="1:7" ht="12.75">
      <c r="A52" s="2">
        <f t="shared" si="0"/>
        <v>38</v>
      </c>
      <c r="B52" s="49">
        <f t="shared" si="4"/>
        <v>3809.01</v>
      </c>
      <c r="C52" s="49">
        <f t="shared" si="1"/>
        <v>1104.48</v>
      </c>
      <c r="D52" s="49">
        <f t="shared" si="2"/>
        <v>2704.53</v>
      </c>
      <c r="E52" s="49">
        <f t="shared" si="3"/>
        <v>70927.18000000001</v>
      </c>
      <c r="G52" s="2"/>
    </row>
    <row r="53" spans="1:7" ht="12.75">
      <c r="A53" s="2">
        <f t="shared" si="0"/>
        <v>39</v>
      </c>
      <c r="B53" s="49">
        <f t="shared" si="4"/>
        <v>3809.01</v>
      </c>
      <c r="C53" s="49">
        <f t="shared" si="1"/>
        <v>1063.91</v>
      </c>
      <c r="D53" s="49">
        <f t="shared" si="2"/>
        <v>2745.1000000000004</v>
      </c>
      <c r="E53" s="49">
        <f t="shared" si="3"/>
        <v>68182.08</v>
      </c>
      <c r="G53" s="2"/>
    </row>
    <row r="54" spans="1:7" ht="12.75">
      <c r="A54" s="2">
        <f t="shared" si="0"/>
        <v>40</v>
      </c>
      <c r="B54" s="49">
        <f t="shared" si="4"/>
        <v>3809.01</v>
      </c>
      <c r="C54" s="49">
        <f t="shared" si="1"/>
        <v>1022.73</v>
      </c>
      <c r="D54" s="49">
        <f t="shared" si="2"/>
        <v>2786.28</v>
      </c>
      <c r="E54" s="49">
        <f t="shared" si="3"/>
        <v>65395.8</v>
      </c>
      <c r="G54" s="2"/>
    </row>
    <row r="55" spans="1:7" ht="12.75">
      <c r="A55" s="2">
        <f t="shared" si="0"/>
        <v>41</v>
      </c>
      <c r="B55" s="49">
        <f t="shared" si="4"/>
        <v>3809.01</v>
      </c>
      <c r="C55" s="49">
        <f t="shared" si="1"/>
        <v>980.94</v>
      </c>
      <c r="D55" s="49">
        <f t="shared" si="2"/>
        <v>2828.07</v>
      </c>
      <c r="E55" s="49">
        <f t="shared" si="3"/>
        <v>62567.73</v>
      </c>
      <c r="G55" s="2"/>
    </row>
    <row r="56" spans="1:7" ht="12.75">
      <c r="A56" s="2">
        <f t="shared" si="0"/>
        <v>42</v>
      </c>
      <c r="B56" s="49">
        <f t="shared" si="4"/>
        <v>3809.01</v>
      </c>
      <c r="C56" s="49">
        <f t="shared" si="1"/>
        <v>938.52</v>
      </c>
      <c r="D56" s="49">
        <f t="shared" si="2"/>
        <v>2870.4900000000002</v>
      </c>
      <c r="E56" s="49">
        <f t="shared" si="3"/>
        <v>59697.240000000005</v>
      </c>
      <c r="G56" s="2"/>
    </row>
    <row r="57" spans="1:7" ht="12.75">
      <c r="A57" s="2">
        <f t="shared" si="0"/>
        <v>43</v>
      </c>
      <c r="B57" s="49">
        <f t="shared" si="4"/>
        <v>3809.01</v>
      </c>
      <c r="C57" s="49">
        <f t="shared" si="1"/>
        <v>895.46</v>
      </c>
      <c r="D57" s="49">
        <f t="shared" si="2"/>
        <v>2913.55</v>
      </c>
      <c r="E57" s="49">
        <f t="shared" si="3"/>
        <v>56783.69</v>
      </c>
      <c r="G57" s="2"/>
    </row>
    <row r="58" spans="1:7" ht="12.75">
      <c r="A58" s="2">
        <f t="shared" si="0"/>
        <v>44</v>
      </c>
      <c r="B58" s="49">
        <f t="shared" si="4"/>
        <v>3809.01</v>
      </c>
      <c r="C58" s="49">
        <f t="shared" si="1"/>
        <v>851.76</v>
      </c>
      <c r="D58" s="49">
        <f t="shared" si="2"/>
        <v>2957.25</v>
      </c>
      <c r="E58" s="49">
        <f t="shared" si="3"/>
        <v>53826.44</v>
      </c>
      <c r="G58" s="2"/>
    </row>
    <row r="59" spans="1:7" ht="12.75">
      <c r="A59" s="2">
        <f t="shared" si="0"/>
        <v>45</v>
      </c>
      <c r="B59" s="49">
        <f t="shared" si="4"/>
        <v>3809.01</v>
      </c>
      <c r="C59" s="49">
        <f t="shared" si="1"/>
        <v>807.4</v>
      </c>
      <c r="D59" s="49">
        <f t="shared" si="2"/>
        <v>3001.61</v>
      </c>
      <c r="E59" s="49">
        <f t="shared" si="3"/>
        <v>50824.83</v>
      </c>
      <c r="G59" s="2"/>
    </row>
    <row r="60" spans="1:7" ht="12.75">
      <c r="A60" s="2">
        <f t="shared" si="0"/>
        <v>46</v>
      </c>
      <c r="B60" s="49">
        <f t="shared" si="4"/>
        <v>3809.01</v>
      </c>
      <c r="C60" s="49">
        <f t="shared" si="1"/>
        <v>762.37</v>
      </c>
      <c r="D60" s="49">
        <f t="shared" si="2"/>
        <v>3046.6400000000003</v>
      </c>
      <c r="E60" s="49">
        <f t="shared" si="3"/>
        <v>47778.19</v>
      </c>
      <c r="G60" s="2"/>
    </row>
    <row r="61" spans="1:7" ht="12.75">
      <c r="A61" s="2">
        <f t="shared" si="0"/>
        <v>47</v>
      </c>
      <c r="B61" s="49">
        <f t="shared" si="4"/>
        <v>3809.01</v>
      </c>
      <c r="C61" s="49">
        <f t="shared" si="1"/>
        <v>716.67</v>
      </c>
      <c r="D61" s="49">
        <f t="shared" si="2"/>
        <v>3092.34</v>
      </c>
      <c r="E61" s="49">
        <f t="shared" si="3"/>
        <v>44685.850000000006</v>
      </c>
      <c r="G61" s="2"/>
    </row>
    <row r="62" spans="1:7" ht="12.75">
      <c r="A62" s="2">
        <f t="shared" si="0"/>
        <v>48</v>
      </c>
      <c r="B62" s="49">
        <f t="shared" si="4"/>
        <v>3809.01</v>
      </c>
      <c r="C62" s="49">
        <f t="shared" si="1"/>
        <v>670.29</v>
      </c>
      <c r="D62" s="49">
        <f t="shared" si="2"/>
        <v>3138.7200000000003</v>
      </c>
      <c r="E62" s="49">
        <f t="shared" si="3"/>
        <v>41547.130000000005</v>
      </c>
      <c r="G62" s="2"/>
    </row>
    <row r="63" spans="1:7" ht="12.75">
      <c r="A63" s="2">
        <f t="shared" si="0"/>
        <v>49</v>
      </c>
      <c r="B63" s="49">
        <f t="shared" si="4"/>
        <v>3809.01</v>
      </c>
      <c r="C63" s="49">
        <f t="shared" si="1"/>
        <v>623.21</v>
      </c>
      <c r="D63" s="49">
        <f t="shared" si="2"/>
        <v>3185.8</v>
      </c>
      <c r="E63" s="49">
        <f t="shared" si="3"/>
        <v>38361.33</v>
      </c>
      <c r="G63" s="2"/>
    </row>
    <row r="64" spans="1:7" ht="12.75">
      <c r="A64" s="2">
        <f t="shared" si="0"/>
        <v>50</v>
      </c>
      <c r="B64" s="49">
        <f t="shared" si="4"/>
        <v>3809.01</v>
      </c>
      <c r="C64" s="49">
        <f t="shared" si="1"/>
        <v>575.42</v>
      </c>
      <c r="D64" s="49">
        <f t="shared" si="2"/>
        <v>3233.59</v>
      </c>
      <c r="E64" s="49">
        <f t="shared" si="3"/>
        <v>35127.740000000005</v>
      </c>
      <c r="G64" s="2"/>
    </row>
    <row r="65" spans="1:7" ht="12.75">
      <c r="A65" s="2">
        <f t="shared" si="0"/>
        <v>51</v>
      </c>
      <c r="B65" s="49">
        <f t="shared" si="4"/>
        <v>3809.01</v>
      </c>
      <c r="C65" s="49">
        <f t="shared" si="1"/>
        <v>526.92</v>
      </c>
      <c r="D65" s="49">
        <f t="shared" si="2"/>
        <v>3282.09</v>
      </c>
      <c r="E65" s="49">
        <f t="shared" si="3"/>
        <v>31845.650000000005</v>
      </c>
      <c r="G65" s="2"/>
    </row>
    <row r="66" spans="1:7" ht="12.75">
      <c r="A66" s="2">
        <f t="shared" si="0"/>
        <v>52</v>
      </c>
      <c r="B66" s="49">
        <f t="shared" si="4"/>
        <v>3809.01</v>
      </c>
      <c r="C66" s="49">
        <f t="shared" si="1"/>
        <v>477.68</v>
      </c>
      <c r="D66" s="49">
        <f t="shared" si="2"/>
        <v>3331.3300000000004</v>
      </c>
      <c r="E66" s="49">
        <f t="shared" si="3"/>
        <v>28514.320000000003</v>
      </c>
      <c r="G66" s="2"/>
    </row>
    <row r="67" spans="1:7" ht="12.75">
      <c r="A67" s="2">
        <f t="shared" si="0"/>
        <v>53</v>
      </c>
      <c r="B67" s="49">
        <f t="shared" si="4"/>
        <v>3809.01</v>
      </c>
      <c r="C67" s="49">
        <f t="shared" si="1"/>
        <v>427.71</v>
      </c>
      <c r="D67" s="49">
        <f t="shared" si="2"/>
        <v>3381.3</v>
      </c>
      <c r="E67" s="49">
        <f t="shared" si="3"/>
        <v>25133.020000000004</v>
      </c>
      <c r="G67" s="2"/>
    </row>
    <row r="68" spans="1:7" ht="12.75">
      <c r="A68" s="2">
        <f t="shared" si="0"/>
        <v>54</v>
      </c>
      <c r="B68" s="49">
        <f t="shared" si="4"/>
        <v>3809.01</v>
      </c>
      <c r="C68" s="49">
        <f t="shared" si="1"/>
        <v>377</v>
      </c>
      <c r="D68" s="49">
        <f t="shared" si="2"/>
        <v>3432.01</v>
      </c>
      <c r="E68" s="49">
        <f t="shared" si="3"/>
        <v>21701.010000000002</v>
      </c>
      <c r="G68" s="2"/>
    </row>
    <row r="69" spans="1:7" ht="12.75">
      <c r="A69" s="2">
        <f t="shared" si="0"/>
        <v>55</v>
      </c>
      <c r="B69" s="49">
        <f t="shared" si="4"/>
        <v>3809.01</v>
      </c>
      <c r="C69" s="49">
        <f t="shared" si="1"/>
        <v>325.52</v>
      </c>
      <c r="D69" s="49">
        <f t="shared" si="2"/>
        <v>3483.4900000000002</v>
      </c>
      <c r="E69" s="49">
        <f t="shared" si="3"/>
        <v>18217.52</v>
      </c>
      <c r="G69" s="2"/>
    </row>
    <row r="70" spans="1:7" ht="12.75">
      <c r="A70" s="2">
        <f t="shared" si="0"/>
        <v>56</v>
      </c>
      <c r="B70" s="49">
        <f t="shared" si="4"/>
        <v>3809.01</v>
      </c>
      <c r="C70" s="49">
        <f t="shared" si="1"/>
        <v>273.26</v>
      </c>
      <c r="D70" s="49">
        <f t="shared" si="2"/>
        <v>3535.75</v>
      </c>
      <c r="E70" s="49">
        <f t="shared" si="3"/>
        <v>14681.77</v>
      </c>
      <c r="G70" s="2"/>
    </row>
    <row r="71" spans="1:7" ht="12.75">
      <c r="A71" s="2">
        <f t="shared" si="0"/>
        <v>57</v>
      </c>
      <c r="B71" s="49">
        <f t="shared" si="4"/>
        <v>3809.01</v>
      </c>
      <c r="C71" s="49">
        <f t="shared" si="1"/>
        <v>220.23</v>
      </c>
      <c r="D71" s="49">
        <f t="shared" si="2"/>
        <v>3588.78</v>
      </c>
      <c r="E71" s="49">
        <f t="shared" si="3"/>
        <v>11092.99</v>
      </c>
      <c r="G71" s="2"/>
    </row>
    <row r="72" spans="1:7" ht="12.75">
      <c r="A72" s="2">
        <f t="shared" si="0"/>
        <v>58</v>
      </c>
      <c r="B72" s="49">
        <f t="shared" si="4"/>
        <v>3809.01</v>
      </c>
      <c r="C72" s="49">
        <f t="shared" si="1"/>
        <v>166.39</v>
      </c>
      <c r="D72" s="49">
        <f t="shared" si="2"/>
        <v>3642.6200000000003</v>
      </c>
      <c r="E72" s="49">
        <f t="shared" si="3"/>
        <v>7450.369999999999</v>
      </c>
      <c r="G72" s="2"/>
    </row>
    <row r="73" spans="1:7" ht="12.75">
      <c r="A73" s="2">
        <f t="shared" si="0"/>
        <v>59</v>
      </c>
      <c r="B73" s="49">
        <f t="shared" si="4"/>
        <v>3809.01</v>
      </c>
      <c r="C73" s="49">
        <f t="shared" si="1"/>
        <v>111.76</v>
      </c>
      <c r="D73" s="49">
        <f t="shared" si="2"/>
        <v>3697.25</v>
      </c>
      <c r="E73" s="49">
        <f t="shared" si="3"/>
        <v>3753.119999999999</v>
      </c>
      <c r="G73" s="2"/>
    </row>
    <row r="74" spans="1:7" ht="12.75">
      <c r="A74" s="2">
        <f t="shared" si="0"/>
        <v>60</v>
      </c>
      <c r="B74" s="49">
        <f t="shared" si="4"/>
        <v>3809.4167999999986</v>
      </c>
      <c r="C74" s="49">
        <f t="shared" si="1"/>
        <v>56.3</v>
      </c>
      <c r="D74" s="49">
        <f t="shared" si="2"/>
        <v>3753.1167999999984</v>
      </c>
      <c r="E74" s="49">
        <f t="shared" si="3"/>
        <v>0.0032000000005609763</v>
      </c>
      <c r="G74" s="2"/>
    </row>
    <row r="75" spans="1:7" ht="12.75">
      <c r="A75" s="2">
        <f t="shared" si="0"/>
        <v>61</v>
      </c>
      <c r="B75" s="49">
        <f t="shared" si="4"/>
        <v>0</v>
      </c>
      <c r="C75" s="49">
        <f t="shared" si="1"/>
        <v>0</v>
      </c>
      <c r="D75" s="49">
        <f t="shared" si="2"/>
        <v>0</v>
      </c>
      <c r="E75" s="49">
        <f t="shared" si="3"/>
        <v>0</v>
      </c>
      <c r="G75" s="2"/>
    </row>
    <row r="76" spans="1:7" ht="12.75">
      <c r="A76" s="2">
        <f t="shared" si="0"/>
        <v>62</v>
      </c>
      <c r="B76" s="49">
        <f t="shared" si="4"/>
        <v>0</v>
      </c>
      <c r="C76" s="49">
        <f t="shared" si="1"/>
        <v>0</v>
      </c>
      <c r="D76" s="49">
        <f t="shared" si="2"/>
        <v>0</v>
      </c>
      <c r="E76" s="49">
        <f t="shared" si="3"/>
        <v>0</v>
      </c>
      <c r="G76" s="2"/>
    </row>
    <row r="77" spans="1:7" ht="12.75">
      <c r="A77" s="2">
        <f t="shared" si="0"/>
        <v>63</v>
      </c>
      <c r="B77" s="49">
        <f t="shared" si="4"/>
        <v>0</v>
      </c>
      <c r="C77" s="49">
        <f t="shared" si="1"/>
        <v>0</v>
      </c>
      <c r="D77" s="49">
        <f t="shared" si="2"/>
        <v>0</v>
      </c>
      <c r="E77" s="49">
        <f t="shared" si="3"/>
        <v>0</v>
      </c>
      <c r="G77" s="2"/>
    </row>
    <row r="78" spans="1:7" ht="12.75">
      <c r="A78" s="2">
        <f t="shared" si="0"/>
        <v>64</v>
      </c>
      <c r="B78" s="49">
        <f t="shared" si="4"/>
        <v>0</v>
      </c>
      <c r="C78" s="49">
        <f t="shared" si="1"/>
        <v>0</v>
      </c>
      <c r="D78" s="49">
        <f t="shared" si="2"/>
        <v>0</v>
      </c>
      <c r="E78" s="49">
        <f t="shared" si="3"/>
        <v>0</v>
      </c>
      <c r="G78" s="2"/>
    </row>
    <row r="79" spans="1:7" ht="12.75">
      <c r="A79" s="2">
        <f aca="true" t="shared" si="5" ref="A79:A142">A78+1</f>
        <v>65</v>
      </c>
      <c r="B79" s="49">
        <f aca="true" t="shared" si="6" ref="B79:B142">IF(E78&lt;1,0,IF(E78&gt;B$8,B$8,(1+D$2)*E78))</f>
        <v>0</v>
      </c>
      <c r="C79" s="49">
        <f aca="true" t="shared" si="7" ref="C79:C142">IF(E78&lt;1,0,ROUND(E78*D$2,2))</f>
        <v>0</v>
      </c>
      <c r="D79" s="49">
        <f aca="true" t="shared" si="8" ref="D79:D142">IF(E78&lt;1,0,B79-C79+G79)</f>
        <v>0</v>
      </c>
      <c r="E79" s="49">
        <f aca="true" t="shared" si="9" ref="E79:E142">IF(E78&lt;1,0,E78-D79)</f>
        <v>0</v>
      </c>
      <c r="G79" s="2"/>
    </row>
    <row r="80" spans="1:7" ht="12.75">
      <c r="A80" s="2">
        <f t="shared" si="5"/>
        <v>66</v>
      </c>
      <c r="B80" s="49">
        <f t="shared" si="6"/>
        <v>0</v>
      </c>
      <c r="C80" s="49">
        <f t="shared" si="7"/>
        <v>0</v>
      </c>
      <c r="D80" s="49">
        <f t="shared" si="8"/>
        <v>0</v>
      </c>
      <c r="E80" s="49">
        <f t="shared" si="9"/>
        <v>0</v>
      </c>
      <c r="G80" s="2"/>
    </row>
    <row r="81" spans="1:7" ht="12.75">
      <c r="A81" s="2">
        <f t="shared" si="5"/>
        <v>67</v>
      </c>
      <c r="B81" s="49">
        <f t="shared" si="6"/>
        <v>0</v>
      </c>
      <c r="C81" s="49">
        <f t="shared" si="7"/>
        <v>0</v>
      </c>
      <c r="D81" s="49">
        <f t="shared" si="8"/>
        <v>0</v>
      </c>
      <c r="E81" s="49">
        <f t="shared" si="9"/>
        <v>0</v>
      </c>
      <c r="G81" s="2"/>
    </row>
    <row r="82" spans="1:7" ht="12.75">
      <c r="A82" s="2">
        <f t="shared" si="5"/>
        <v>68</v>
      </c>
      <c r="B82" s="49">
        <f t="shared" si="6"/>
        <v>0</v>
      </c>
      <c r="C82" s="49">
        <f t="shared" si="7"/>
        <v>0</v>
      </c>
      <c r="D82" s="49">
        <f t="shared" si="8"/>
        <v>0</v>
      </c>
      <c r="E82" s="49">
        <f t="shared" si="9"/>
        <v>0</v>
      </c>
      <c r="G82" s="2"/>
    </row>
    <row r="83" spans="1:7" ht="12.75">
      <c r="A83" s="2">
        <f t="shared" si="5"/>
        <v>69</v>
      </c>
      <c r="B83" s="49">
        <f t="shared" si="6"/>
        <v>0</v>
      </c>
      <c r="C83" s="49">
        <f t="shared" si="7"/>
        <v>0</v>
      </c>
      <c r="D83" s="49">
        <f t="shared" si="8"/>
        <v>0</v>
      </c>
      <c r="E83" s="49">
        <f t="shared" si="9"/>
        <v>0</v>
      </c>
      <c r="G83" s="2"/>
    </row>
    <row r="84" spans="1:7" ht="12.75">
      <c r="A84" s="2">
        <f t="shared" si="5"/>
        <v>70</v>
      </c>
      <c r="B84" s="49">
        <f t="shared" si="6"/>
        <v>0</v>
      </c>
      <c r="C84" s="49">
        <f t="shared" si="7"/>
        <v>0</v>
      </c>
      <c r="D84" s="49">
        <f t="shared" si="8"/>
        <v>0</v>
      </c>
      <c r="E84" s="49">
        <f t="shared" si="9"/>
        <v>0</v>
      </c>
      <c r="G84" s="2"/>
    </row>
    <row r="85" spans="1:7" ht="12.75">
      <c r="A85" s="2">
        <f t="shared" si="5"/>
        <v>71</v>
      </c>
      <c r="B85" s="49">
        <f t="shared" si="6"/>
        <v>0</v>
      </c>
      <c r="C85" s="49">
        <f t="shared" si="7"/>
        <v>0</v>
      </c>
      <c r="D85" s="49">
        <f t="shared" si="8"/>
        <v>0</v>
      </c>
      <c r="E85" s="49">
        <f t="shared" si="9"/>
        <v>0</v>
      </c>
      <c r="G85" s="2"/>
    </row>
    <row r="86" spans="1:7" ht="12.75">
      <c r="A86" s="2">
        <f t="shared" si="5"/>
        <v>72</v>
      </c>
      <c r="B86" s="49">
        <f t="shared" si="6"/>
        <v>0</v>
      </c>
      <c r="C86" s="49">
        <f t="shared" si="7"/>
        <v>0</v>
      </c>
      <c r="D86" s="49">
        <f t="shared" si="8"/>
        <v>0</v>
      </c>
      <c r="E86" s="49">
        <f t="shared" si="9"/>
        <v>0</v>
      </c>
      <c r="G86" s="2"/>
    </row>
    <row r="87" spans="1:7" ht="12.75">
      <c r="A87" s="2">
        <f t="shared" si="5"/>
        <v>73</v>
      </c>
      <c r="B87" s="49">
        <f t="shared" si="6"/>
        <v>0</v>
      </c>
      <c r="C87" s="49">
        <f t="shared" si="7"/>
        <v>0</v>
      </c>
      <c r="D87" s="49">
        <f t="shared" si="8"/>
        <v>0</v>
      </c>
      <c r="E87" s="49">
        <f t="shared" si="9"/>
        <v>0</v>
      </c>
      <c r="G87" s="2"/>
    </row>
    <row r="88" spans="1:7" ht="12.75">
      <c r="A88" s="2">
        <f t="shared" si="5"/>
        <v>74</v>
      </c>
      <c r="B88" s="49">
        <f t="shared" si="6"/>
        <v>0</v>
      </c>
      <c r="C88" s="49">
        <f t="shared" si="7"/>
        <v>0</v>
      </c>
      <c r="D88" s="49">
        <f t="shared" si="8"/>
        <v>0</v>
      </c>
      <c r="E88" s="49">
        <f t="shared" si="9"/>
        <v>0</v>
      </c>
      <c r="G88" s="2"/>
    </row>
    <row r="89" spans="1:7" ht="12.75">
      <c r="A89" s="2">
        <f t="shared" si="5"/>
        <v>75</v>
      </c>
      <c r="B89" s="49">
        <f t="shared" si="6"/>
        <v>0</v>
      </c>
      <c r="C89" s="49">
        <f t="shared" si="7"/>
        <v>0</v>
      </c>
      <c r="D89" s="49">
        <f t="shared" si="8"/>
        <v>0</v>
      </c>
      <c r="E89" s="49">
        <f t="shared" si="9"/>
        <v>0</v>
      </c>
      <c r="G89" s="2"/>
    </row>
    <row r="90" spans="1:7" ht="12.75">
      <c r="A90" s="2">
        <f t="shared" si="5"/>
        <v>76</v>
      </c>
      <c r="B90" s="49">
        <f t="shared" si="6"/>
        <v>0</v>
      </c>
      <c r="C90" s="49">
        <f t="shared" si="7"/>
        <v>0</v>
      </c>
      <c r="D90" s="49">
        <f t="shared" si="8"/>
        <v>0</v>
      </c>
      <c r="E90" s="49">
        <f t="shared" si="9"/>
        <v>0</v>
      </c>
      <c r="G90" s="2"/>
    </row>
    <row r="91" spans="1:7" ht="12.75">
      <c r="A91" s="2">
        <f t="shared" si="5"/>
        <v>77</v>
      </c>
      <c r="B91" s="49">
        <f t="shared" si="6"/>
        <v>0</v>
      </c>
      <c r="C91" s="49">
        <f t="shared" si="7"/>
        <v>0</v>
      </c>
      <c r="D91" s="49">
        <f t="shared" si="8"/>
        <v>0</v>
      </c>
      <c r="E91" s="49">
        <f t="shared" si="9"/>
        <v>0</v>
      </c>
      <c r="G91" s="2"/>
    </row>
    <row r="92" spans="1:7" ht="12.75">
      <c r="A92" s="2">
        <f t="shared" si="5"/>
        <v>78</v>
      </c>
      <c r="B92" s="49">
        <f t="shared" si="6"/>
        <v>0</v>
      </c>
      <c r="C92" s="49">
        <f t="shared" si="7"/>
        <v>0</v>
      </c>
      <c r="D92" s="49">
        <f t="shared" si="8"/>
        <v>0</v>
      </c>
      <c r="E92" s="49">
        <f t="shared" si="9"/>
        <v>0</v>
      </c>
      <c r="G92" s="2"/>
    </row>
    <row r="93" spans="1:7" ht="12.75">
      <c r="A93" s="2">
        <f t="shared" si="5"/>
        <v>79</v>
      </c>
      <c r="B93" s="49">
        <f t="shared" si="6"/>
        <v>0</v>
      </c>
      <c r="C93" s="49">
        <f t="shared" si="7"/>
        <v>0</v>
      </c>
      <c r="D93" s="49">
        <f t="shared" si="8"/>
        <v>0</v>
      </c>
      <c r="E93" s="49">
        <f t="shared" si="9"/>
        <v>0</v>
      </c>
      <c r="G93" s="2"/>
    </row>
    <row r="94" spans="1:7" ht="12.75">
      <c r="A94" s="2">
        <f t="shared" si="5"/>
        <v>80</v>
      </c>
      <c r="B94" s="49">
        <f t="shared" si="6"/>
        <v>0</v>
      </c>
      <c r="C94" s="49">
        <f t="shared" si="7"/>
        <v>0</v>
      </c>
      <c r="D94" s="49">
        <f t="shared" si="8"/>
        <v>0</v>
      </c>
      <c r="E94" s="49">
        <f t="shared" si="9"/>
        <v>0</v>
      </c>
      <c r="G94" s="2"/>
    </row>
    <row r="95" spans="1:7" ht="12.75">
      <c r="A95" s="2">
        <f t="shared" si="5"/>
        <v>81</v>
      </c>
      <c r="B95" s="49">
        <f t="shared" si="6"/>
        <v>0</v>
      </c>
      <c r="C95" s="49">
        <f t="shared" si="7"/>
        <v>0</v>
      </c>
      <c r="D95" s="49">
        <f t="shared" si="8"/>
        <v>0</v>
      </c>
      <c r="E95" s="49">
        <f t="shared" si="9"/>
        <v>0</v>
      </c>
      <c r="G95" s="2"/>
    </row>
    <row r="96" spans="1:7" ht="12.75">
      <c r="A96" s="2">
        <f t="shared" si="5"/>
        <v>82</v>
      </c>
      <c r="B96" s="49">
        <f t="shared" si="6"/>
        <v>0</v>
      </c>
      <c r="C96" s="49">
        <f t="shared" si="7"/>
        <v>0</v>
      </c>
      <c r="D96" s="49">
        <f t="shared" si="8"/>
        <v>0</v>
      </c>
      <c r="E96" s="49">
        <f t="shared" si="9"/>
        <v>0</v>
      </c>
      <c r="G96" s="2"/>
    </row>
    <row r="97" spans="1:7" ht="12.75">
      <c r="A97" s="2">
        <f t="shared" si="5"/>
        <v>83</v>
      </c>
      <c r="B97" s="49">
        <f t="shared" si="6"/>
        <v>0</v>
      </c>
      <c r="C97" s="49">
        <f t="shared" si="7"/>
        <v>0</v>
      </c>
      <c r="D97" s="49">
        <f t="shared" si="8"/>
        <v>0</v>
      </c>
      <c r="E97" s="49">
        <f t="shared" si="9"/>
        <v>0</v>
      </c>
      <c r="G97" s="2"/>
    </row>
    <row r="98" spans="1:7" ht="12.75">
      <c r="A98" s="2">
        <f t="shared" si="5"/>
        <v>84</v>
      </c>
      <c r="B98" s="49">
        <f t="shared" si="6"/>
        <v>0</v>
      </c>
      <c r="C98" s="49">
        <f t="shared" si="7"/>
        <v>0</v>
      </c>
      <c r="D98" s="49">
        <f t="shared" si="8"/>
        <v>0</v>
      </c>
      <c r="E98" s="49">
        <f t="shared" si="9"/>
        <v>0</v>
      </c>
      <c r="G98" s="2"/>
    </row>
    <row r="99" spans="1:7" ht="12.75">
      <c r="A99" s="2">
        <f t="shared" si="5"/>
        <v>85</v>
      </c>
      <c r="B99" s="49">
        <f t="shared" si="6"/>
        <v>0</v>
      </c>
      <c r="C99" s="49">
        <f t="shared" si="7"/>
        <v>0</v>
      </c>
      <c r="D99" s="49">
        <f t="shared" si="8"/>
        <v>0</v>
      </c>
      <c r="E99" s="49">
        <f t="shared" si="9"/>
        <v>0</v>
      </c>
      <c r="G99" s="2"/>
    </row>
    <row r="100" spans="1:7" ht="12.75">
      <c r="A100" s="2">
        <f t="shared" si="5"/>
        <v>86</v>
      </c>
      <c r="B100" s="49">
        <f t="shared" si="6"/>
        <v>0</v>
      </c>
      <c r="C100" s="49">
        <f t="shared" si="7"/>
        <v>0</v>
      </c>
      <c r="D100" s="49">
        <f t="shared" si="8"/>
        <v>0</v>
      </c>
      <c r="E100" s="49">
        <f t="shared" si="9"/>
        <v>0</v>
      </c>
      <c r="G100" s="2"/>
    </row>
    <row r="101" spans="1:7" ht="12.75">
      <c r="A101" s="2">
        <f t="shared" si="5"/>
        <v>87</v>
      </c>
      <c r="B101" s="49">
        <f t="shared" si="6"/>
        <v>0</v>
      </c>
      <c r="C101" s="49">
        <f t="shared" si="7"/>
        <v>0</v>
      </c>
      <c r="D101" s="49">
        <f t="shared" si="8"/>
        <v>0</v>
      </c>
      <c r="E101" s="49">
        <f t="shared" si="9"/>
        <v>0</v>
      </c>
      <c r="G101" s="2"/>
    </row>
    <row r="102" spans="1:7" ht="12.75">
      <c r="A102" s="2">
        <f t="shared" si="5"/>
        <v>88</v>
      </c>
      <c r="B102" s="49">
        <f t="shared" si="6"/>
        <v>0</v>
      </c>
      <c r="C102" s="49">
        <f t="shared" si="7"/>
        <v>0</v>
      </c>
      <c r="D102" s="49">
        <f t="shared" si="8"/>
        <v>0</v>
      </c>
      <c r="E102" s="49">
        <f t="shared" si="9"/>
        <v>0</v>
      </c>
      <c r="G102" s="2"/>
    </row>
    <row r="103" spans="1:7" ht="12.75">
      <c r="A103" s="2">
        <f t="shared" si="5"/>
        <v>89</v>
      </c>
      <c r="B103" s="49">
        <f t="shared" si="6"/>
        <v>0</v>
      </c>
      <c r="C103" s="49">
        <f t="shared" si="7"/>
        <v>0</v>
      </c>
      <c r="D103" s="49">
        <f t="shared" si="8"/>
        <v>0</v>
      </c>
      <c r="E103" s="49">
        <f t="shared" si="9"/>
        <v>0</v>
      </c>
      <c r="G103" s="2"/>
    </row>
    <row r="104" spans="1:7" ht="12.75">
      <c r="A104" s="2">
        <f t="shared" si="5"/>
        <v>90</v>
      </c>
      <c r="B104" s="49">
        <f t="shared" si="6"/>
        <v>0</v>
      </c>
      <c r="C104" s="49">
        <f t="shared" si="7"/>
        <v>0</v>
      </c>
      <c r="D104" s="49">
        <f t="shared" si="8"/>
        <v>0</v>
      </c>
      <c r="E104" s="49">
        <f t="shared" si="9"/>
        <v>0</v>
      </c>
      <c r="G104" s="2"/>
    </row>
    <row r="105" spans="1:7" ht="12.75">
      <c r="A105" s="2">
        <f t="shared" si="5"/>
        <v>91</v>
      </c>
      <c r="B105" s="49">
        <f t="shared" si="6"/>
        <v>0</v>
      </c>
      <c r="C105" s="49">
        <f t="shared" si="7"/>
        <v>0</v>
      </c>
      <c r="D105" s="49">
        <f t="shared" si="8"/>
        <v>0</v>
      </c>
      <c r="E105" s="49">
        <f t="shared" si="9"/>
        <v>0</v>
      </c>
      <c r="G105" s="2"/>
    </row>
    <row r="106" spans="1:7" ht="12.75">
      <c r="A106" s="2">
        <f t="shared" si="5"/>
        <v>92</v>
      </c>
      <c r="B106" s="49">
        <f t="shared" si="6"/>
        <v>0</v>
      </c>
      <c r="C106" s="49">
        <f t="shared" si="7"/>
        <v>0</v>
      </c>
      <c r="D106" s="49">
        <f t="shared" si="8"/>
        <v>0</v>
      </c>
      <c r="E106" s="49">
        <f t="shared" si="9"/>
        <v>0</v>
      </c>
      <c r="G106" s="2"/>
    </row>
    <row r="107" spans="1:7" ht="12.75">
      <c r="A107" s="2">
        <f t="shared" si="5"/>
        <v>93</v>
      </c>
      <c r="B107" s="49">
        <f t="shared" si="6"/>
        <v>0</v>
      </c>
      <c r="C107" s="49">
        <f t="shared" si="7"/>
        <v>0</v>
      </c>
      <c r="D107" s="49">
        <f t="shared" si="8"/>
        <v>0</v>
      </c>
      <c r="E107" s="49">
        <f t="shared" si="9"/>
        <v>0</v>
      </c>
      <c r="G107" s="2"/>
    </row>
    <row r="108" spans="1:7" ht="12.75">
      <c r="A108" s="2">
        <f t="shared" si="5"/>
        <v>94</v>
      </c>
      <c r="B108" s="49">
        <f t="shared" si="6"/>
        <v>0</v>
      </c>
      <c r="C108" s="49">
        <f t="shared" si="7"/>
        <v>0</v>
      </c>
      <c r="D108" s="49">
        <f t="shared" si="8"/>
        <v>0</v>
      </c>
      <c r="E108" s="49">
        <f t="shared" si="9"/>
        <v>0</v>
      </c>
      <c r="G108" s="2"/>
    </row>
    <row r="109" spans="1:7" ht="12.75">
      <c r="A109" s="2">
        <f t="shared" si="5"/>
        <v>95</v>
      </c>
      <c r="B109" s="49">
        <f t="shared" si="6"/>
        <v>0</v>
      </c>
      <c r="C109" s="49">
        <f t="shared" si="7"/>
        <v>0</v>
      </c>
      <c r="D109" s="49">
        <f t="shared" si="8"/>
        <v>0</v>
      </c>
      <c r="E109" s="49">
        <f t="shared" si="9"/>
        <v>0</v>
      </c>
      <c r="G109" s="2"/>
    </row>
    <row r="110" spans="1:7" ht="12.75">
      <c r="A110" s="2">
        <f t="shared" si="5"/>
        <v>96</v>
      </c>
      <c r="B110" s="49">
        <f t="shared" si="6"/>
        <v>0</v>
      </c>
      <c r="C110" s="49">
        <f t="shared" si="7"/>
        <v>0</v>
      </c>
      <c r="D110" s="49">
        <f t="shared" si="8"/>
        <v>0</v>
      </c>
      <c r="E110" s="49">
        <f t="shared" si="9"/>
        <v>0</v>
      </c>
      <c r="G110" s="2"/>
    </row>
    <row r="111" spans="1:7" ht="12.75">
      <c r="A111" s="2">
        <f t="shared" si="5"/>
        <v>97</v>
      </c>
      <c r="B111" s="49">
        <f t="shared" si="6"/>
        <v>0</v>
      </c>
      <c r="C111" s="49">
        <f t="shared" si="7"/>
        <v>0</v>
      </c>
      <c r="D111" s="49">
        <f t="shared" si="8"/>
        <v>0</v>
      </c>
      <c r="E111" s="49">
        <f t="shared" si="9"/>
        <v>0</v>
      </c>
      <c r="G111" s="2"/>
    </row>
    <row r="112" spans="1:7" ht="12.75">
      <c r="A112" s="2">
        <f t="shared" si="5"/>
        <v>98</v>
      </c>
      <c r="B112" s="49">
        <f t="shared" si="6"/>
        <v>0</v>
      </c>
      <c r="C112" s="49">
        <f t="shared" si="7"/>
        <v>0</v>
      </c>
      <c r="D112" s="49">
        <f t="shared" si="8"/>
        <v>0</v>
      </c>
      <c r="E112" s="49">
        <f t="shared" si="9"/>
        <v>0</v>
      </c>
      <c r="G112" s="2"/>
    </row>
    <row r="113" spans="1:7" ht="12.75">
      <c r="A113" s="2">
        <f t="shared" si="5"/>
        <v>99</v>
      </c>
      <c r="B113" s="49">
        <f t="shared" si="6"/>
        <v>0</v>
      </c>
      <c r="C113" s="49">
        <f t="shared" si="7"/>
        <v>0</v>
      </c>
      <c r="D113" s="49">
        <f t="shared" si="8"/>
        <v>0</v>
      </c>
      <c r="E113" s="49">
        <f t="shared" si="9"/>
        <v>0</v>
      </c>
      <c r="G113" s="2"/>
    </row>
    <row r="114" spans="1:7" ht="12.75">
      <c r="A114" s="2">
        <f t="shared" si="5"/>
        <v>100</v>
      </c>
      <c r="B114" s="49">
        <f t="shared" si="6"/>
        <v>0</v>
      </c>
      <c r="C114" s="49">
        <f t="shared" si="7"/>
        <v>0</v>
      </c>
      <c r="D114" s="49">
        <f t="shared" si="8"/>
        <v>0</v>
      </c>
      <c r="E114" s="49">
        <f t="shared" si="9"/>
        <v>0</v>
      </c>
      <c r="G114" s="2"/>
    </row>
    <row r="115" spans="1:7" ht="12.75">
      <c r="A115" s="2">
        <f t="shared" si="5"/>
        <v>101</v>
      </c>
      <c r="B115" s="49">
        <f t="shared" si="6"/>
        <v>0</v>
      </c>
      <c r="C115" s="49">
        <f t="shared" si="7"/>
        <v>0</v>
      </c>
      <c r="D115" s="49">
        <f t="shared" si="8"/>
        <v>0</v>
      </c>
      <c r="E115" s="49">
        <f t="shared" si="9"/>
        <v>0</v>
      </c>
      <c r="G115" s="2"/>
    </row>
    <row r="116" spans="1:7" ht="12.75">
      <c r="A116" s="2">
        <f t="shared" si="5"/>
        <v>102</v>
      </c>
      <c r="B116" s="49">
        <f t="shared" si="6"/>
        <v>0</v>
      </c>
      <c r="C116" s="49">
        <f t="shared" si="7"/>
        <v>0</v>
      </c>
      <c r="D116" s="49">
        <f t="shared" si="8"/>
        <v>0</v>
      </c>
      <c r="E116" s="49">
        <f t="shared" si="9"/>
        <v>0</v>
      </c>
      <c r="G116" s="2"/>
    </row>
    <row r="117" spans="1:7" ht="12.75">
      <c r="A117" s="2">
        <f t="shared" si="5"/>
        <v>103</v>
      </c>
      <c r="B117" s="49">
        <f t="shared" si="6"/>
        <v>0</v>
      </c>
      <c r="C117" s="49">
        <f t="shared" si="7"/>
        <v>0</v>
      </c>
      <c r="D117" s="49">
        <f t="shared" si="8"/>
        <v>0</v>
      </c>
      <c r="E117" s="49">
        <f t="shared" si="9"/>
        <v>0</v>
      </c>
      <c r="G117" s="2"/>
    </row>
    <row r="118" spans="1:7" ht="12.75">
      <c r="A118" s="2">
        <f t="shared" si="5"/>
        <v>104</v>
      </c>
      <c r="B118" s="49">
        <f t="shared" si="6"/>
        <v>0</v>
      </c>
      <c r="C118" s="49">
        <f t="shared" si="7"/>
        <v>0</v>
      </c>
      <c r="D118" s="49">
        <f t="shared" si="8"/>
        <v>0</v>
      </c>
      <c r="E118" s="49">
        <f t="shared" si="9"/>
        <v>0</v>
      </c>
      <c r="G118" s="2"/>
    </row>
    <row r="119" spans="1:7" ht="12.75">
      <c r="A119" s="2">
        <f t="shared" si="5"/>
        <v>105</v>
      </c>
      <c r="B119" s="49">
        <f t="shared" si="6"/>
        <v>0</v>
      </c>
      <c r="C119" s="49">
        <f t="shared" si="7"/>
        <v>0</v>
      </c>
      <c r="D119" s="49">
        <f t="shared" si="8"/>
        <v>0</v>
      </c>
      <c r="E119" s="49">
        <f t="shared" si="9"/>
        <v>0</v>
      </c>
      <c r="G119" s="2"/>
    </row>
    <row r="120" spans="1:7" ht="12.75">
      <c r="A120" s="2">
        <f t="shared" si="5"/>
        <v>106</v>
      </c>
      <c r="B120" s="49">
        <f t="shared" si="6"/>
        <v>0</v>
      </c>
      <c r="C120" s="49">
        <f t="shared" si="7"/>
        <v>0</v>
      </c>
      <c r="D120" s="49">
        <f t="shared" si="8"/>
        <v>0</v>
      </c>
      <c r="E120" s="49">
        <f t="shared" si="9"/>
        <v>0</v>
      </c>
      <c r="G120" s="2"/>
    </row>
    <row r="121" spans="1:7" ht="12.75">
      <c r="A121" s="2">
        <f t="shared" si="5"/>
        <v>107</v>
      </c>
      <c r="B121" s="49">
        <f t="shared" si="6"/>
        <v>0</v>
      </c>
      <c r="C121" s="49">
        <f t="shared" si="7"/>
        <v>0</v>
      </c>
      <c r="D121" s="49">
        <f t="shared" si="8"/>
        <v>0</v>
      </c>
      <c r="E121" s="49">
        <f t="shared" si="9"/>
        <v>0</v>
      </c>
      <c r="G121" s="2"/>
    </row>
    <row r="122" spans="1:7" ht="12.75">
      <c r="A122" s="2">
        <f t="shared" si="5"/>
        <v>108</v>
      </c>
      <c r="B122" s="49">
        <f t="shared" si="6"/>
        <v>0</v>
      </c>
      <c r="C122" s="49">
        <f t="shared" si="7"/>
        <v>0</v>
      </c>
      <c r="D122" s="49">
        <f t="shared" si="8"/>
        <v>0</v>
      </c>
      <c r="E122" s="49">
        <f t="shared" si="9"/>
        <v>0</v>
      </c>
      <c r="G122" s="2"/>
    </row>
    <row r="123" spans="1:7" ht="12.75">
      <c r="A123" s="2">
        <f t="shared" si="5"/>
        <v>109</v>
      </c>
      <c r="B123" s="49">
        <f t="shared" si="6"/>
        <v>0</v>
      </c>
      <c r="C123" s="49">
        <f t="shared" si="7"/>
        <v>0</v>
      </c>
      <c r="D123" s="49">
        <f t="shared" si="8"/>
        <v>0</v>
      </c>
      <c r="E123" s="49">
        <f t="shared" si="9"/>
        <v>0</v>
      </c>
      <c r="G123" s="2"/>
    </row>
    <row r="124" spans="1:7" ht="12.75">
      <c r="A124" s="2">
        <f t="shared" si="5"/>
        <v>110</v>
      </c>
      <c r="B124" s="49">
        <f t="shared" si="6"/>
        <v>0</v>
      </c>
      <c r="C124" s="49">
        <f t="shared" si="7"/>
        <v>0</v>
      </c>
      <c r="D124" s="49">
        <f t="shared" si="8"/>
        <v>0</v>
      </c>
      <c r="E124" s="49">
        <f t="shared" si="9"/>
        <v>0</v>
      </c>
      <c r="G124" s="2"/>
    </row>
    <row r="125" spans="1:7" ht="12.75">
      <c r="A125" s="2">
        <f t="shared" si="5"/>
        <v>111</v>
      </c>
      <c r="B125" s="49">
        <f t="shared" si="6"/>
        <v>0</v>
      </c>
      <c r="C125" s="49">
        <f t="shared" si="7"/>
        <v>0</v>
      </c>
      <c r="D125" s="49">
        <f t="shared" si="8"/>
        <v>0</v>
      </c>
      <c r="E125" s="49">
        <f t="shared" si="9"/>
        <v>0</v>
      </c>
      <c r="G125" s="2"/>
    </row>
    <row r="126" spans="1:7" ht="12.75">
      <c r="A126" s="2">
        <f t="shared" si="5"/>
        <v>112</v>
      </c>
      <c r="B126" s="49">
        <f t="shared" si="6"/>
        <v>0</v>
      </c>
      <c r="C126" s="49">
        <f t="shared" si="7"/>
        <v>0</v>
      </c>
      <c r="D126" s="49">
        <f t="shared" si="8"/>
        <v>0</v>
      </c>
      <c r="E126" s="49">
        <f t="shared" si="9"/>
        <v>0</v>
      </c>
      <c r="G126" s="2"/>
    </row>
    <row r="127" spans="1:7" ht="12.75">
      <c r="A127" s="2">
        <f t="shared" si="5"/>
        <v>113</v>
      </c>
      <c r="B127" s="49">
        <f t="shared" si="6"/>
        <v>0</v>
      </c>
      <c r="C127" s="49">
        <f t="shared" si="7"/>
        <v>0</v>
      </c>
      <c r="D127" s="49">
        <f t="shared" si="8"/>
        <v>0</v>
      </c>
      <c r="E127" s="49">
        <f t="shared" si="9"/>
        <v>0</v>
      </c>
      <c r="G127" s="2"/>
    </row>
    <row r="128" spans="1:7" ht="12.75">
      <c r="A128" s="2">
        <f t="shared" si="5"/>
        <v>114</v>
      </c>
      <c r="B128" s="49">
        <f t="shared" si="6"/>
        <v>0</v>
      </c>
      <c r="C128" s="49">
        <f t="shared" si="7"/>
        <v>0</v>
      </c>
      <c r="D128" s="49">
        <f t="shared" si="8"/>
        <v>0</v>
      </c>
      <c r="E128" s="49">
        <f t="shared" si="9"/>
        <v>0</v>
      </c>
      <c r="G128" s="2"/>
    </row>
    <row r="129" spans="1:7" ht="12.75">
      <c r="A129" s="2">
        <f t="shared" si="5"/>
        <v>115</v>
      </c>
      <c r="B129" s="49">
        <f t="shared" si="6"/>
        <v>0</v>
      </c>
      <c r="C129" s="49">
        <f t="shared" si="7"/>
        <v>0</v>
      </c>
      <c r="D129" s="49">
        <f t="shared" si="8"/>
        <v>0</v>
      </c>
      <c r="E129" s="49">
        <f t="shared" si="9"/>
        <v>0</v>
      </c>
      <c r="G129" s="2"/>
    </row>
    <row r="130" spans="1:7" ht="12.75">
      <c r="A130" s="2">
        <f t="shared" si="5"/>
        <v>116</v>
      </c>
      <c r="B130" s="49">
        <f t="shared" si="6"/>
        <v>0</v>
      </c>
      <c r="C130" s="49">
        <f t="shared" si="7"/>
        <v>0</v>
      </c>
      <c r="D130" s="49">
        <f t="shared" si="8"/>
        <v>0</v>
      </c>
      <c r="E130" s="49">
        <f t="shared" si="9"/>
        <v>0</v>
      </c>
      <c r="G130" s="2"/>
    </row>
    <row r="131" spans="1:7" ht="12.75">
      <c r="A131" s="2">
        <f t="shared" si="5"/>
        <v>117</v>
      </c>
      <c r="B131" s="49">
        <f t="shared" si="6"/>
        <v>0</v>
      </c>
      <c r="C131" s="49">
        <f t="shared" si="7"/>
        <v>0</v>
      </c>
      <c r="D131" s="49">
        <f t="shared" si="8"/>
        <v>0</v>
      </c>
      <c r="E131" s="49">
        <f t="shared" si="9"/>
        <v>0</v>
      </c>
      <c r="G131" s="2"/>
    </row>
    <row r="132" spans="1:7" ht="12.75">
      <c r="A132" s="2">
        <f t="shared" si="5"/>
        <v>118</v>
      </c>
      <c r="B132" s="49">
        <f t="shared" si="6"/>
        <v>0</v>
      </c>
      <c r="C132" s="49">
        <f t="shared" si="7"/>
        <v>0</v>
      </c>
      <c r="D132" s="49">
        <f t="shared" si="8"/>
        <v>0</v>
      </c>
      <c r="E132" s="49">
        <f t="shared" si="9"/>
        <v>0</v>
      </c>
      <c r="G132" s="2"/>
    </row>
    <row r="133" spans="1:7" ht="12.75">
      <c r="A133" s="2">
        <f t="shared" si="5"/>
        <v>119</v>
      </c>
      <c r="B133" s="49">
        <f t="shared" si="6"/>
        <v>0</v>
      </c>
      <c r="C133" s="49">
        <f t="shared" si="7"/>
        <v>0</v>
      </c>
      <c r="D133" s="49">
        <f t="shared" si="8"/>
        <v>0</v>
      </c>
      <c r="E133" s="49">
        <f t="shared" si="9"/>
        <v>0</v>
      </c>
      <c r="G133" s="2"/>
    </row>
    <row r="134" spans="1:7" ht="12.75">
      <c r="A134" s="2">
        <f t="shared" si="5"/>
        <v>120</v>
      </c>
      <c r="B134" s="49">
        <f t="shared" si="6"/>
        <v>0</v>
      </c>
      <c r="C134" s="49">
        <f t="shared" si="7"/>
        <v>0</v>
      </c>
      <c r="D134" s="49">
        <f t="shared" si="8"/>
        <v>0</v>
      </c>
      <c r="E134" s="49">
        <f t="shared" si="9"/>
        <v>0</v>
      </c>
      <c r="G134" s="2"/>
    </row>
    <row r="135" spans="1:7" ht="12.75">
      <c r="A135" s="2">
        <f t="shared" si="5"/>
        <v>121</v>
      </c>
      <c r="B135" s="49">
        <f t="shared" si="6"/>
        <v>0</v>
      </c>
      <c r="C135" s="49">
        <f t="shared" si="7"/>
        <v>0</v>
      </c>
      <c r="D135" s="49">
        <f t="shared" si="8"/>
        <v>0</v>
      </c>
      <c r="E135" s="49">
        <f t="shared" si="9"/>
        <v>0</v>
      </c>
      <c r="G135" s="2"/>
    </row>
    <row r="136" spans="1:7" ht="12.75">
      <c r="A136" s="2">
        <f t="shared" si="5"/>
        <v>122</v>
      </c>
      <c r="B136" s="49">
        <f t="shared" si="6"/>
        <v>0</v>
      </c>
      <c r="C136" s="49">
        <f t="shared" si="7"/>
        <v>0</v>
      </c>
      <c r="D136" s="49">
        <f t="shared" si="8"/>
        <v>0</v>
      </c>
      <c r="E136" s="49">
        <f t="shared" si="9"/>
        <v>0</v>
      </c>
      <c r="G136" s="2"/>
    </row>
    <row r="137" spans="1:7" ht="12.75">
      <c r="A137" s="2">
        <f t="shared" si="5"/>
        <v>123</v>
      </c>
      <c r="B137" s="49">
        <f t="shared" si="6"/>
        <v>0</v>
      </c>
      <c r="C137" s="49">
        <f t="shared" si="7"/>
        <v>0</v>
      </c>
      <c r="D137" s="49">
        <f t="shared" si="8"/>
        <v>0</v>
      </c>
      <c r="E137" s="49">
        <f t="shared" si="9"/>
        <v>0</v>
      </c>
      <c r="G137" s="2"/>
    </row>
    <row r="138" spans="1:7" ht="12.75">
      <c r="A138" s="2">
        <f t="shared" si="5"/>
        <v>124</v>
      </c>
      <c r="B138" s="49">
        <f t="shared" si="6"/>
        <v>0</v>
      </c>
      <c r="C138" s="49">
        <f t="shared" si="7"/>
        <v>0</v>
      </c>
      <c r="D138" s="49">
        <f t="shared" si="8"/>
        <v>0</v>
      </c>
      <c r="E138" s="49">
        <f t="shared" si="9"/>
        <v>0</v>
      </c>
      <c r="G138" s="2"/>
    </row>
    <row r="139" spans="1:7" ht="12.75">
      <c r="A139" s="2">
        <f t="shared" si="5"/>
        <v>125</v>
      </c>
      <c r="B139" s="49">
        <f t="shared" si="6"/>
        <v>0</v>
      </c>
      <c r="C139" s="49">
        <f t="shared" si="7"/>
        <v>0</v>
      </c>
      <c r="D139" s="49">
        <f t="shared" si="8"/>
        <v>0</v>
      </c>
      <c r="E139" s="49">
        <f t="shared" si="9"/>
        <v>0</v>
      </c>
      <c r="G139" s="2"/>
    </row>
    <row r="140" spans="1:7" ht="12.75">
      <c r="A140" s="2">
        <f t="shared" si="5"/>
        <v>126</v>
      </c>
      <c r="B140" s="49">
        <f t="shared" si="6"/>
        <v>0</v>
      </c>
      <c r="C140" s="49">
        <f t="shared" si="7"/>
        <v>0</v>
      </c>
      <c r="D140" s="49">
        <f t="shared" si="8"/>
        <v>0</v>
      </c>
      <c r="E140" s="49">
        <f t="shared" si="9"/>
        <v>0</v>
      </c>
      <c r="G140" s="2"/>
    </row>
    <row r="141" spans="1:7" ht="12.75">
      <c r="A141" s="2">
        <f t="shared" si="5"/>
        <v>127</v>
      </c>
      <c r="B141" s="49">
        <f t="shared" si="6"/>
        <v>0</v>
      </c>
      <c r="C141" s="49">
        <f t="shared" si="7"/>
        <v>0</v>
      </c>
      <c r="D141" s="49">
        <f t="shared" si="8"/>
        <v>0</v>
      </c>
      <c r="E141" s="49">
        <f t="shared" si="9"/>
        <v>0</v>
      </c>
      <c r="G141" s="2"/>
    </row>
    <row r="142" spans="1:7" ht="12.75">
      <c r="A142" s="2">
        <f t="shared" si="5"/>
        <v>128</v>
      </c>
      <c r="B142" s="49">
        <f t="shared" si="6"/>
        <v>0</v>
      </c>
      <c r="C142" s="49">
        <f t="shared" si="7"/>
        <v>0</v>
      </c>
      <c r="D142" s="49">
        <f t="shared" si="8"/>
        <v>0</v>
      </c>
      <c r="E142" s="49">
        <f t="shared" si="9"/>
        <v>0</v>
      </c>
      <c r="G142" s="2"/>
    </row>
    <row r="143" spans="1:7" ht="12.75">
      <c r="A143" s="2">
        <f aca="true" t="shared" si="10" ref="A143:A206">A142+1</f>
        <v>129</v>
      </c>
      <c r="B143" s="49">
        <f aca="true" t="shared" si="11" ref="B143:B206">IF(E142&lt;1,0,IF(E142&gt;B$8,B$8,(1+D$2)*E142))</f>
        <v>0</v>
      </c>
      <c r="C143" s="49">
        <f aca="true" t="shared" si="12" ref="C143:C206">IF(E142&lt;1,0,ROUND(E142*D$2,2))</f>
        <v>0</v>
      </c>
      <c r="D143" s="49">
        <f aca="true" t="shared" si="13" ref="D143:D206">IF(E142&lt;1,0,B143-C143+G143)</f>
        <v>0</v>
      </c>
      <c r="E143" s="49">
        <f aca="true" t="shared" si="14" ref="E143:E206">IF(E142&lt;1,0,E142-D143)</f>
        <v>0</v>
      </c>
      <c r="G143" s="2"/>
    </row>
    <row r="144" spans="1:7" ht="12.75">
      <c r="A144" s="2">
        <f t="shared" si="10"/>
        <v>130</v>
      </c>
      <c r="B144" s="49">
        <f t="shared" si="11"/>
        <v>0</v>
      </c>
      <c r="C144" s="49">
        <f t="shared" si="12"/>
        <v>0</v>
      </c>
      <c r="D144" s="49">
        <f t="shared" si="13"/>
        <v>0</v>
      </c>
      <c r="E144" s="49">
        <f t="shared" si="14"/>
        <v>0</v>
      </c>
      <c r="G144" s="2"/>
    </row>
    <row r="145" spans="1:7" ht="12.75">
      <c r="A145" s="2">
        <f t="shared" si="10"/>
        <v>131</v>
      </c>
      <c r="B145" s="49">
        <f t="shared" si="11"/>
        <v>0</v>
      </c>
      <c r="C145" s="49">
        <f t="shared" si="12"/>
        <v>0</v>
      </c>
      <c r="D145" s="49">
        <f t="shared" si="13"/>
        <v>0</v>
      </c>
      <c r="E145" s="49">
        <f t="shared" si="14"/>
        <v>0</v>
      </c>
      <c r="G145" s="2"/>
    </row>
    <row r="146" spans="1:7" ht="12.75">
      <c r="A146" s="2">
        <f t="shared" si="10"/>
        <v>132</v>
      </c>
      <c r="B146" s="49">
        <f t="shared" si="11"/>
        <v>0</v>
      </c>
      <c r="C146" s="49">
        <f t="shared" si="12"/>
        <v>0</v>
      </c>
      <c r="D146" s="49">
        <f t="shared" si="13"/>
        <v>0</v>
      </c>
      <c r="E146" s="49">
        <f t="shared" si="14"/>
        <v>0</v>
      </c>
      <c r="G146" s="2"/>
    </row>
    <row r="147" spans="1:7" ht="12.75">
      <c r="A147" s="2">
        <f t="shared" si="10"/>
        <v>133</v>
      </c>
      <c r="B147" s="49">
        <f t="shared" si="11"/>
        <v>0</v>
      </c>
      <c r="C147" s="49">
        <f t="shared" si="12"/>
        <v>0</v>
      </c>
      <c r="D147" s="49">
        <f t="shared" si="13"/>
        <v>0</v>
      </c>
      <c r="E147" s="49">
        <f t="shared" si="14"/>
        <v>0</v>
      </c>
      <c r="G147" s="2"/>
    </row>
    <row r="148" spans="1:7" ht="12.75">
      <c r="A148" s="2">
        <f t="shared" si="10"/>
        <v>134</v>
      </c>
      <c r="B148" s="49">
        <f t="shared" si="11"/>
        <v>0</v>
      </c>
      <c r="C148" s="49">
        <f t="shared" si="12"/>
        <v>0</v>
      </c>
      <c r="D148" s="49">
        <f t="shared" si="13"/>
        <v>0</v>
      </c>
      <c r="E148" s="49">
        <f t="shared" si="14"/>
        <v>0</v>
      </c>
      <c r="G148" s="2"/>
    </row>
    <row r="149" spans="1:7" ht="12.75">
      <c r="A149" s="2">
        <f t="shared" si="10"/>
        <v>135</v>
      </c>
      <c r="B149" s="49">
        <f t="shared" si="11"/>
        <v>0</v>
      </c>
      <c r="C149" s="49">
        <f t="shared" si="12"/>
        <v>0</v>
      </c>
      <c r="D149" s="49">
        <f t="shared" si="13"/>
        <v>0</v>
      </c>
      <c r="E149" s="49">
        <f t="shared" si="14"/>
        <v>0</v>
      </c>
      <c r="G149" s="2"/>
    </row>
    <row r="150" spans="1:7" ht="12.75">
      <c r="A150" s="2">
        <f t="shared" si="10"/>
        <v>136</v>
      </c>
      <c r="B150" s="49">
        <f t="shared" si="11"/>
        <v>0</v>
      </c>
      <c r="C150" s="49">
        <f t="shared" si="12"/>
        <v>0</v>
      </c>
      <c r="D150" s="49">
        <f t="shared" si="13"/>
        <v>0</v>
      </c>
      <c r="E150" s="49">
        <f t="shared" si="14"/>
        <v>0</v>
      </c>
      <c r="G150" s="2"/>
    </row>
    <row r="151" spans="1:7" ht="12.75">
      <c r="A151" s="2">
        <f t="shared" si="10"/>
        <v>137</v>
      </c>
      <c r="B151" s="49">
        <f t="shared" si="11"/>
        <v>0</v>
      </c>
      <c r="C151" s="49">
        <f t="shared" si="12"/>
        <v>0</v>
      </c>
      <c r="D151" s="49">
        <f t="shared" si="13"/>
        <v>0</v>
      </c>
      <c r="E151" s="49">
        <f t="shared" si="14"/>
        <v>0</v>
      </c>
      <c r="G151" s="2"/>
    </row>
    <row r="152" spans="1:7" ht="12.75">
      <c r="A152" s="2">
        <f t="shared" si="10"/>
        <v>138</v>
      </c>
      <c r="B152" s="49">
        <f t="shared" si="11"/>
        <v>0</v>
      </c>
      <c r="C152" s="49">
        <f t="shared" si="12"/>
        <v>0</v>
      </c>
      <c r="D152" s="49">
        <f t="shared" si="13"/>
        <v>0</v>
      </c>
      <c r="E152" s="49">
        <f t="shared" si="14"/>
        <v>0</v>
      </c>
      <c r="G152" s="2"/>
    </row>
    <row r="153" spans="1:7" ht="12.75">
      <c r="A153" s="2">
        <f t="shared" si="10"/>
        <v>139</v>
      </c>
      <c r="B153" s="49">
        <f t="shared" si="11"/>
        <v>0</v>
      </c>
      <c r="C153" s="49">
        <f t="shared" si="12"/>
        <v>0</v>
      </c>
      <c r="D153" s="49">
        <f t="shared" si="13"/>
        <v>0</v>
      </c>
      <c r="E153" s="49">
        <f t="shared" si="14"/>
        <v>0</v>
      </c>
      <c r="G153" s="2"/>
    </row>
    <row r="154" spans="1:7" ht="12.75">
      <c r="A154" s="2">
        <f t="shared" si="10"/>
        <v>140</v>
      </c>
      <c r="B154" s="49">
        <f t="shared" si="11"/>
        <v>0</v>
      </c>
      <c r="C154" s="49">
        <f t="shared" si="12"/>
        <v>0</v>
      </c>
      <c r="D154" s="49">
        <f t="shared" si="13"/>
        <v>0</v>
      </c>
      <c r="E154" s="49">
        <f t="shared" si="14"/>
        <v>0</v>
      </c>
      <c r="G154" s="2"/>
    </row>
    <row r="155" spans="1:7" ht="12.75">
      <c r="A155" s="2">
        <f t="shared" si="10"/>
        <v>141</v>
      </c>
      <c r="B155" s="49">
        <f t="shared" si="11"/>
        <v>0</v>
      </c>
      <c r="C155" s="49">
        <f t="shared" si="12"/>
        <v>0</v>
      </c>
      <c r="D155" s="49">
        <f t="shared" si="13"/>
        <v>0</v>
      </c>
      <c r="E155" s="49">
        <f t="shared" si="14"/>
        <v>0</v>
      </c>
      <c r="G155" s="2"/>
    </row>
    <row r="156" spans="1:7" ht="12.75">
      <c r="A156" s="2">
        <f t="shared" si="10"/>
        <v>142</v>
      </c>
      <c r="B156" s="49">
        <f t="shared" si="11"/>
        <v>0</v>
      </c>
      <c r="C156" s="49">
        <f t="shared" si="12"/>
        <v>0</v>
      </c>
      <c r="D156" s="49">
        <f t="shared" si="13"/>
        <v>0</v>
      </c>
      <c r="E156" s="49">
        <f t="shared" si="14"/>
        <v>0</v>
      </c>
      <c r="G156" s="2"/>
    </row>
    <row r="157" spans="1:7" ht="12.75">
      <c r="A157" s="2">
        <f t="shared" si="10"/>
        <v>143</v>
      </c>
      <c r="B157" s="49">
        <f t="shared" si="11"/>
        <v>0</v>
      </c>
      <c r="C157" s="49">
        <f t="shared" si="12"/>
        <v>0</v>
      </c>
      <c r="D157" s="49">
        <f t="shared" si="13"/>
        <v>0</v>
      </c>
      <c r="E157" s="49">
        <f t="shared" si="14"/>
        <v>0</v>
      </c>
      <c r="G157" s="2"/>
    </row>
    <row r="158" spans="1:7" ht="12.75">
      <c r="A158" s="2">
        <f t="shared" si="10"/>
        <v>144</v>
      </c>
      <c r="B158" s="49">
        <f t="shared" si="11"/>
        <v>0</v>
      </c>
      <c r="C158" s="49">
        <f t="shared" si="12"/>
        <v>0</v>
      </c>
      <c r="D158" s="49">
        <f t="shared" si="13"/>
        <v>0</v>
      </c>
      <c r="E158" s="49">
        <f t="shared" si="14"/>
        <v>0</v>
      </c>
      <c r="G158" s="2"/>
    </row>
    <row r="159" spans="1:7" ht="12.75">
      <c r="A159" s="2">
        <f t="shared" si="10"/>
        <v>145</v>
      </c>
      <c r="B159" s="49">
        <f t="shared" si="11"/>
        <v>0</v>
      </c>
      <c r="C159" s="49">
        <f t="shared" si="12"/>
        <v>0</v>
      </c>
      <c r="D159" s="49">
        <f t="shared" si="13"/>
        <v>0</v>
      </c>
      <c r="E159" s="49">
        <f t="shared" si="14"/>
        <v>0</v>
      </c>
      <c r="G159" s="2"/>
    </row>
    <row r="160" spans="1:7" ht="12.75">
      <c r="A160" s="2">
        <f t="shared" si="10"/>
        <v>146</v>
      </c>
      <c r="B160" s="49">
        <f t="shared" si="11"/>
        <v>0</v>
      </c>
      <c r="C160" s="49">
        <f t="shared" si="12"/>
        <v>0</v>
      </c>
      <c r="D160" s="49">
        <f t="shared" si="13"/>
        <v>0</v>
      </c>
      <c r="E160" s="49">
        <f t="shared" si="14"/>
        <v>0</v>
      </c>
      <c r="G160" s="2"/>
    </row>
    <row r="161" spans="1:7" ht="12.75">
      <c r="A161" s="2">
        <f t="shared" si="10"/>
        <v>147</v>
      </c>
      <c r="B161" s="49">
        <f t="shared" si="11"/>
        <v>0</v>
      </c>
      <c r="C161" s="49">
        <f t="shared" si="12"/>
        <v>0</v>
      </c>
      <c r="D161" s="49">
        <f t="shared" si="13"/>
        <v>0</v>
      </c>
      <c r="E161" s="49">
        <f t="shared" si="14"/>
        <v>0</v>
      </c>
      <c r="G161" s="2"/>
    </row>
    <row r="162" spans="1:7" ht="12.75">
      <c r="A162" s="2">
        <f t="shared" si="10"/>
        <v>148</v>
      </c>
      <c r="B162" s="49">
        <f t="shared" si="11"/>
        <v>0</v>
      </c>
      <c r="C162" s="49">
        <f t="shared" si="12"/>
        <v>0</v>
      </c>
      <c r="D162" s="49">
        <f t="shared" si="13"/>
        <v>0</v>
      </c>
      <c r="E162" s="49">
        <f t="shared" si="14"/>
        <v>0</v>
      </c>
      <c r="G162" s="2"/>
    </row>
    <row r="163" spans="1:7" ht="12.75">
      <c r="A163" s="2">
        <f t="shared" si="10"/>
        <v>149</v>
      </c>
      <c r="B163" s="49">
        <f t="shared" si="11"/>
        <v>0</v>
      </c>
      <c r="C163" s="49">
        <f t="shared" si="12"/>
        <v>0</v>
      </c>
      <c r="D163" s="49">
        <f t="shared" si="13"/>
        <v>0</v>
      </c>
      <c r="E163" s="49">
        <f t="shared" si="14"/>
        <v>0</v>
      </c>
      <c r="G163" s="2"/>
    </row>
    <row r="164" spans="1:7" ht="12.75">
      <c r="A164" s="2">
        <f t="shared" si="10"/>
        <v>150</v>
      </c>
      <c r="B164" s="49">
        <f t="shared" si="11"/>
        <v>0</v>
      </c>
      <c r="C164" s="49">
        <f t="shared" si="12"/>
        <v>0</v>
      </c>
      <c r="D164" s="49">
        <f t="shared" si="13"/>
        <v>0</v>
      </c>
      <c r="E164" s="49">
        <f t="shared" si="14"/>
        <v>0</v>
      </c>
      <c r="G164" s="2"/>
    </row>
    <row r="165" spans="1:7" ht="12.75">
      <c r="A165" s="2">
        <f t="shared" si="10"/>
        <v>151</v>
      </c>
      <c r="B165" s="49">
        <f t="shared" si="11"/>
        <v>0</v>
      </c>
      <c r="C165" s="49">
        <f t="shared" si="12"/>
        <v>0</v>
      </c>
      <c r="D165" s="49">
        <f t="shared" si="13"/>
        <v>0</v>
      </c>
      <c r="E165" s="49">
        <f t="shared" si="14"/>
        <v>0</v>
      </c>
      <c r="G165" s="2"/>
    </row>
    <row r="166" spans="1:7" ht="12.75">
      <c r="A166" s="2">
        <f t="shared" si="10"/>
        <v>152</v>
      </c>
      <c r="B166" s="49">
        <f t="shared" si="11"/>
        <v>0</v>
      </c>
      <c r="C166" s="49">
        <f t="shared" si="12"/>
        <v>0</v>
      </c>
      <c r="D166" s="49">
        <f t="shared" si="13"/>
        <v>0</v>
      </c>
      <c r="E166" s="49">
        <f t="shared" si="14"/>
        <v>0</v>
      </c>
      <c r="G166" s="2"/>
    </row>
    <row r="167" spans="1:7" ht="12.75">
      <c r="A167" s="2">
        <f t="shared" si="10"/>
        <v>153</v>
      </c>
      <c r="B167" s="49">
        <f t="shared" si="11"/>
        <v>0</v>
      </c>
      <c r="C167" s="49">
        <f t="shared" si="12"/>
        <v>0</v>
      </c>
      <c r="D167" s="49">
        <f t="shared" si="13"/>
        <v>0</v>
      </c>
      <c r="E167" s="49">
        <f t="shared" si="14"/>
        <v>0</v>
      </c>
      <c r="G167" s="2"/>
    </row>
    <row r="168" spans="1:7" ht="12.75">
      <c r="A168" s="2">
        <f t="shared" si="10"/>
        <v>154</v>
      </c>
      <c r="B168" s="49">
        <f t="shared" si="11"/>
        <v>0</v>
      </c>
      <c r="C168" s="49">
        <f t="shared" si="12"/>
        <v>0</v>
      </c>
      <c r="D168" s="49">
        <f t="shared" si="13"/>
        <v>0</v>
      </c>
      <c r="E168" s="49">
        <f t="shared" si="14"/>
        <v>0</v>
      </c>
      <c r="G168" s="2"/>
    </row>
    <row r="169" spans="1:7" ht="12.75">
      <c r="A169" s="2">
        <f t="shared" si="10"/>
        <v>155</v>
      </c>
      <c r="B169" s="49">
        <f t="shared" si="11"/>
        <v>0</v>
      </c>
      <c r="C169" s="49">
        <f t="shared" si="12"/>
        <v>0</v>
      </c>
      <c r="D169" s="49">
        <f t="shared" si="13"/>
        <v>0</v>
      </c>
      <c r="E169" s="49">
        <f t="shared" si="14"/>
        <v>0</v>
      </c>
      <c r="G169" s="2"/>
    </row>
    <row r="170" spans="1:7" ht="12.75">
      <c r="A170" s="2">
        <f t="shared" si="10"/>
        <v>156</v>
      </c>
      <c r="B170" s="49">
        <f t="shared" si="11"/>
        <v>0</v>
      </c>
      <c r="C170" s="49">
        <f t="shared" si="12"/>
        <v>0</v>
      </c>
      <c r="D170" s="49">
        <f t="shared" si="13"/>
        <v>0</v>
      </c>
      <c r="E170" s="49">
        <f t="shared" si="14"/>
        <v>0</v>
      </c>
      <c r="G170" s="2"/>
    </row>
    <row r="171" spans="1:7" ht="12.75">
      <c r="A171" s="2">
        <f t="shared" si="10"/>
        <v>157</v>
      </c>
      <c r="B171" s="49">
        <f t="shared" si="11"/>
        <v>0</v>
      </c>
      <c r="C171" s="49">
        <f t="shared" si="12"/>
        <v>0</v>
      </c>
      <c r="D171" s="49">
        <f t="shared" si="13"/>
        <v>0</v>
      </c>
      <c r="E171" s="49">
        <f t="shared" si="14"/>
        <v>0</v>
      </c>
      <c r="G171" s="2"/>
    </row>
    <row r="172" spans="1:7" ht="12.75">
      <c r="A172" s="2">
        <f t="shared" si="10"/>
        <v>158</v>
      </c>
      <c r="B172" s="49">
        <f t="shared" si="11"/>
        <v>0</v>
      </c>
      <c r="C172" s="49">
        <f t="shared" si="12"/>
        <v>0</v>
      </c>
      <c r="D172" s="49">
        <f t="shared" si="13"/>
        <v>0</v>
      </c>
      <c r="E172" s="49">
        <f t="shared" si="14"/>
        <v>0</v>
      </c>
      <c r="G172" s="2"/>
    </row>
    <row r="173" spans="1:7" ht="12.75">
      <c r="A173" s="2">
        <f t="shared" si="10"/>
        <v>159</v>
      </c>
      <c r="B173" s="49">
        <f t="shared" si="11"/>
        <v>0</v>
      </c>
      <c r="C173" s="49">
        <f t="shared" si="12"/>
        <v>0</v>
      </c>
      <c r="D173" s="49">
        <f t="shared" si="13"/>
        <v>0</v>
      </c>
      <c r="E173" s="49">
        <f t="shared" si="14"/>
        <v>0</v>
      </c>
      <c r="G173" s="2"/>
    </row>
    <row r="174" spans="1:7" ht="12.75">
      <c r="A174" s="2">
        <f t="shared" si="10"/>
        <v>160</v>
      </c>
      <c r="B174" s="49">
        <f t="shared" si="11"/>
        <v>0</v>
      </c>
      <c r="C174" s="49">
        <f t="shared" si="12"/>
        <v>0</v>
      </c>
      <c r="D174" s="49">
        <f t="shared" si="13"/>
        <v>0</v>
      </c>
      <c r="E174" s="49">
        <f t="shared" si="14"/>
        <v>0</v>
      </c>
      <c r="G174" s="2"/>
    </row>
    <row r="175" spans="1:7" ht="12.75">
      <c r="A175" s="2">
        <f t="shared" si="10"/>
        <v>161</v>
      </c>
      <c r="B175" s="49">
        <f t="shared" si="11"/>
        <v>0</v>
      </c>
      <c r="C175" s="49">
        <f t="shared" si="12"/>
        <v>0</v>
      </c>
      <c r="D175" s="49">
        <f t="shared" si="13"/>
        <v>0</v>
      </c>
      <c r="E175" s="49">
        <f t="shared" si="14"/>
        <v>0</v>
      </c>
      <c r="G175" s="2"/>
    </row>
    <row r="176" spans="1:7" ht="12.75">
      <c r="A176" s="2">
        <f t="shared" si="10"/>
        <v>162</v>
      </c>
      <c r="B176" s="49">
        <f t="shared" si="11"/>
        <v>0</v>
      </c>
      <c r="C176" s="49">
        <f t="shared" si="12"/>
        <v>0</v>
      </c>
      <c r="D176" s="49">
        <f t="shared" si="13"/>
        <v>0</v>
      </c>
      <c r="E176" s="49">
        <f t="shared" si="14"/>
        <v>0</v>
      </c>
      <c r="G176" s="2"/>
    </row>
    <row r="177" spans="1:7" ht="12.75">
      <c r="A177" s="2">
        <f t="shared" si="10"/>
        <v>163</v>
      </c>
      <c r="B177" s="49">
        <f t="shared" si="11"/>
        <v>0</v>
      </c>
      <c r="C177" s="49">
        <f t="shared" si="12"/>
        <v>0</v>
      </c>
      <c r="D177" s="49">
        <f t="shared" si="13"/>
        <v>0</v>
      </c>
      <c r="E177" s="49">
        <f t="shared" si="14"/>
        <v>0</v>
      </c>
      <c r="G177" s="2"/>
    </row>
    <row r="178" spans="1:7" ht="12.75">
      <c r="A178" s="2">
        <f t="shared" si="10"/>
        <v>164</v>
      </c>
      <c r="B178" s="49">
        <f t="shared" si="11"/>
        <v>0</v>
      </c>
      <c r="C178" s="49">
        <f t="shared" si="12"/>
        <v>0</v>
      </c>
      <c r="D178" s="49">
        <f t="shared" si="13"/>
        <v>0</v>
      </c>
      <c r="E178" s="49">
        <f t="shared" si="14"/>
        <v>0</v>
      </c>
      <c r="G178" s="2"/>
    </row>
    <row r="179" spans="1:7" ht="12.75">
      <c r="A179" s="2">
        <f t="shared" si="10"/>
        <v>165</v>
      </c>
      <c r="B179" s="49">
        <f t="shared" si="11"/>
        <v>0</v>
      </c>
      <c r="C179" s="49">
        <f t="shared" si="12"/>
        <v>0</v>
      </c>
      <c r="D179" s="49">
        <f t="shared" si="13"/>
        <v>0</v>
      </c>
      <c r="E179" s="49">
        <f t="shared" si="14"/>
        <v>0</v>
      </c>
      <c r="G179" s="2"/>
    </row>
    <row r="180" spans="1:7" ht="12.75">
      <c r="A180" s="2">
        <f t="shared" si="10"/>
        <v>166</v>
      </c>
      <c r="B180" s="49">
        <f t="shared" si="11"/>
        <v>0</v>
      </c>
      <c r="C180" s="49">
        <f t="shared" si="12"/>
        <v>0</v>
      </c>
      <c r="D180" s="49">
        <f t="shared" si="13"/>
        <v>0</v>
      </c>
      <c r="E180" s="49">
        <f t="shared" si="14"/>
        <v>0</v>
      </c>
      <c r="G180" s="2"/>
    </row>
    <row r="181" spans="1:7" ht="12.75">
      <c r="A181" s="2">
        <f t="shared" si="10"/>
        <v>167</v>
      </c>
      <c r="B181" s="49">
        <f t="shared" si="11"/>
        <v>0</v>
      </c>
      <c r="C181" s="49">
        <f t="shared" si="12"/>
        <v>0</v>
      </c>
      <c r="D181" s="49">
        <f t="shared" si="13"/>
        <v>0</v>
      </c>
      <c r="E181" s="49">
        <f t="shared" si="14"/>
        <v>0</v>
      </c>
      <c r="G181" s="2"/>
    </row>
    <row r="182" spans="1:7" ht="12.75">
      <c r="A182" s="2">
        <f t="shared" si="10"/>
        <v>168</v>
      </c>
      <c r="B182" s="49">
        <f t="shared" si="11"/>
        <v>0</v>
      </c>
      <c r="C182" s="49">
        <f t="shared" si="12"/>
        <v>0</v>
      </c>
      <c r="D182" s="49">
        <f t="shared" si="13"/>
        <v>0</v>
      </c>
      <c r="E182" s="49">
        <f t="shared" si="14"/>
        <v>0</v>
      </c>
      <c r="G182" s="2"/>
    </row>
    <row r="183" spans="1:7" ht="12.75">
      <c r="A183" s="2">
        <f t="shared" si="10"/>
        <v>169</v>
      </c>
      <c r="B183" s="49">
        <f t="shared" si="11"/>
        <v>0</v>
      </c>
      <c r="C183" s="49">
        <f t="shared" si="12"/>
        <v>0</v>
      </c>
      <c r="D183" s="49">
        <f t="shared" si="13"/>
        <v>0</v>
      </c>
      <c r="E183" s="49">
        <f t="shared" si="14"/>
        <v>0</v>
      </c>
      <c r="G183" s="2"/>
    </row>
    <row r="184" spans="1:7" ht="12.75">
      <c r="A184" s="2">
        <f t="shared" si="10"/>
        <v>170</v>
      </c>
      <c r="B184" s="49">
        <f t="shared" si="11"/>
        <v>0</v>
      </c>
      <c r="C184" s="49">
        <f t="shared" si="12"/>
        <v>0</v>
      </c>
      <c r="D184" s="49">
        <f t="shared" si="13"/>
        <v>0</v>
      </c>
      <c r="E184" s="49">
        <f t="shared" si="14"/>
        <v>0</v>
      </c>
      <c r="G184" s="2"/>
    </row>
    <row r="185" spans="1:7" ht="12.75">
      <c r="A185" s="2">
        <f t="shared" si="10"/>
        <v>171</v>
      </c>
      <c r="B185" s="49">
        <f t="shared" si="11"/>
        <v>0</v>
      </c>
      <c r="C185" s="49">
        <f t="shared" si="12"/>
        <v>0</v>
      </c>
      <c r="D185" s="49">
        <f t="shared" si="13"/>
        <v>0</v>
      </c>
      <c r="E185" s="49">
        <f t="shared" si="14"/>
        <v>0</v>
      </c>
      <c r="G185" s="2"/>
    </row>
    <row r="186" spans="1:7" ht="12.75">
      <c r="A186" s="2">
        <f t="shared" si="10"/>
        <v>172</v>
      </c>
      <c r="B186" s="49">
        <f t="shared" si="11"/>
        <v>0</v>
      </c>
      <c r="C186" s="49">
        <f t="shared" si="12"/>
        <v>0</v>
      </c>
      <c r="D186" s="49">
        <f t="shared" si="13"/>
        <v>0</v>
      </c>
      <c r="E186" s="49">
        <f t="shared" si="14"/>
        <v>0</v>
      </c>
      <c r="G186" s="2"/>
    </row>
    <row r="187" spans="1:7" ht="12.75">
      <c r="A187" s="2">
        <f t="shared" si="10"/>
        <v>173</v>
      </c>
      <c r="B187" s="49">
        <f t="shared" si="11"/>
        <v>0</v>
      </c>
      <c r="C187" s="49">
        <f t="shared" si="12"/>
        <v>0</v>
      </c>
      <c r="D187" s="49">
        <f t="shared" si="13"/>
        <v>0</v>
      </c>
      <c r="E187" s="49">
        <f t="shared" si="14"/>
        <v>0</v>
      </c>
      <c r="G187" s="2"/>
    </row>
    <row r="188" spans="1:7" ht="12.75">
      <c r="A188" s="2">
        <f t="shared" si="10"/>
        <v>174</v>
      </c>
      <c r="B188" s="49">
        <f t="shared" si="11"/>
        <v>0</v>
      </c>
      <c r="C188" s="49">
        <f t="shared" si="12"/>
        <v>0</v>
      </c>
      <c r="D188" s="49">
        <f t="shared" si="13"/>
        <v>0</v>
      </c>
      <c r="E188" s="49">
        <f t="shared" si="14"/>
        <v>0</v>
      </c>
      <c r="G188" s="2"/>
    </row>
    <row r="189" spans="1:7" ht="12.75">
      <c r="A189" s="2">
        <f t="shared" si="10"/>
        <v>175</v>
      </c>
      <c r="B189" s="49">
        <f t="shared" si="11"/>
        <v>0</v>
      </c>
      <c r="C189" s="49">
        <f t="shared" si="12"/>
        <v>0</v>
      </c>
      <c r="D189" s="49">
        <f t="shared" si="13"/>
        <v>0</v>
      </c>
      <c r="E189" s="49">
        <f t="shared" si="14"/>
        <v>0</v>
      </c>
      <c r="G189" s="2"/>
    </row>
    <row r="190" spans="1:7" ht="12.75">
      <c r="A190" s="2">
        <f t="shared" si="10"/>
        <v>176</v>
      </c>
      <c r="B190" s="49">
        <f t="shared" si="11"/>
        <v>0</v>
      </c>
      <c r="C190" s="49">
        <f t="shared" si="12"/>
        <v>0</v>
      </c>
      <c r="D190" s="49">
        <f t="shared" si="13"/>
        <v>0</v>
      </c>
      <c r="E190" s="49">
        <f t="shared" si="14"/>
        <v>0</v>
      </c>
      <c r="G190" s="2"/>
    </row>
    <row r="191" spans="1:7" ht="12.75">
      <c r="A191" s="2">
        <f t="shared" si="10"/>
        <v>177</v>
      </c>
      <c r="B191" s="49">
        <f t="shared" si="11"/>
        <v>0</v>
      </c>
      <c r="C191" s="49">
        <f t="shared" si="12"/>
        <v>0</v>
      </c>
      <c r="D191" s="49">
        <f t="shared" si="13"/>
        <v>0</v>
      </c>
      <c r="E191" s="49">
        <f t="shared" si="14"/>
        <v>0</v>
      </c>
      <c r="G191" s="2"/>
    </row>
    <row r="192" spans="1:7" ht="12.75">
      <c r="A192" s="2">
        <f t="shared" si="10"/>
        <v>178</v>
      </c>
      <c r="B192" s="49">
        <f t="shared" si="11"/>
        <v>0</v>
      </c>
      <c r="C192" s="49">
        <f t="shared" si="12"/>
        <v>0</v>
      </c>
      <c r="D192" s="49">
        <f t="shared" si="13"/>
        <v>0</v>
      </c>
      <c r="E192" s="49">
        <f t="shared" si="14"/>
        <v>0</v>
      </c>
      <c r="G192" s="2"/>
    </row>
    <row r="193" spans="1:7" ht="12.75">
      <c r="A193" s="2">
        <f t="shared" si="10"/>
        <v>179</v>
      </c>
      <c r="B193" s="49">
        <f t="shared" si="11"/>
        <v>0</v>
      </c>
      <c r="C193" s="49">
        <f t="shared" si="12"/>
        <v>0</v>
      </c>
      <c r="D193" s="49">
        <f t="shared" si="13"/>
        <v>0</v>
      </c>
      <c r="E193" s="49">
        <f t="shared" si="14"/>
        <v>0</v>
      </c>
      <c r="G193" s="2"/>
    </row>
    <row r="194" spans="1:7" ht="12.75">
      <c r="A194" s="2">
        <f t="shared" si="10"/>
        <v>180</v>
      </c>
      <c r="B194" s="49">
        <f t="shared" si="11"/>
        <v>0</v>
      </c>
      <c r="C194" s="49">
        <f t="shared" si="12"/>
        <v>0</v>
      </c>
      <c r="D194" s="49">
        <f t="shared" si="13"/>
        <v>0</v>
      </c>
      <c r="E194" s="49">
        <f t="shared" si="14"/>
        <v>0</v>
      </c>
      <c r="G194" s="2"/>
    </row>
    <row r="195" spans="1:7" ht="12.75">
      <c r="A195" s="2">
        <f t="shared" si="10"/>
        <v>181</v>
      </c>
      <c r="B195" s="49">
        <f t="shared" si="11"/>
        <v>0</v>
      </c>
      <c r="C195" s="49">
        <f t="shared" si="12"/>
        <v>0</v>
      </c>
      <c r="D195" s="49">
        <f t="shared" si="13"/>
        <v>0</v>
      </c>
      <c r="E195" s="49">
        <f t="shared" si="14"/>
        <v>0</v>
      </c>
      <c r="G195" s="2"/>
    </row>
    <row r="196" spans="1:7" ht="12.75">
      <c r="A196" s="2">
        <f t="shared" si="10"/>
        <v>182</v>
      </c>
      <c r="B196" s="49">
        <f t="shared" si="11"/>
        <v>0</v>
      </c>
      <c r="C196" s="49">
        <f t="shared" si="12"/>
        <v>0</v>
      </c>
      <c r="D196" s="49">
        <f t="shared" si="13"/>
        <v>0</v>
      </c>
      <c r="E196" s="49">
        <f t="shared" si="14"/>
        <v>0</v>
      </c>
      <c r="G196" s="2"/>
    </row>
    <row r="197" spans="1:7" ht="12.75">
      <c r="A197" s="2">
        <f t="shared" si="10"/>
        <v>183</v>
      </c>
      <c r="B197" s="49">
        <f t="shared" si="11"/>
        <v>0</v>
      </c>
      <c r="C197" s="49">
        <f t="shared" si="12"/>
        <v>0</v>
      </c>
      <c r="D197" s="49">
        <f t="shared" si="13"/>
        <v>0</v>
      </c>
      <c r="E197" s="49">
        <f t="shared" si="14"/>
        <v>0</v>
      </c>
      <c r="G197" s="2"/>
    </row>
    <row r="198" spans="1:7" ht="12.75">
      <c r="A198" s="2">
        <f t="shared" si="10"/>
        <v>184</v>
      </c>
      <c r="B198" s="49">
        <f t="shared" si="11"/>
        <v>0</v>
      </c>
      <c r="C198" s="49">
        <f t="shared" si="12"/>
        <v>0</v>
      </c>
      <c r="D198" s="49">
        <f t="shared" si="13"/>
        <v>0</v>
      </c>
      <c r="E198" s="49">
        <f t="shared" si="14"/>
        <v>0</v>
      </c>
      <c r="G198" s="2"/>
    </row>
    <row r="199" spans="1:7" ht="12.75">
      <c r="A199" s="2">
        <f t="shared" si="10"/>
        <v>185</v>
      </c>
      <c r="B199" s="49">
        <f t="shared" si="11"/>
        <v>0</v>
      </c>
      <c r="C199" s="49">
        <f t="shared" si="12"/>
        <v>0</v>
      </c>
      <c r="D199" s="49">
        <f t="shared" si="13"/>
        <v>0</v>
      </c>
      <c r="E199" s="49">
        <f t="shared" si="14"/>
        <v>0</v>
      </c>
      <c r="G199" s="2"/>
    </row>
    <row r="200" spans="1:7" ht="12.75">
      <c r="A200" s="2">
        <f t="shared" si="10"/>
        <v>186</v>
      </c>
      <c r="B200" s="49">
        <f t="shared" si="11"/>
        <v>0</v>
      </c>
      <c r="C200" s="49">
        <f t="shared" si="12"/>
        <v>0</v>
      </c>
      <c r="D200" s="49">
        <f t="shared" si="13"/>
        <v>0</v>
      </c>
      <c r="E200" s="49">
        <f t="shared" si="14"/>
        <v>0</v>
      </c>
      <c r="G200" s="2"/>
    </row>
    <row r="201" spans="1:7" ht="12.75">
      <c r="A201" s="2">
        <f t="shared" si="10"/>
        <v>187</v>
      </c>
      <c r="B201" s="49">
        <f t="shared" si="11"/>
        <v>0</v>
      </c>
      <c r="C201" s="49">
        <f t="shared" si="12"/>
        <v>0</v>
      </c>
      <c r="D201" s="49">
        <f t="shared" si="13"/>
        <v>0</v>
      </c>
      <c r="E201" s="49">
        <f t="shared" si="14"/>
        <v>0</v>
      </c>
      <c r="G201" s="2"/>
    </row>
    <row r="202" spans="1:7" ht="12.75">
      <c r="A202" s="2">
        <f t="shared" si="10"/>
        <v>188</v>
      </c>
      <c r="B202" s="49">
        <f t="shared" si="11"/>
        <v>0</v>
      </c>
      <c r="C202" s="49">
        <f t="shared" si="12"/>
        <v>0</v>
      </c>
      <c r="D202" s="49">
        <f t="shared" si="13"/>
        <v>0</v>
      </c>
      <c r="E202" s="49">
        <f t="shared" si="14"/>
        <v>0</v>
      </c>
      <c r="G202" s="2"/>
    </row>
    <row r="203" spans="1:7" ht="12.75">
      <c r="A203" s="2">
        <f t="shared" si="10"/>
        <v>189</v>
      </c>
      <c r="B203" s="49">
        <f t="shared" si="11"/>
        <v>0</v>
      </c>
      <c r="C203" s="49">
        <f t="shared" si="12"/>
        <v>0</v>
      </c>
      <c r="D203" s="49">
        <f t="shared" si="13"/>
        <v>0</v>
      </c>
      <c r="E203" s="49">
        <f t="shared" si="14"/>
        <v>0</v>
      </c>
      <c r="G203" s="2"/>
    </row>
    <row r="204" spans="1:7" ht="12.75">
      <c r="A204" s="2">
        <f t="shared" si="10"/>
        <v>190</v>
      </c>
      <c r="B204" s="49">
        <f t="shared" si="11"/>
        <v>0</v>
      </c>
      <c r="C204" s="49">
        <f t="shared" si="12"/>
        <v>0</v>
      </c>
      <c r="D204" s="49">
        <f t="shared" si="13"/>
        <v>0</v>
      </c>
      <c r="E204" s="49">
        <f t="shared" si="14"/>
        <v>0</v>
      </c>
      <c r="G204" s="2"/>
    </row>
    <row r="205" spans="1:7" ht="12.75">
      <c r="A205" s="2">
        <f t="shared" si="10"/>
        <v>191</v>
      </c>
      <c r="B205" s="49">
        <f t="shared" si="11"/>
        <v>0</v>
      </c>
      <c r="C205" s="49">
        <f t="shared" si="12"/>
        <v>0</v>
      </c>
      <c r="D205" s="49">
        <f t="shared" si="13"/>
        <v>0</v>
      </c>
      <c r="E205" s="49">
        <f t="shared" si="14"/>
        <v>0</v>
      </c>
      <c r="G205" s="2"/>
    </row>
    <row r="206" spans="1:7" ht="12.75">
      <c r="A206" s="2">
        <f t="shared" si="10"/>
        <v>192</v>
      </c>
      <c r="B206" s="49">
        <f t="shared" si="11"/>
        <v>0</v>
      </c>
      <c r="C206" s="49">
        <f t="shared" si="12"/>
        <v>0</v>
      </c>
      <c r="D206" s="49">
        <f t="shared" si="13"/>
        <v>0</v>
      </c>
      <c r="E206" s="49">
        <f t="shared" si="14"/>
        <v>0</v>
      </c>
      <c r="G206" s="2"/>
    </row>
    <row r="207" spans="1:7" ht="12.75">
      <c r="A207" s="2">
        <f aca="true" t="shared" si="15" ref="A207:A270">A206+1</f>
        <v>193</v>
      </c>
      <c r="B207" s="49">
        <f aca="true" t="shared" si="16" ref="B207:B270">IF(E206&lt;1,0,IF(E206&gt;B$8,B$8,(1+D$2)*E206))</f>
        <v>0</v>
      </c>
      <c r="C207" s="49">
        <f aca="true" t="shared" si="17" ref="C207:C270">IF(E206&lt;1,0,ROUND(E206*D$2,2))</f>
        <v>0</v>
      </c>
      <c r="D207" s="49">
        <f aca="true" t="shared" si="18" ref="D207:D270">IF(E206&lt;1,0,B207-C207+G207)</f>
        <v>0</v>
      </c>
      <c r="E207" s="49">
        <f aca="true" t="shared" si="19" ref="E207:E270">IF(E206&lt;1,0,E206-D207)</f>
        <v>0</v>
      </c>
      <c r="G207" s="2"/>
    </row>
    <row r="208" spans="1:7" ht="12.75">
      <c r="A208" s="2">
        <f t="shared" si="15"/>
        <v>194</v>
      </c>
      <c r="B208" s="49">
        <f t="shared" si="16"/>
        <v>0</v>
      </c>
      <c r="C208" s="49">
        <f t="shared" si="17"/>
        <v>0</v>
      </c>
      <c r="D208" s="49">
        <f t="shared" si="18"/>
        <v>0</v>
      </c>
      <c r="E208" s="49">
        <f t="shared" si="19"/>
        <v>0</v>
      </c>
      <c r="G208" s="2"/>
    </row>
    <row r="209" spans="1:7" ht="12.75">
      <c r="A209" s="2">
        <f t="shared" si="15"/>
        <v>195</v>
      </c>
      <c r="B209" s="49">
        <f t="shared" si="16"/>
        <v>0</v>
      </c>
      <c r="C209" s="49">
        <f t="shared" si="17"/>
        <v>0</v>
      </c>
      <c r="D209" s="49">
        <f t="shared" si="18"/>
        <v>0</v>
      </c>
      <c r="E209" s="49">
        <f t="shared" si="19"/>
        <v>0</v>
      </c>
      <c r="G209" s="2"/>
    </row>
    <row r="210" spans="1:7" ht="12.75">
      <c r="A210" s="2">
        <f t="shared" si="15"/>
        <v>196</v>
      </c>
      <c r="B210" s="49">
        <f t="shared" si="16"/>
        <v>0</v>
      </c>
      <c r="C210" s="49">
        <f t="shared" si="17"/>
        <v>0</v>
      </c>
      <c r="D210" s="49">
        <f t="shared" si="18"/>
        <v>0</v>
      </c>
      <c r="E210" s="49">
        <f t="shared" si="19"/>
        <v>0</v>
      </c>
      <c r="G210" s="2"/>
    </row>
    <row r="211" spans="1:7" ht="12.75">
      <c r="A211" s="2">
        <f t="shared" si="15"/>
        <v>197</v>
      </c>
      <c r="B211" s="49">
        <f t="shared" si="16"/>
        <v>0</v>
      </c>
      <c r="C211" s="49">
        <f t="shared" si="17"/>
        <v>0</v>
      </c>
      <c r="D211" s="49">
        <f t="shared" si="18"/>
        <v>0</v>
      </c>
      <c r="E211" s="49">
        <f t="shared" si="19"/>
        <v>0</v>
      </c>
      <c r="G211" s="2"/>
    </row>
    <row r="212" spans="1:7" ht="12.75">
      <c r="A212" s="2">
        <f t="shared" si="15"/>
        <v>198</v>
      </c>
      <c r="B212" s="49">
        <f t="shared" si="16"/>
        <v>0</v>
      </c>
      <c r="C212" s="49">
        <f t="shared" si="17"/>
        <v>0</v>
      </c>
      <c r="D212" s="49">
        <f t="shared" si="18"/>
        <v>0</v>
      </c>
      <c r="E212" s="49">
        <f t="shared" si="19"/>
        <v>0</v>
      </c>
      <c r="G212" s="2"/>
    </row>
    <row r="213" spans="1:7" ht="12.75">
      <c r="A213" s="2">
        <f t="shared" si="15"/>
        <v>199</v>
      </c>
      <c r="B213" s="49">
        <f t="shared" si="16"/>
        <v>0</v>
      </c>
      <c r="C213" s="49">
        <f t="shared" si="17"/>
        <v>0</v>
      </c>
      <c r="D213" s="49">
        <f t="shared" si="18"/>
        <v>0</v>
      </c>
      <c r="E213" s="49">
        <f t="shared" si="19"/>
        <v>0</v>
      </c>
      <c r="G213" s="2"/>
    </row>
    <row r="214" spans="1:7" ht="12.75">
      <c r="A214" s="2">
        <f t="shared" si="15"/>
        <v>200</v>
      </c>
      <c r="B214" s="49">
        <f t="shared" si="16"/>
        <v>0</v>
      </c>
      <c r="C214" s="49">
        <f t="shared" si="17"/>
        <v>0</v>
      </c>
      <c r="D214" s="49">
        <f t="shared" si="18"/>
        <v>0</v>
      </c>
      <c r="E214" s="49">
        <f t="shared" si="19"/>
        <v>0</v>
      </c>
      <c r="G214" s="2"/>
    </row>
    <row r="215" spans="1:7" ht="12.75">
      <c r="A215" s="2">
        <f t="shared" si="15"/>
        <v>201</v>
      </c>
      <c r="B215" s="49">
        <f t="shared" si="16"/>
        <v>0</v>
      </c>
      <c r="C215" s="49">
        <f t="shared" si="17"/>
        <v>0</v>
      </c>
      <c r="D215" s="49">
        <f t="shared" si="18"/>
        <v>0</v>
      </c>
      <c r="E215" s="49">
        <f t="shared" si="19"/>
        <v>0</v>
      </c>
      <c r="G215" s="2"/>
    </row>
    <row r="216" spans="1:7" ht="12.75">
      <c r="A216" s="2">
        <f t="shared" si="15"/>
        <v>202</v>
      </c>
      <c r="B216" s="49">
        <f t="shared" si="16"/>
        <v>0</v>
      </c>
      <c r="C216" s="49">
        <f t="shared" si="17"/>
        <v>0</v>
      </c>
      <c r="D216" s="49">
        <f t="shared" si="18"/>
        <v>0</v>
      </c>
      <c r="E216" s="49">
        <f t="shared" si="19"/>
        <v>0</v>
      </c>
      <c r="G216" s="2"/>
    </row>
    <row r="217" spans="1:7" ht="12.75">
      <c r="A217" s="2">
        <f t="shared" si="15"/>
        <v>203</v>
      </c>
      <c r="B217" s="49">
        <f t="shared" si="16"/>
        <v>0</v>
      </c>
      <c r="C217" s="49">
        <f t="shared" si="17"/>
        <v>0</v>
      </c>
      <c r="D217" s="49">
        <f t="shared" si="18"/>
        <v>0</v>
      </c>
      <c r="E217" s="49">
        <f t="shared" si="19"/>
        <v>0</v>
      </c>
      <c r="G217" s="2"/>
    </row>
    <row r="218" spans="1:7" ht="12.75">
      <c r="A218" s="2">
        <f t="shared" si="15"/>
        <v>204</v>
      </c>
      <c r="B218" s="49">
        <f t="shared" si="16"/>
        <v>0</v>
      </c>
      <c r="C218" s="49">
        <f t="shared" si="17"/>
        <v>0</v>
      </c>
      <c r="D218" s="49">
        <f t="shared" si="18"/>
        <v>0</v>
      </c>
      <c r="E218" s="49">
        <f t="shared" si="19"/>
        <v>0</v>
      </c>
      <c r="G218" s="2"/>
    </row>
    <row r="219" spans="1:7" ht="12.75">
      <c r="A219" s="2">
        <f t="shared" si="15"/>
        <v>205</v>
      </c>
      <c r="B219" s="49">
        <f t="shared" si="16"/>
        <v>0</v>
      </c>
      <c r="C219" s="49">
        <f t="shared" si="17"/>
        <v>0</v>
      </c>
      <c r="D219" s="49">
        <f t="shared" si="18"/>
        <v>0</v>
      </c>
      <c r="E219" s="49">
        <f t="shared" si="19"/>
        <v>0</v>
      </c>
      <c r="G219" s="2"/>
    </row>
    <row r="220" spans="1:7" ht="12.75">
      <c r="A220" s="2">
        <f t="shared" si="15"/>
        <v>206</v>
      </c>
      <c r="B220" s="49">
        <f t="shared" si="16"/>
        <v>0</v>
      </c>
      <c r="C220" s="49">
        <f t="shared" si="17"/>
        <v>0</v>
      </c>
      <c r="D220" s="49">
        <f t="shared" si="18"/>
        <v>0</v>
      </c>
      <c r="E220" s="49">
        <f t="shared" si="19"/>
        <v>0</v>
      </c>
      <c r="G220" s="2"/>
    </row>
    <row r="221" spans="1:7" ht="12.75">
      <c r="A221" s="2">
        <f t="shared" si="15"/>
        <v>207</v>
      </c>
      <c r="B221" s="49">
        <f t="shared" si="16"/>
        <v>0</v>
      </c>
      <c r="C221" s="49">
        <f t="shared" si="17"/>
        <v>0</v>
      </c>
      <c r="D221" s="49">
        <f t="shared" si="18"/>
        <v>0</v>
      </c>
      <c r="E221" s="49">
        <f t="shared" si="19"/>
        <v>0</v>
      </c>
      <c r="G221" s="2"/>
    </row>
    <row r="222" spans="1:7" ht="12.75">
      <c r="A222" s="2">
        <f t="shared" si="15"/>
        <v>208</v>
      </c>
      <c r="B222" s="49">
        <f t="shared" si="16"/>
        <v>0</v>
      </c>
      <c r="C222" s="49">
        <f t="shared" si="17"/>
        <v>0</v>
      </c>
      <c r="D222" s="49">
        <f t="shared" si="18"/>
        <v>0</v>
      </c>
      <c r="E222" s="49">
        <f t="shared" si="19"/>
        <v>0</v>
      </c>
      <c r="G222" s="2"/>
    </row>
    <row r="223" spans="1:7" ht="12.75">
      <c r="A223" s="2">
        <f t="shared" si="15"/>
        <v>209</v>
      </c>
      <c r="B223" s="49">
        <f t="shared" si="16"/>
        <v>0</v>
      </c>
      <c r="C223" s="49">
        <f t="shared" si="17"/>
        <v>0</v>
      </c>
      <c r="D223" s="49">
        <f t="shared" si="18"/>
        <v>0</v>
      </c>
      <c r="E223" s="49">
        <f t="shared" si="19"/>
        <v>0</v>
      </c>
      <c r="G223" s="2"/>
    </row>
    <row r="224" spans="1:7" ht="12.75">
      <c r="A224" s="2">
        <f t="shared" si="15"/>
        <v>210</v>
      </c>
      <c r="B224" s="49">
        <f t="shared" si="16"/>
        <v>0</v>
      </c>
      <c r="C224" s="49">
        <f t="shared" si="17"/>
        <v>0</v>
      </c>
      <c r="D224" s="49">
        <f t="shared" si="18"/>
        <v>0</v>
      </c>
      <c r="E224" s="49">
        <f t="shared" si="19"/>
        <v>0</v>
      </c>
      <c r="G224" s="2"/>
    </row>
    <row r="225" spans="1:7" ht="12.75">
      <c r="A225" s="2">
        <f t="shared" si="15"/>
        <v>211</v>
      </c>
      <c r="B225" s="49">
        <f t="shared" si="16"/>
        <v>0</v>
      </c>
      <c r="C225" s="49">
        <f t="shared" si="17"/>
        <v>0</v>
      </c>
      <c r="D225" s="49">
        <f t="shared" si="18"/>
        <v>0</v>
      </c>
      <c r="E225" s="49">
        <f t="shared" si="19"/>
        <v>0</v>
      </c>
      <c r="G225" s="2"/>
    </row>
    <row r="226" spans="1:7" ht="12.75">
      <c r="A226" s="2">
        <f t="shared" si="15"/>
        <v>212</v>
      </c>
      <c r="B226" s="49">
        <f t="shared" si="16"/>
        <v>0</v>
      </c>
      <c r="C226" s="49">
        <f t="shared" si="17"/>
        <v>0</v>
      </c>
      <c r="D226" s="49">
        <f t="shared" si="18"/>
        <v>0</v>
      </c>
      <c r="E226" s="49">
        <f t="shared" si="19"/>
        <v>0</v>
      </c>
      <c r="G226" s="2"/>
    </row>
    <row r="227" spans="1:7" ht="12.75">
      <c r="A227" s="2">
        <f t="shared" si="15"/>
        <v>213</v>
      </c>
      <c r="B227" s="49">
        <f t="shared" si="16"/>
        <v>0</v>
      </c>
      <c r="C227" s="49">
        <f t="shared" si="17"/>
        <v>0</v>
      </c>
      <c r="D227" s="49">
        <f t="shared" si="18"/>
        <v>0</v>
      </c>
      <c r="E227" s="49">
        <f t="shared" si="19"/>
        <v>0</v>
      </c>
      <c r="G227" s="2"/>
    </row>
    <row r="228" spans="1:7" ht="12.75">
      <c r="A228" s="2">
        <f t="shared" si="15"/>
        <v>214</v>
      </c>
      <c r="B228" s="49">
        <f t="shared" si="16"/>
        <v>0</v>
      </c>
      <c r="C228" s="49">
        <f t="shared" si="17"/>
        <v>0</v>
      </c>
      <c r="D228" s="49">
        <f t="shared" si="18"/>
        <v>0</v>
      </c>
      <c r="E228" s="49">
        <f t="shared" si="19"/>
        <v>0</v>
      </c>
      <c r="G228" s="2"/>
    </row>
    <row r="229" spans="1:7" ht="12.75">
      <c r="A229" s="2">
        <f t="shared" si="15"/>
        <v>215</v>
      </c>
      <c r="B229" s="49">
        <f t="shared" si="16"/>
        <v>0</v>
      </c>
      <c r="C229" s="49">
        <f t="shared" si="17"/>
        <v>0</v>
      </c>
      <c r="D229" s="49">
        <f t="shared" si="18"/>
        <v>0</v>
      </c>
      <c r="E229" s="49">
        <f t="shared" si="19"/>
        <v>0</v>
      </c>
      <c r="G229" s="2"/>
    </row>
    <row r="230" spans="1:7" ht="12.75">
      <c r="A230" s="2">
        <f t="shared" si="15"/>
        <v>216</v>
      </c>
      <c r="B230" s="49">
        <f t="shared" si="16"/>
        <v>0</v>
      </c>
      <c r="C230" s="49">
        <f t="shared" si="17"/>
        <v>0</v>
      </c>
      <c r="D230" s="49">
        <f t="shared" si="18"/>
        <v>0</v>
      </c>
      <c r="E230" s="49">
        <f t="shared" si="19"/>
        <v>0</v>
      </c>
      <c r="G230" s="2"/>
    </row>
    <row r="231" spans="1:7" ht="12.75">
      <c r="A231" s="2">
        <f t="shared" si="15"/>
        <v>217</v>
      </c>
      <c r="B231" s="49">
        <f t="shared" si="16"/>
        <v>0</v>
      </c>
      <c r="C231" s="49">
        <f t="shared" si="17"/>
        <v>0</v>
      </c>
      <c r="D231" s="49">
        <f t="shared" si="18"/>
        <v>0</v>
      </c>
      <c r="E231" s="49">
        <f t="shared" si="19"/>
        <v>0</v>
      </c>
      <c r="G231" s="2"/>
    </row>
    <row r="232" spans="1:7" ht="12.75">
      <c r="A232" s="2">
        <f t="shared" si="15"/>
        <v>218</v>
      </c>
      <c r="B232" s="49">
        <f t="shared" si="16"/>
        <v>0</v>
      </c>
      <c r="C232" s="49">
        <f t="shared" si="17"/>
        <v>0</v>
      </c>
      <c r="D232" s="49">
        <f t="shared" si="18"/>
        <v>0</v>
      </c>
      <c r="E232" s="49">
        <f t="shared" si="19"/>
        <v>0</v>
      </c>
      <c r="G232" s="2"/>
    </row>
    <row r="233" spans="1:7" ht="12.75">
      <c r="A233" s="2">
        <f t="shared" si="15"/>
        <v>219</v>
      </c>
      <c r="B233" s="49">
        <f t="shared" si="16"/>
        <v>0</v>
      </c>
      <c r="C233" s="49">
        <f t="shared" si="17"/>
        <v>0</v>
      </c>
      <c r="D233" s="49">
        <f t="shared" si="18"/>
        <v>0</v>
      </c>
      <c r="E233" s="49">
        <f t="shared" si="19"/>
        <v>0</v>
      </c>
      <c r="G233" s="2"/>
    </row>
    <row r="234" spans="1:7" ht="12.75">
      <c r="A234" s="2">
        <f t="shared" si="15"/>
        <v>220</v>
      </c>
      <c r="B234" s="49">
        <f t="shared" si="16"/>
        <v>0</v>
      </c>
      <c r="C234" s="49">
        <f t="shared" si="17"/>
        <v>0</v>
      </c>
      <c r="D234" s="49">
        <f t="shared" si="18"/>
        <v>0</v>
      </c>
      <c r="E234" s="49">
        <f t="shared" si="19"/>
        <v>0</v>
      </c>
      <c r="G234" s="2"/>
    </row>
    <row r="235" spans="1:7" ht="12.75">
      <c r="A235" s="2">
        <f t="shared" si="15"/>
        <v>221</v>
      </c>
      <c r="B235" s="49">
        <f t="shared" si="16"/>
        <v>0</v>
      </c>
      <c r="C235" s="49">
        <f t="shared" si="17"/>
        <v>0</v>
      </c>
      <c r="D235" s="49">
        <f t="shared" si="18"/>
        <v>0</v>
      </c>
      <c r="E235" s="49">
        <f t="shared" si="19"/>
        <v>0</v>
      </c>
      <c r="G235" s="2"/>
    </row>
    <row r="236" spans="1:7" ht="12.75">
      <c r="A236" s="2">
        <f t="shared" si="15"/>
        <v>222</v>
      </c>
      <c r="B236" s="49">
        <f t="shared" si="16"/>
        <v>0</v>
      </c>
      <c r="C236" s="49">
        <f t="shared" si="17"/>
        <v>0</v>
      </c>
      <c r="D236" s="49">
        <f t="shared" si="18"/>
        <v>0</v>
      </c>
      <c r="E236" s="49">
        <f t="shared" si="19"/>
        <v>0</v>
      </c>
      <c r="G236" s="2"/>
    </row>
    <row r="237" spans="1:7" ht="12.75">
      <c r="A237" s="2">
        <f t="shared" si="15"/>
        <v>223</v>
      </c>
      <c r="B237" s="49">
        <f t="shared" si="16"/>
        <v>0</v>
      </c>
      <c r="C237" s="49">
        <f t="shared" si="17"/>
        <v>0</v>
      </c>
      <c r="D237" s="49">
        <f t="shared" si="18"/>
        <v>0</v>
      </c>
      <c r="E237" s="49">
        <f t="shared" si="19"/>
        <v>0</v>
      </c>
      <c r="G237" s="2"/>
    </row>
    <row r="238" spans="1:7" ht="12.75">
      <c r="A238" s="2">
        <f t="shared" si="15"/>
        <v>224</v>
      </c>
      <c r="B238" s="49">
        <f t="shared" si="16"/>
        <v>0</v>
      </c>
      <c r="C238" s="49">
        <f t="shared" si="17"/>
        <v>0</v>
      </c>
      <c r="D238" s="49">
        <f t="shared" si="18"/>
        <v>0</v>
      </c>
      <c r="E238" s="49">
        <f t="shared" si="19"/>
        <v>0</v>
      </c>
      <c r="G238" s="2"/>
    </row>
    <row r="239" spans="1:7" ht="12.75">
      <c r="A239" s="2">
        <f t="shared" si="15"/>
        <v>225</v>
      </c>
      <c r="B239" s="49">
        <f t="shared" si="16"/>
        <v>0</v>
      </c>
      <c r="C239" s="49">
        <f t="shared" si="17"/>
        <v>0</v>
      </c>
      <c r="D239" s="49">
        <f t="shared" si="18"/>
        <v>0</v>
      </c>
      <c r="E239" s="49">
        <f t="shared" si="19"/>
        <v>0</v>
      </c>
      <c r="G239" s="2"/>
    </row>
    <row r="240" spans="1:7" ht="12.75">
      <c r="A240" s="2">
        <f t="shared" si="15"/>
        <v>226</v>
      </c>
      <c r="B240" s="49">
        <f t="shared" si="16"/>
        <v>0</v>
      </c>
      <c r="C240" s="49">
        <f t="shared" si="17"/>
        <v>0</v>
      </c>
      <c r="D240" s="49">
        <f t="shared" si="18"/>
        <v>0</v>
      </c>
      <c r="E240" s="49">
        <f t="shared" si="19"/>
        <v>0</v>
      </c>
      <c r="G240" s="2"/>
    </row>
    <row r="241" spans="1:7" ht="12.75">
      <c r="A241" s="2">
        <f t="shared" si="15"/>
        <v>227</v>
      </c>
      <c r="B241" s="49">
        <f t="shared" si="16"/>
        <v>0</v>
      </c>
      <c r="C241" s="49">
        <f t="shared" si="17"/>
        <v>0</v>
      </c>
      <c r="D241" s="49">
        <f t="shared" si="18"/>
        <v>0</v>
      </c>
      <c r="E241" s="49">
        <f t="shared" si="19"/>
        <v>0</v>
      </c>
      <c r="G241" s="2"/>
    </row>
    <row r="242" spans="1:7" ht="12.75">
      <c r="A242" s="2">
        <f t="shared" si="15"/>
        <v>228</v>
      </c>
      <c r="B242" s="49">
        <f t="shared" si="16"/>
        <v>0</v>
      </c>
      <c r="C242" s="49">
        <f t="shared" si="17"/>
        <v>0</v>
      </c>
      <c r="D242" s="49">
        <f t="shared" si="18"/>
        <v>0</v>
      </c>
      <c r="E242" s="49">
        <f t="shared" si="19"/>
        <v>0</v>
      </c>
      <c r="G242" s="2"/>
    </row>
    <row r="243" spans="1:7" ht="12.75">
      <c r="A243" s="2">
        <f t="shared" si="15"/>
        <v>229</v>
      </c>
      <c r="B243" s="49">
        <f t="shared" si="16"/>
        <v>0</v>
      </c>
      <c r="C243" s="49">
        <f t="shared" si="17"/>
        <v>0</v>
      </c>
      <c r="D243" s="49">
        <f t="shared" si="18"/>
        <v>0</v>
      </c>
      <c r="E243" s="49">
        <f t="shared" si="19"/>
        <v>0</v>
      </c>
      <c r="G243" s="2"/>
    </row>
    <row r="244" spans="1:7" ht="12.75">
      <c r="A244" s="2">
        <f t="shared" si="15"/>
        <v>230</v>
      </c>
      <c r="B244" s="49">
        <f t="shared" si="16"/>
        <v>0</v>
      </c>
      <c r="C244" s="49">
        <f t="shared" si="17"/>
        <v>0</v>
      </c>
      <c r="D244" s="49">
        <f t="shared" si="18"/>
        <v>0</v>
      </c>
      <c r="E244" s="49">
        <f t="shared" si="19"/>
        <v>0</v>
      </c>
      <c r="G244" s="2"/>
    </row>
    <row r="245" spans="1:7" ht="12.75">
      <c r="A245" s="2">
        <f t="shared" si="15"/>
        <v>231</v>
      </c>
      <c r="B245" s="49">
        <f t="shared" si="16"/>
        <v>0</v>
      </c>
      <c r="C245" s="49">
        <f t="shared" si="17"/>
        <v>0</v>
      </c>
      <c r="D245" s="49">
        <f t="shared" si="18"/>
        <v>0</v>
      </c>
      <c r="E245" s="49">
        <f t="shared" si="19"/>
        <v>0</v>
      </c>
      <c r="G245" s="2"/>
    </row>
    <row r="246" spans="1:7" ht="12.75">
      <c r="A246" s="2">
        <f t="shared" si="15"/>
        <v>232</v>
      </c>
      <c r="B246" s="49">
        <f t="shared" si="16"/>
        <v>0</v>
      </c>
      <c r="C246" s="49">
        <f t="shared" si="17"/>
        <v>0</v>
      </c>
      <c r="D246" s="49">
        <f t="shared" si="18"/>
        <v>0</v>
      </c>
      <c r="E246" s="49">
        <f t="shared" si="19"/>
        <v>0</v>
      </c>
      <c r="G246" s="2"/>
    </row>
    <row r="247" spans="1:7" ht="12.75">
      <c r="A247" s="2">
        <f t="shared" si="15"/>
        <v>233</v>
      </c>
      <c r="B247" s="49">
        <f t="shared" si="16"/>
        <v>0</v>
      </c>
      <c r="C247" s="49">
        <f t="shared" si="17"/>
        <v>0</v>
      </c>
      <c r="D247" s="49">
        <f t="shared" si="18"/>
        <v>0</v>
      </c>
      <c r="E247" s="49">
        <f t="shared" si="19"/>
        <v>0</v>
      </c>
      <c r="G247" s="2"/>
    </row>
    <row r="248" spans="1:7" ht="12.75">
      <c r="A248" s="2">
        <f t="shared" si="15"/>
        <v>234</v>
      </c>
      <c r="B248" s="49">
        <f t="shared" si="16"/>
        <v>0</v>
      </c>
      <c r="C248" s="49">
        <f t="shared" si="17"/>
        <v>0</v>
      </c>
      <c r="D248" s="49">
        <f t="shared" si="18"/>
        <v>0</v>
      </c>
      <c r="E248" s="49">
        <f t="shared" si="19"/>
        <v>0</v>
      </c>
      <c r="G248" s="2"/>
    </row>
    <row r="249" spans="1:7" ht="12.75">
      <c r="A249" s="2">
        <f t="shared" si="15"/>
        <v>235</v>
      </c>
      <c r="B249" s="49">
        <f t="shared" si="16"/>
        <v>0</v>
      </c>
      <c r="C249" s="49">
        <f t="shared" si="17"/>
        <v>0</v>
      </c>
      <c r="D249" s="49">
        <f t="shared" si="18"/>
        <v>0</v>
      </c>
      <c r="E249" s="49">
        <f t="shared" si="19"/>
        <v>0</v>
      </c>
      <c r="G249" s="2"/>
    </row>
    <row r="250" spans="1:7" ht="12.75">
      <c r="A250" s="2">
        <f t="shared" si="15"/>
        <v>236</v>
      </c>
      <c r="B250" s="49">
        <f t="shared" si="16"/>
        <v>0</v>
      </c>
      <c r="C250" s="49">
        <f t="shared" si="17"/>
        <v>0</v>
      </c>
      <c r="D250" s="49">
        <f t="shared" si="18"/>
        <v>0</v>
      </c>
      <c r="E250" s="49">
        <f t="shared" si="19"/>
        <v>0</v>
      </c>
      <c r="G250" s="2"/>
    </row>
    <row r="251" spans="1:7" ht="12.75">
      <c r="A251" s="2">
        <f t="shared" si="15"/>
        <v>237</v>
      </c>
      <c r="B251" s="49">
        <f t="shared" si="16"/>
        <v>0</v>
      </c>
      <c r="C251" s="49">
        <f t="shared" si="17"/>
        <v>0</v>
      </c>
      <c r="D251" s="49">
        <f t="shared" si="18"/>
        <v>0</v>
      </c>
      <c r="E251" s="49">
        <f t="shared" si="19"/>
        <v>0</v>
      </c>
      <c r="G251" s="2"/>
    </row>
    <row r="252" spans="1:7" ht="12.75">
      <c r="A252" s="2">
        <f t="shared" si="15"/>
        <v>238</v>
      </c>
      <c r="B252" s="49">
        <f t="shared" si="16"/>
        <v>0</v>
      </c>
      <c r="C252" s="49">
        <f t="shared" si="17"/>
        <v>0</v>
      </c>
      <c r="D252" s="49">
        <f t="shared" si="18"/>
        <v>0</v>
      </c>
      <c r="E252" s="49">
        <f t="shared" si="19"/>
        <v>0</v>
      </c>
      <c r="G252" s="2"/>
    </row>
    <row r="253" spans="1:7" ht="12.75">
      <c r="A253" s="2">
        <f t="shared" si="15"/>
        <v>239</v>
      </c>
      <c r="B253" s="49">
        <f t="shared" si="16"/>
        <v>0</v>
      </c>
      <c r="C253" s="49">
        <f t="shared" si="17"/>
        <v>0</v>
      </c>
      <c r="D253" s="49">
        <f t="shared" si="18"/>
        <v>0</v>
      </c>
      <c r="E253" s="49">
        <f t="shared" si="19"/>
        <v>0</v>
      </c>
      <c r="G253" s="2"/>
    </row>
    <row r="254" spans="1:7" ht="12.75">
      <c r="A254" s="2">
        <f t="shared" si="15"/>
        <v>240</v>
      </c>
      <c r="B254" s="49">
        <f t="shared" si="16"/>
        <v>0</v>
      </c>
      <c r="C254" s="49">
        <f t="shared" si="17"/>
        <v>0</v>
      </c>
      <c r="D254" s="49">
        <f t="shared" si="18"/>
        <v>0</v>
      </c>
      <c r="E254" s="49">
        <f t="shared" si="19"/>
        <v>0</v>
      </c>
      <c r="G254" s="2"/>
    </row>
    <row r="255" spans="1:7" ht="12.75">
      <c r="A255" s="2">
        <f t="shared" si="15"/>
        <v>241</v>
      </c>
      <c r="B255" s="49">
        <f t="shared" si="16"/>
        <v>0</v>
      </c>
      <c r="C255" s="49">
        <f t="shared" si="17"/>
        <v>0</v>
      </c>
      <c r="D255" s="49">
        <f t="shared" si="18"/>
        <v>0</v>
      </c>
      <c r="E255" s="49">
        <f t="shared" si="19"/>
        <v>0</v>
      </c>
      <c r="G255" s="2"/>
    </row>
    <row r="256" spans="1:7" ht="12.75">
      <c r="A256" s="2">
        <f t="shared" si="15"/>
        <v>242</v>
      </c>
      <c r="B256" s="49">
        <f t="shared" si="16"/>
        <v>0</v>
      </c>
      <c r="C256" s="49">
        <f t="shared" si="17"/>
        <v>0</v>
      </c>
      <c r="D256" s="49">
        <f t="shared" si="18"/>
        <v>0</v>
      </c>
      <c r="E256" s="49">
        <f t="shared" si="19"/>
        <v>0</v>
      </c>
      <c r="G256" s="2"/>
    </row>
    <row r="257" spans="1:7" ht="12.75">
      <c r="A257" s="2">
        <f t="shared" si="15"/>
        <v>243</v>
      </c>
      <c r="B257" s="49">
        <f t="shared" si="16"/>
        <v>0</v>
      </c>
      <c r="C257" s="49">
        <f t="shared" si="17"/>
        <v>0</v>
      </c>
      <c r="D257" s="49">
        <f t="shared" si="18"/>
        <v>0</v>
      </c>
      <c r="E257" s="49">
        <f t="shared" si="19"/>
        <v>0</v>
      </c>
      <c r="G257" s="2"/>
    </row>
    <row r="258" spans="1:7" ht="12.75">
      <c r="A258" s="2">
        <f t="shared" si="15"/>
        <v>244</v>
      </c>
      <c r="B258" s="49">
        <f t="shared" si="16"/>
        <v>0</v>
      </c>
      <c r="C258" s="49">
        <f t="shared" si="17"/>
        <v>0</v>
      </c>
      <c r="D258" s="49">
        <f t="shared" si="18"/>
        <v>0</v>
      </c>
      <c r="E258" s="49">
        <f t="shared" si="19"/>
        <v>0</v>
      </c>
      <c r="G258" s="2"/>
    </row>
    <row r="259" spans="1:7" ht="12.75">
      <c r="A259" s="2">
        <f t="shared" si="15"/>
        <v>245</v>
      </c>
      <c r="B259" s="49">
        <f t="shared" si="16"/>
        <v>0</v>
      </c>
      <c r="C259" s="49">
        <f t="shared" si="17"/>
        <v>0</v>
      </c>
      <c r="D259" s="49">
        <f t="shared" si="18"/>
        <v>0</v>
      </c>
      <c r="E259" s="49">
        <f t="shared" si="19"/>
        <v>0</v>
      </c>
      <c r="G259" s="2"/>
    </row>
    <row r="260" spans="1:7" ht="12.75">
      <c r="A260" s="2">
        <f t="shared" si="15"/>
        <v>246</v>
      </c>
      <c r="B260" s="49">
        <f t="shared" si="16"/>
        <v>0</v>
      </c>
      <c r="C260" s="49">
        <f t="shared" si="17"/>
        <v>0</v>
      </c>
      <c r="D260" s="49">
        <f t="shared" si="18"/>
        <v>0</v>
      </c>
      <c r="E260" s="49">
        <f t="shared" si="19"/>
        <v>0</v>
      </c>
      <c r="G260" s="2"/>
    </row>
    <row r="261" spans="1:7" ht="12.75">
      <c r="A261" s="2">
        <f t="shared" si="15"/>
        <v>247</v>
      </c>
      <c r="B261" s="49">
        <f t="shared" si="16"/>
        <v>0</v>
      </c>
      <c r="C261" s="49">
        <f t="shared" si="17"/>
        <v>0</v>
      </c>
      <c r="D261" s="49">
        <f t="shared" si="18"/>
        <v>0</v>
      </c>
      <c r="E261" s="49">
        <f t="shared" si="19"/>
        <v>0</v>
      </c>
      <c r="G261" s="2"/>
    </row>
    <row r="262" spans="1:7" ht="12.75">
      <c r="A262" s="2">
        <f t="shared" si="15"/>
        <v>248</v>
      </c>
      <c r="B262" s="49">
        <f t="shared" si="16"/>
        <v>0</v>
      </c>
      <c r="C262" s="49">
        <f t="shared" si="17"/>
        <v>0</v>
      </c>
      <c r="D262" s="49">
        <f t="shared" si="18"/>
        <v>0</v>
      </c>
      <c r="E262" s="49">
        <f t="shared" si="19"/>
        <v>0</v>
      </c>
      <c r="G262" s="2"/>
    </row>
    <row r="263" spans="1:7" ht="12.75">
      <c r="A263" s="2">
        <f t="shared" si="15"/>
        <v>249</v>
      </c>
      <c r="B263" s="49">
        <f t="shared" si="16"/>
        <v>0</v>
      </c>
      <c r="C263" s="49">
        <f t="shared" si="17"/>
        <v>0</v>
      </c>
      <c r="D263" s="49">
        <f t="shared" si="18"/>
        <v>0</v>
      </c>
      <c r="E263" s="49">
        <f t="shared" si="19"/>
        <v>0</v>
      </c>
      <c r="G263" s="2"/>
    </row>
    <row r="264" spans="1:7" ht="12.75">
      <c r="A264" s="2">
        <f t="shared" si="15"/>
        <v>250</v>
      </c>
      <c r="B264" s="49">
        <f t="shared" si="16"/>
        <v>0</v>
      </c>
      <c r="C264" s="49">
        <f t="shared" si="17"/>
        <v>0</v>
      </c>
      <c r="D264" s="49">
        <f t="shared" si="18"/>
        <v>0</v>
      </c>
      <c r="E264" s="49">
        <f t="shared" si="19"/>
        <v>0</v>
      </c>
      <c r="G264" s="2"/>
    </row>
    <row r="265" spans="1:7" ht="12.75">
      <c r="A265" s="2">
        <f t="shared" si="15"/>
        <v>251</v>
      </c>
      <c r="B265" s="49">
        <f t="shared" si="16"/>
        <v>0</v>
      </c>
      <c r="C265" s="49">
        <f t="shared" si="17"/>
        <v>0</v>
      </c>
      <c r="D265" s="49">
        <f t="shared" si="18"/>
        <v>0</v>
      </c>
      <c r="E265" s="49">
        <f t="shared" si="19"/>
        <v>0</v>
      </c>
      <c r="G265" s="2"/>
    </row>
    <row r="266" spans="1:7" ht="12.75">
      <c r="A266" s="2">
        <f t="shared" si="15"/>
        <v>252</v>
      </c>
      <c r="B266" s="49">
        <f t="shared" si="16"/>
        <v>0</v>
      </c>
      <c r="C266" s="49">
        <f t="shared" si="17"/>
        <v>0</v>
      </c>
      <c r="D266" s="49">
        <f t="shared" si="18"/>
        <v>0</v>
      </c>
      <c r="E266" s="49">
        <f t="shared" si="19"/>
        <v>0</v>
      </c>
      <c r="G266" s="2"/>
    </row>
    <row r="267" spans="1:7" ht="12.75">
      <c r="A267" s="2">
        <f t="shared" si="15"/>
        <v>253</v>
      </c>
      <c r="B267" s="49">
        <f t="shared" si="16"/>
        <v>0</v>
      </c>
      <c r="C267" s="49">
        <f t="shared" si="17"/>
        <v>0</v>
      </c>
      <c r="D267" s="49">
        <f t="shared" si="18"/>
        <v>0</v>
      </c>
      <c r="E267" s="49">
        <f t="shared" si="19"/>
        <v>0</v>
      </c>
      <c r="G267" s="2"/>
    </row>
    <row r="268" spans="1:7" ht="12.75">
      <c r="A268" s="2">
        <f t="shared" si="15"/>
        <v>254</v>
      </c>
      <c r="B268" s="49">
        <f t="shared" si="16"/>
        <v>0</v>
      </c>
      <c r="C268" s="49">
        <f t="shared" si="17"/>
        <v>0</v>
      </c>
      <c r="D268" s="49">
        <f t="shared" si="18"/>
        <v>0</v>
      </c>
      <c r="E268" s="49">
        <f t="shared" si="19"/>
        <v>0</v>
      </c>
      <c r="G268" s="2"/>
    </row>
    <row r="269" spans="1:7" ht="12.75">
      <c r="A269" s="2">
        <f t="shared" si="15"/>
        <v>255</v>
      </c>
      <c r="B269" s="49">
        <f t="shared" si="16"/>
        <v>0</v>
      </c>
      <c r="C269" s="49">
        <f t="shared" si="17"/>
        <v>0</v>
      </c>
      <c r="D269" s="49">
        <f t="shared" si="18"/>
        <v>0</v>
      </c>
      <c r="E269" s="49">
        <f t="shared" si="19"/>
        <v>0</v>
      </c>
      <c r="G269" s="2"/>
    </row>
    <row r="270" spans="1:7" ht="12.75">
      <c r="A270" s="2">
        <f t="shared" si="15"/>
        <v>256</v>
      </c>
      <c r="B270" s="49">
        <f t="shared" si="16"/>
        <v>0</v>
      </c>
      <c r="C270" s="49">
        <f t="shared" si="17"/>
        <v>0</v>
      </c>
      <c r="D270" s="49">
        <f t="shared" si="18"/>
        <v>0</v>
      </c>
      <c r="E270" s="49">
        <f t="shared" si="19"/>
        <v>0</v>
      </c>
      <c r="G270" s="2"/>
    </row>
    <row r="271" spans="1:7" ht="12.75">
      <c r="A271" s="2">
        <f aca="true" t="shared" si="20" ref="A271:A334">A270+1</f>
        <v>257</v>
      </c>
      <c r="B271" s="49">
        <f aca="true" t="shared" si="21" ref="B271:B334">IF(E270&lt;1,0,IF(E270&gt;B$8,B$8,(1+D$2)*E270))</f>
        <v>0</v>
      </c>
      <c r="C271" s="49">
        <f aca="true" t="shared" si="22" ref="C271:C334">IF(E270&lt;1,0,ROUND(E270*D$2,2))</f>
        <v>0</v>
      </c>
      <c r="D271" s="49">
        <f aca="true" t="shared" si="23" ref="D271:D334">IF(E270&lt;1,0,B271-C271+G271)</f>
        <v>0</v>
      </c>
      <c r="E271" s="49">
        <f aca="true" t="shared" si="24" ref="E271:E334">IF(E270&lt;1,0,E270-D271)</f>
        <v>0</v>
      </c>
      <c r="G271" s="2"/>
    </row>
    <row r="272" spans="1:7" ht="12.75">
      <c r="A272" s="2">
        <f t="shared" si="20"/>
        <v>258</v>
      </c>
      <c r="B272" s="49">
        <f t="shared" si="21"/>
        <v>0</v>
      </c>
      <c r="C272" s="49">
        <f t="shared" si="22"/>
        <v>0</v>
      </c>
      <c r="D272" s="49">
        <f t="shared" si="23"/>
        <v>0</v>
      </c>
      <c r="E272" s="49">
        <f t="shared" si="24"/>
        <v>0</v>
      </c>
      <c r="G272" s="2"/>
    </row>
    <row r="273" spans="1:7" ht="12.75">
      <c r="A273" s="2">
        <f t="shared" si="20"/>
        <v>259</v>
      </c>
      <c r="B273" s="49">
        <f t="shared" si="21"/>
        <v>0</v>
      </c>
      <c r="C273" s="49">
        <f t="shared" si="22"/>
        <v>0</v>
      </c>
      <c r="D273" s="49">
        <f t="shared" si="23"/>
        <v>0</v>
      </c>
      <c r="E273" s="49">
        <f t="shared" si="24"/>
        <v>0</v>
      </c>
      <c r="G273" s="2"/>
    </row>
    <row r="274" spans="1:7" ht="12.75">
      <c r="A274" s="2">
        <f t="shared" si="20"/>
        <v>260</v>
      </c>
      <c r="B274" s="49">
        <f t="shared" si="21"/>
        <v>0</v>
      </c>
      <c r="C274" s="49">
        <f t="shared" si="22"/>
        <v>0</v>
      </c>
      <c r="D274" s="49">
        <f t="shared" si="23"/>
        <v>0</v>
      </c>
      <c r="E274" s="49">
        <f t="shared" si="24"/>
        <v>0</v>
      </c>
      <c r="G274" s="2"/>
    </row>
    <row r="275" spans="1:7" ht="12.75">
      <c r="A275" s="2">
        <f t="shared" si="20"/>
        <v>261</v>
      </c>
      <c r="B275" s="49">
        <f t="shared" si="21"/>
        <v>0</v>
      </c>
      <c r="C275" s="49">
        <f t="shared" si="22"/>
        <v>0</v>
      </c>
      <c r="D275" s="49">
        <f t="shared" si="23"/>
        <v>0</v>
      </c>
      <c r="E275" s="49">
        <f t="shared" si="24"/>
        <v>0</v>
      </c>
      <c r="G275" s="2"/>
    </row>
    <row r="276" spans="1:7" ht="12.75">
      <c r="A276" s="2">
        <f t="shared" si="20"/>
        <v>262</v>
      </c>
      <c r="B276" s="49">
        <f t="shared" si="21"/>
        <v>0</v>
      </c>
      <c r="C276" s="49">
        <f t="shared" si="22"/>
        <v>0</v>
      </c>
      <c r="D276" s="49">
        <f t="shared" si="23"/>
        <v>0</v>
      </c>
      <c r="E276" s="49">
        <f t="shared" si="24"/>
        <v>0</v>
      </c>
      <c r="G276" s="2"/>
    </row>
    <row r="277" spans="1:7" ht="12.75">
      <c r="A277" s="2">
        <f t="shared" si="20"/>
        <v>263</v>
      </c>
      <c r="B277" s="49">
        <f t="shared" si="21"/>
        <v>0</v>
      </c>
      <c r="C277" s="49">
        <f t="shared" si="22"/>
        <v>0</v>
      </c>
      <c r="D277" s="49">
        <f t="shared" si="23"/>
        <v>0</v>
      </c>
      <c r="E277" s="49">
        <f t="shared" si="24"/>
        <v>0</v>
      </c>
      <c r="G277" s="2"/>
    </row>
    <row r="278" spans="1:7" ht="12.75">
      <c r="A278" s="2">
        <f t="shared" si="20"/>
        <v>264</v>
      </c>
      <c r="B278" s="49">
        <f t="shared" si="21"/>
        <v>0</v>
      </c>
      <c r="C278" s="49">
        <f t="shared" si="22"/>
        <v>0</v>
      </c>
      <c r="D278" s="49">
        <f t="shared" si="23"/>
        <v>0</v>
      </c>
      <c r="E278" s="49">
        <f t="shared" si="24"/>
        <v>0</v>
      </c>
      <c r="G278" s="2"/>
    </row>
    <row r="279" spans="1:7" ht="12.75">
      <c r="A279" s="2">
        <f t="shared" si="20"/>
        <v>265</v>
      </c>
      <c r="B279" s="49">
        <f t="shared" si="21"/>
        <v>0</v>
      </c>
      <c r="C279" s="49">
        <f t="shared" si="22"/>
        <v>0</v>
      </c>
      <c r="D279" s="49">
        <f t="shared" si="23"/>
        <v>0</v>
      </c>
      <c r="E279" s="49">
        <f t="shared" si="24"/>
        <v>0</v>
      </c>
      <c r="G279" s="2"/>
    </row>
    <row r="280" spans="1:7" ht="12.75">
      <c r="A280" s="2">
        <f t="shared" si="20"/>
        <v>266</v>
      </c>
      <c r="B280" s="49">
        <f t="shared" si="21"/>
        <v>0</v>
      </c>
      <c r="C280" s="49">
        <f t="shared" si="22"/>
        <v>0</v>
      </c>
      <c r="D280" s="49">
        <f t="shared" si="23"/>
        <v>0</v>
      </c>
      <c r="E280" s="49">
        <f t="shared" si="24"/>
        <v>0</v>
      </c>
      <c r="G280" s="2"/>
    </row>
    <row r="281" spans="1:7" ht="12.75">
      <c r="A281" s="2">
        <f t="shared" si="20"/>
        <v>267</v>
      </c>
      <c r="B281" s="49">
        <f t="shared" si="21"/>
        <v>0</v>
      </c>
      <c r="C281" s="49">
        <f t="shared" si="22"/>
        <v>0</v>
      </c>
      <c r="D281" s="49">
        <f t="shared" si="23"/>
        <v>0</v>
      </c>
      <c r="E281" s="49">
        <f t="shared" si="24"/>
        <v>0</v>
      </c>
      <c r="G281" s="2"/>
    </row>
    <row r="282" spans="1:7" ht="12.75">
      <c r="A282" s="2">
        <f t="shared" si="20"/>
        <v>268</v>
      </c>
      <c r="B282" s="49">
        <f t="shared" si="21"/>
        <v>0</v>
      </c>
      <c r="C282" s="49">
        <f t="shared" si="22"/>
        <v>0</v>
      </c>
      <c r="D282" s="49">
        <f t="shared" si="23"/>
        <v>0</v>
      </c>
      <c r="E282" s="49">
        <f t="shared" si="24"/>
        <v>0</v>
      </c>
      <c r="G282" s="2"/>
    </row>
    <row r="283" spans="1:7" ht="12.75">
      <c r="A283" s="2">
        <f t="shared" si="20"/>
        <v>269</v>
      </c>
      <c r="B283" s="49">
        <f t="shared" si="21"/>
        <v>0</v>
      </c>
      <c r="C283" s="49">
        <f t="shared" si="22"/>
        <v>0</v>
      </c>
      <c r="D283" s="49">
        <f t="shared" si="23"/>
        <v>0</v>
      </c>
      <c r="E283" s="49">
        <f t="shared" si="24"/>
        <v>0</v>
      </c>
      <c r="G283" s="2"/>
    </row>
    <row r="284" spans="1:7" ht="12.75">
      <c r="A284" s="2">
        <f t="shared" si="20"/>
        <v>270</v>
      </c>
      <c r="B284" s="49">
        <f t="shared" si="21"/>
        <v>0</v>
      </c>
      <c r="C284" s="49">
        <f t="shared" si="22"/>
        <v>0</v>
      </c>
      <c r="D284" s="49">
        <f t="shared" si="23"/>
        <v>0</v>
      </c>
      <c r="E284" s="49">
        <f t="shared" si="24"/>
        <v>0</v>
      </c>
      <c r="G284" s="2"/>
    </row>
    <row r="285" spans="1:7" ht="12.75">
      <c r="A285" s="2">
        <f t="shared" si="20"/>
        <v>271</v>
      </c>
      <c r="B285" s="49">
        <f t="shared" si="21"/>
        <v>0</v>
      </c>
      <c r="C285" s="49">
        <f t="shared" si="22"/>
        <v>0</v>
      </c>
      <c r="D285" s="49">
        <f t="shared" si="23"/>
        <v>0</v>
      </c>
      <c r="E285" s="49">
        <f t="shared" si="24"/>
        <v>0</v>
      </c>
      <c r="G285" s="2"/>
    </row>
    <row r="286" spans="1:7" ht="12.75">
      <c r="A286" s="2">
        <f t="shared" si="20"/>
        <v>272</v>
      </c>
      <c r="B286" s="49">
        <f t="shared" si="21"/>
        <v>0</v>
      </c>
      <c r="C286" s="49">
        <f t="shared" si="22"/>
        <v>0</v>
      </c>
      <c r="D286" s="49">
        <f t="shared" si="23"/>
        <v>0</v>
      </c>
      <c r="E286" s="49">
        <f t="shared" si="24"/>
        <v>0</v>
      </c>
      <c r="G286" s="2"/>
    </row>
    <row r="287" spans="1:7" ht="12.75">
      <c r="A287" s="2">
        <f t="shared" si="20"/>
        <v>273</v>
      </c>
      <c r="B287" s="49">
        <f t="shared" si="21"/>
        <v>0</v>
      </c>
      <c r="C287" s="49">
        <f t="shared" si="22"/>
        <v>0</v>
      </c>
      <c r="D287" s="49">
        <f t="shared" si="23"/>
        <v>0</v>
      </c>
      <c r="E287" s="49">
        <f t="shared" si="24"/>
        <v>0</v>
      </c>
      <c r="G287" s="2"/>
    </row>
    <row r="288" spans="1:7" ht="12.75">
      <c r="A288" s="2">
        <f t="shared" si="20"/>
        <v>274</v>
      </c>
      <c r="B288" s="49">
        <f t="shared" si="21"/>
        <v>0</v>
      </c>
      <c r="C288" s="49">
        <f t="shared" si="22"/>
        <v>0</v>
      </c>
      <c r="D288" s="49">
        <f t="shared" si="23"/>
        <v>0</v>
      </c>
      <c r="E288" s="49">
        <f t="shared" si="24"/>
        <v>0</v>
      </c>
      <c r="G288" s="2"/>
    </row>
    <row r="289" spans="1:7" ht="12.75">
      <c r="A289" s="2">
        <f t="shared" si="20"/>
        <v>275</v>
      </c>
      <c r="B289" s="49">
        <f t="shared" si="21"/>
        <v>0</v>
      </c>
      <c r="C289" s="49">
        <f t="shared" si="22"/>
        <v>0</v>
      </c>
      <c r="D289" s="49">
        <f t="shared" si="23"/>
        <v>0</v>
      </c>
      <c r="E289" s="49">
        <f t="shared" si="24"/>
        <v>0</v>
      </c>
      <c r="G289" s="2"/>
    </row>
    <row r="290" spans="1:7" ht="12.75">
      <c r="A290" s="2">
        <f t="shared" si="20"/>
        <v>276</v>
      </c>
      <c r="B290" s="49">
        <f t="shared" si="21"/>
        <v>0</v>
      </c>
      <c r="C290" s="49">
        <f t="shared" si="22"/>
        <v>0</v>
      </c>
      <c r="D290" s="49">
        <f t="shared" si="23"/>
        <v>0</v>
      </c>
      <c r="E290" s="49">
        <f t="shared" si="24"/>
        <v>0</v>
      </c>
      <c r="G290" s="2"/>
    </row>
    <row r="291" spans="1:7" ht="12.75">
      <c r="A291" s="2">
        <f t="shared" si="20"/>
        <v>277</v>
      </c>
      <c r="B291" s="49">
        <f t="shared" si="21"/>
        <v>0</v>
      </c>
      <c r="C291" s="49">
        <f t="shared" si="22"/>
        <v>0</v>
      </c>
      <c r="D291" s="49">
        <f t="shared" si="23"/>
        <v>0</v>
      </c>
      <c r="E291" s="49">
        <f t="shared" si="24"/>
        <v>0</v>
      </c>
      <c r="G291" s="2"/>
    </row>
    <row r="292" spans="1:7" ht="12.75">
      <c r="A292" s="2">
        <f t="shared" si="20"/>
        <v>278</v>
      </c>
      <c r="B292" s="49">
        <f t="shared" si="21"/>
        <v>0</v>
      </c>
      <c r="C292" s="49">
        <f t="shared" si="22"/>
        <v>0</v>
      </c>
      <c r="D292" s="49">
        <f t="shared" si="23"/>
        <v>0</v>
      </c>
      <c r="E292" s="49">
        <f t="shared" si="24"/>
        <v>0</v>
      </c>
      <c r="G292" s="2"/>
    </row>
    <row r="293" spans="1:7" ht="12.75">
      <c r="A293" s="2">
        <f t="shared" si="20"/>
        <v>279</v>
      </c>
      <c r="B293" s="49">
        <f t="shared" si="21"/>
        <v>0</v>
      </c>
      <c r="C293" s="49">
        <f t="shared" si="22"/>
        <v>0</v>
      </c>
      <c r="D293" s="49">
        <f t="shared" si="23"/>
        <v>0</v>
      </c>
      <c r="E293" s="49">
        <f t="shared" si="24"/>
        <v>0</v>
      </c>
      <c r="G293" s="2"/>
    </row>
    <row r="294" spans="1:7" ht="12.75">
      <c r="A294" s="2">
        <f t="shared" si="20"/>
        <v>280</v>
      </c>
      <c r="B294" s="49">
        <f t="shared" si="21"/>
        <v>0</v>
      </c>
      <c r="C294" s="49">
        <f t="shared" si="22"/>
        <v>0</v>
      </c>
      <c r="D294" s="49">
        <f t="shared" si="23"/>
        <v>0</v>
      </c>
      <c r="E294" s="49">
        <f t="shared" si="24"/>
        <v>0</v>
      </c>
      <c r="G294" s="2"/>
    </row>
    <row r="295" spans="1:7" ht="12.75">
      <c r="A295" s="2">
        <f t="shared" si="20"/>
        <v>281</v>
      </c>
      <c r="B295" s="49">
        <f t="shared" si="21"/>
        <v>0</v>
      </c>
      <c r="C295" s="49">
        <f t="shared" si="22"/>
        <v>0</v>
      </c>
      <c r="D295" s="49">
        <f t="shared" si="23"/>
        <v>0</v>
      </c>
      <c r="E295" s="49">
        <f t="shared" si="24"/>
        <v>0</v>
      </c>
      <c r="G295" s="2"/>
    </row>
    <row r="296" spans="1:7" ht="12.75">
      <c r="A296" s="2">
        <f t="shared" si="20"/>
        <v>282</v>
      </c>
      <c r="B296" s="49">
        <f t="shared" si="21"/>
        <v>0</v>
      </c>
      <c r="C296" s="49">
        <f t="shared" si="22"/>
        <v>0</v>
      </c>
      <c r="D296" s="49">
        <f t="shared" si="23"/>
        <v>0</v>
      </c>
      <c r="E296" s="49">
        <f t="shared" si="24"/>
        <v>0</v>
      </c>
      <c r="G296" s="2"/>
    </row>
    <row r="297" spans="1:7" ht="12.75">
      <c r="A297" s="2">
        <f t="shared" si="20"/>
        <v>283</v>
      </c>
      <c r="B297" s="49">
        <f t="shared" si="21"/>
        <v>0</v>
      </c>
      <c r="C297" s="49">
        <f t="shared" si="22"/>
        <v>0</v>
      </c>
      <c r="D297" s="49">
        <f t="shared" si="23"/>
        <v>0</v>
      </c>
      <c r="E297" s="49">
        <f t="shared" si="24"/>
        <v>0</v>
      </c>
      <c r="G297" s="2"/>
    </row>
    <row r="298" spans="1:7" ht="12.75">
      <c r="A298" s="2">
        <f t="shared" si="20"/>
        <v>284</v>
      </c>
      <c r="B298" s="49">
        <f t="shared" si="21"/>
        <v>0</v>
      </c>
      <c r="C298" s="49">
        <f t="shared" si="22"/>
        <v>0</v>
      </c>
      <c r="D298" s="49">
        <f t="shared" si="23"/>
        <v>0</v>
      </c>
      <c r="E298" s="49">
        <f t="shared" si="24"/>
        <v>0</v>
      </c>
      <c r="G298" s="2"/>
    </row>
    <row r="299" spans="1:7" ht="12.75">
      <c r="A299" s="2">
        <f t="shared" si="20"/>
        <v>285</v>
      </c>
      <c r="B299" s="49">
        <f t="shared" si="21"/>
        <v>0</v>
      </c>
      <c r="C299" s="49">
        <f t="shared" si="22"/>
        <v>0</v>
      </c>
      <c r="D299" s="49">
        <f t="shared" si="23"/>
        <v>0</v>
      </c>
      <c r="E299" s="49">
        <f t="shared" si="24"/>
        <v>0</v>
      </c>
      <c r="G299" s="2"/>
    </row>
    <row r="300" spans="1:7" ht="12.75">
      <c r="A300" s="2">
        <f t="shared" si="20"/>
        <v>286</v>
      </c>
      <c r="B300" s="49">
        <f t="shared" si="21"/>
        <v>0</v>
      </c>
      <c r="C300" s="49">
        <f t="shared" si="22"/>
        <v>0</v>
      </c>
      <c r="D300" s="49">
        <f t="shared" si="23"/>
        <v>0</v>
      </c>
      <c r="E300" s="49">
        <f t="shared" si="24"/>
        <v>0</v>
      </c>
      <c r="G300" s="2"/>
    </row>
    <row r="301" spans="1:7" ht="12.75">
      <c r="A301" s="2">
        <f t="shared" si="20"/>
        <v>287</v>
      </c>
      <c r="B301" s="49">
        <f t="shared" si="21"/>
        <v>0</v>
      </c>
      <c r="C301" s="49">
        <f t="shared" si="22"/>
        <v>0</v>
      </c>
      <c r="D301" s="49">
        <f t="shared" si="23"/>
        <v>0</v>
      </c>
      <c r="E301" s="49">
        <f t="shared" si="24"/>
        <v>0</v>
      </c>
      <c r="G301" s="2"/>
    </row>
    <row r="302" spans="1:7" ht="12.75">
      <c r="A302" s="2">
        <f t="shared" si="20"/>
        <v>288</v>
      </c>
      <c r="B302" s="49">
        <f t="shared" si="21"/>
        <v>0</v>
      </c>
      <c r="C302" s="49">
        <f t="shared" si="22"/>
        <v>0</v>
      </c>
      <c r="D302" s="49">
        <f t="shared" si="23"/>
        <v>0</v>
      </c>
      <c r="E302" s="49">
        <f t="shared" si="24"/>
        <v>0</v>
      </c>
      <c r="G302" s="2"/>
    </row>
    <row r="303" spans="1:7" ht="12.75">
      <c r="A303" s="2">
        <f t="shared" si="20"/>
        <v>289</v>
      </c>
      <c r="B303" s="49">
        <f t="shared" si="21"/>
        <v>0</v>
      </c>
      <c r="C303" s="49">
        <f t="shared" si="22"/>
        <v>0</v>
      </c>
      <c r="D303" s="49">
        <f t="shared" si="23"/>
        <v>0</v>
      </c>
      <c r="E303" s="49">
        <f t="shared" si="24"/>
        <v>0</v>
      </c>
      <c r="G303" s="2"/>
    </row>
    <row r="304" spans="1:7" ht="12.75">
      <c r="A304" s="2">
        <f t="shared" si="20"/>
        <v>290</v>
      </c>
      <c r="B304" s="49">
        <f t="shared" si="21"/>
        <v>0</v>
      </c>
      <c r="C304" s="49">
        <f t="shared" si="22"/>
        <v>0</v>
      </c>
      <c r="D304" s="49">
        <f t="shared" si="23"/>
        <v>0</v>
      </c>
      <c r="E304" s="49">
        <f t="shared" si="24"/>
        <v>0</v>
      </c>
      <c r="G304" s="2"/>
    </row>
    <row r="305" spans="1:7" ht="12.75">
      <c r="A305" s="2">
        <f t="shared" si="20"/>
        <v>291</v>
      </c>
      <c r="B305" s="49">
        <f t="shared" si="21"/>
        <v>0</v>
      </c>
      <c r="C305" s="49">
        <f t="shared" si="22"/>
        <v>0</v>
      </c>
      <c r="D305" s="49">
        <f t="shared" si="23"/>
        <v>0</v>
      </c>
      <c r="E305" s="49">
        <f t="shared" si="24"/>
        <v>0</v>
      </c>
      <c r="G305" s="2"/>
    </row>
    <row r="306" spans="1:7" ht="12.75">
      <c r="A306" s="2">
        <f t="shared" si="20"/>
        <v>292</v>
      </c>
      <c r="B306" s="49">
        <f t="shared" si="21"/>
        <v>0</v>
      </c>
      <c r="C306" s="49">
        <f t="shared" si="22"/>
        <v>0</v>
      </c>
      <c r="D306" s="49">
        <f t="shared" si="23"/>
        <v>0</v>
      </c>
      <c r="E306" s="49">
        <f t="shared" si="24"/>
        <v>0</v>
      </c>
      <c r="G306" s="2"/>
    </row>
    <row r="307" spans="1:7" ht="12.75">
      <c r="A307" s="2">
        <f t="shared" si="20"/>
        <v>293</v>
      </c>
      <c r="B307" s="49">
        <f t="shared" si="21"/>
        <v>0</v>
      </c>
      <c r="C307" s="49">
        <f t="shared" si="22"/>
        <v>0</v>
      </c>
      <c r="D307" s="49">
        <f t="shared" si="23"/>
        <v>0</v>
      </c>
      <c r="E307" s="49">
        <f t="shared" si="24"/>
        <v>0</v>
      </c>
      <c r="G307" s="2"/>
    </row>
    <row r="308" spans="1:7" ht="12.75">
      <c r="A308" s="2">
        <f t="shared" si="20"/>
        <v>294</v>
      </c>
      <c r="B308" s="49">
        <f t="shared" si="21"/>
        <v>0</v>
      </c>
      <c r="C308" s="49">
        <f t="shared" si="22"/>
        <v>0</v>
      </c>
      <c r="D308" s="49">
        <f t="shared" si="23"/>
        <v>0</v>
      </c>
      <c r="E308" s="49">
        <f t="shared" si="24"/>
        <v>0</v>
      </c>
      <c r="G308" s="2"/>
    </row>
    <row r="309" spans="1:7" ht="12.75">
      <c r="A309" s="2">
        <f t="shared" si="20"/>
        <v>295</v>
      </c>
      <c r="B309" s="49">
        <f t="shared" si="21"/>
        <v>0</v>
      </c>
      <c r="C309" s="49">
        <f t="shared" si="22"/>
        <v>0</v>
      </c>
      <c r="D309" s="49">
        <f t="shared" si="23"/>
        <v>0</v>
      </c>
      <c r="E309" s="49">
        <f t="shared" si="24"/>
        <v>0</v>
      </c>
      <c r="G309" s="2"/>
    </row>
    <row r="310" spans="1:7" ht="12.75">
      <c r="A310" s="2">
        <f t="shared" si="20"/>
        <v>296</v>
      </c>
      <c r="B310" s="49">
        <f t="shared" si="21"/>
        <v>0</v>
      </c>
      <c r="C310" s="49">
        <f t="shared" si="22"/>
        <v>0</v>
      </c>
      <c r="D310" s="49">
        <f t="shared" si="23"/>
        <v>0</v>
      </c>
      <c r="E310" s="49">
        <f t="shared" si="24"/>
        <v>0</v>
      </c>
      <c r="G310" s="2"/>
    </row>
    <row r="311" spans="1:7" ht="12.75">
      <c r="A311" s="2">
        <f t="shared" si="20"/>
        <v>297</v>
      </c>
      <c r="B311" s="49">
        <f t="shared" si="21"/>
        <v>0</v>
      </c>
      <c r="C311" s="49">
        <f t="shared" si="22"/>
        <v>0</v>
      </c>
      <c r="D311" s="49">
        <f t="shared" si="23"/>
        <v>0</v>
      </c>
      <c r="E311" s="49">
        <f t="shared" si="24"/>
        <v>0</v>
      </c>
      <c r="G311" s="2"/>
    </row>
    <row r="312" spans="1:7" ht="12.75">
      <c r="A312" s="2">
        <f t="shared" si="20"/>
        <v>298</v>
      </c>
      <c r="B312" s="49">
        <f t="shared" si="21"/>
        <v>0</v>
      </c>
      <c r="C312" s="49">
        <f t="shared" si="22"/>
        <v>0</v>
      </c>
      <c r="D312" s="49">
        <f t="shared" si="23"/>
        <v>0</v>
      </c>
      <c r="E312" s="49">
        <f t="shared" si="24"/>
        <v>0</v>
      </c>
      <c r="G312" s="2"/>
    </row>
    <row r="313" spans="1:7" ht="12.75">
      <c r="A313" s="2">
        <f t="shared" si="20"/>
        <v>299</v>
      </c>
      <c r="B313" s="49">
        <f t="shared" si="21"/>
        <v>0</v>
      </c>
      <c r="C313" s="49">
        <f t="shared" si="22"/>
        <v>0</v>
      </c>
      <c r="D313" s="49">
        <f t="shared" si="23"/>
        <v>0</v>
      </c>
      <c r="E313" s="49">
        <f t="shared" si="24"/>
        <v>0</v>
      </c>
      <c r="G313" s="2"/>
    </row>
    <row r="314" spans="1:7" ht="12.75">
      <c r="A314" s="2">
        <f t="shared" si="20"/>
        <v>300</v>
      </c>
      <c r="B314" s="49">
        <f t="shared" si="21"/>
        <v>0</v>
      </c>
      <c r="C314" s="49">
        <f t="shared" si="22"/>
        <v>0</v>
      </c>
      <c r="D314" s="49">
        <f t="shared" si="23"/>
        <v>0</v>
      </c>
      <c r="E314" s="49">
        <f t="shared" si="24"/>
        <v>0</v>
      </c>
      <c r="G314" s="2"/>
    </row>
    <row r="315" spans="1:7" ht="12.75">
      <c r="A315" s="2">
        <f t="shared" si="20"/>
        <v>301</v>
      </c>
      <c r="B315" s="49">
        <f t="shared" si="21"/>
        <v>0</v>
      </c>
      <c r="C315" s="49">
        <f t="shared" si="22"/>
        <v>0</v>
      </c>
      <c r="D315" s="49">
        <f t="shared" si="23"/>
        <v>0</v>
      </c>
      <c r="E315" s="49">
        <f t="shared" si="24"/>
        <v>0</v>
      </c>
      <c r="G315" s="2"/>
    </row>
    <row r="316" spans="1:7" ht="12.75">
      <c r="A316" s="2">
        <f t="shared" si="20"/>
        <v>302</v>
      </c>
      <c r="B316" s="49">
        <f t="shared" si="21"/>
        <v>0</v>
      </c>
      <c r="C316" s="49">
        <f t="shared" si="22"/>
        <v>0</v>
      </c>
      <c r="D316" s="49">
        <f t="shared" si="23"/>
        <v>0</v>
      </c>
      <c r="E316" s="49">
        <f t="shared" si="24"/>
        <v>0</v>
      </c>
      <c r="G316" s="2"/>
    </row>
    <row r="317" spans="1:7" ht="12.75">
      <c r="A317" s="2">
        <f t="shared" si="20"/>
        <v>303</v>
      </c>
      <c r="B317" s="49">
        <f t="shared" si="21"/>
        <v>0</v>
      </c>
      <c r="C317" s="49">
        <f t="shared" si="22"/>
        <v>0</v>
      </c>
      <c r="D317" s="49">
        <f t="shared" si="23"/>
        <v>0</v>
      </c>
      <c r="E317" s="49">
        <f t="shared" si="24"/>
        <v>0</v>
      </c>
      <c r="G317" s="2"/>
    </row>
    <row r="318" spans="1:7" ht="12.75">
      <c r="A318" s="2">
        <f t="shared" si="20"/>
        <v>304</v>
      </c>
      <c r="B318" s="49">
        <f t="shared" si="21"/>
        <v>0</v>
      </c>
      <c r="C318" s="49">
        <f t="shared" si="22"/>
        <v>0</v>
      </c>
      <c r="D318" s="49">
        <f t="shared" si="23"/>
        <v>0</v>
      </c>
      <c r="E318" s="49">
        <f t="shared" si="24"/>
        <v>0</v>
      </c>
      <c r="G318" s="2"/>
    </row>
    <row r="319" spans="1:7" ht="12.75">
      <c r="A319" s="2">
        <f t="shared" si="20"/>
        <v>305</v>
      </c>
      <c r="B319" s="49">
        <f t="shared" si="21"/>
        <v>0</v>
      </c>
      <c r="C319" s="49">
        <f t="shared" si="22"/>
        <v>0</v>
      </c>
      <c r="D319" s="49">
        <f t="shared" si="23"/>
        <v>0</v>
      </c>
      <c r="E319" s="49">
        <f t="shared" si="24"/>
        <v>0</v>
      </c>
      <c r="G319" s="2"/>
    </row>
    <row r="320" spans="1:7" ht="12.75">
      <c r="A320" s="2">
        <f t="shared" si="20"/>
        <v>306</v>
      </c>
      <c r="B320" s="49">
        <f t="shared" si="21"/>
        <v>0</v>
      </c>
      <c r="C320" s="49">
        <f t="shared" si="22"/>
        <v>0</v>
      </c>
      <c r="D320" s="49">
        <f t="shared" si="23"/>
        <v>0</v>
      </c>
      <c r="E320" s="49">
        <f t="shared" si="24"/>
        <v>0</v>
      </c>
      <c r="G320" s="2"/>
    </row>
    <row r="321" spans="1:7" ht="12.75">
      <c r="A321" s="2">
        <f t="shared" si="20"/>
        <v>307</v>
      </c>
      <c r="B321" s="49">
        <f t="shared" si="21"/>
        <v>0</v>
      </c>
      <c r="C321" s="49">
        <f t="shared" si="22"/>
        <v>0</v>
      </c>
      <c r="D321" s="49">
        <f t="shared" si="23"/>
        <v>0</v>
      </c>
      <c r="E321" s="49">
        <f t="shared" si="24"/>
        <v>0</v>
      </c>
      <c r="G321" s="2"/>
    </row>
    <row r="322" spans="1:7" ht="12.75">
      <c r="A322" s="2">
        <f t="shared" si="20"/>
        <v>308</v>
      </c>
      <c r="B322" s="49">
        <f t="shared" si="21"/>
        <v>0</v>
      </c>
      <c r="C322" s="49">
        <f t="shared" si="22"/>
        <v>0</v>
      </c>
      <c r="D322" s="49">
        <f t="shared" si="23"/>
        <v>0</v>
      </c>
      <c r="E322" s="49">
        <f t="shared" si="24"/>
        <v>0</v>
      </c>
      <c r="G322" s="2"/>
    </row>
    <row r="323" spans="1:7" ht="12.75">
      <c r="A323" s="2">
        <f t="shared" si="20"/>
        <v>309</v>
      </c>
      <c r="B323" s="49">
        <f t="shared" si="21"/>
        <v>0</v>
      </c>
      <c r="C323" s="49">
        <f t="shared" si="22"/>
        <v>0</v>
      </c>
      <c r="D323" s="49">
        <f t="shared" si="23"/>
        <v>0</v>
      </c>
      <c r="E323" s="49">
        <f t="shared" si="24"/>
        <v>0</v>
      </c>
      <c r="G323" s="2"/>
    </row>
    <row r="324" spans="1:7" ht="12.75">
      <c r="A324" s="2">
        <f t="shared" si="20"/>
        <v>310</v>
      </c>
      <c r="B324" s="49">
        <f t="shared" si="21"/>
        <v>0</v>
      </c>
      <c r="C324" s="49">
        <f t="shared" si="22"/>
        <v>0</v>
      </c>
      <c r="D324" s="49">
        <f t="shared" si="23"/>
        <v>0</v>
      </c>
      <c r="E324" s="49">
        <f t="shared" si="24"/>
        <v>0</v>
      </c>
      <c r="G324" s="2"/>
    </row>
    <row r="325" spans="1:7" ht="12.75">
      <c r="A325" s="2">
        <f t="shared" si="20"/>
        <v>311</v>
      </c>
      <c r="B325" s="49">
        <f t="shared" si="21"/>
        <v>0</v>
      </c>
      <c r="C325" s="49">
        <f t="shared" si="22"/>
        <v>0</v>
      </c>
      <c r="D325" s="49">
        <f t="shared" si="23"/>
        <v>0</v>
      </c>
      <c r="E325" s="49">
        <f t="shared" si="24"/>
        <v>0</v>
      </c>
      <c r="G325" s="2"/>
    </row>
    <row r="326" spans="1:7" ht="12.75">
      <c r="A326" s="2">
        <f t="shared" si="20"/>
        <v>312</v>
      </c>
      <c r="B326" s="49">
        <f t="shared" si="21"/>
        <v>0</v>
      </c>
      <c r="C326" s="49">
        <f t="shared" si="22"/>
        <v>0</v>
      </c>
      <c r="D326" s="49">
        <f t="shared" si="23"/>
        <v>0</v>
      </c>
      <c r="E326" s="49">
        <f t="shared" si="24"/>
        <v>0</v>
      </c>
      <c r="G326" s="2"/>
    </row>
    <row r="327" spans="1:7" ht="12.75">
      <c r="A327" s="2">
        <f t="shared" si="20"/>
        <v>313</v>
      </c>
      <c r="B327" s="49">
        <f t="shared" si="21"/>
        <v>0</v>
      </c>
      <c r="C327" s="49">
        <f t="shared" si="22"/>
        <v>0</v>
      </c>
      <c r="D327" s="49">
        <f t="shared" si="23"/>
        <v>0</v>
      </c>
      <c r="E327" s="49">
        <f t="shared" si="24"/>
        <v>0</v>
      </c>
      <c r="G327" s="2"/>
    </row>
    <row r="328" spans="1:7" ht="12.75">
      <c r="A328" s="2">
        <f t="shared" si="20"/>
        <v>314</v>
      </c>
      <c r="B328" s="49">
        <f t="shared" si="21"/>
        <v>0</v>
      </c>
      <c r="C328" s="49">
        <f t="shared" si="22"/>
        <v>0</v>
      </c>
      <c r="D328" s="49">
        <f t="shared" si="23"/>
        <v>0</v>
      </c>
      <c r="E328" s="49">
        <f t="shared" si="24"/>
        <v>0</v>
      </c>
      <c r="G328" s="2"/>
    </row>
    <row r="329" spans="1:7" ht="12.75">
      <c r="A329" s="2">
        <f t="shared" si="20"/>
        <v>315</v>
      </c>
      <c r="B329" s="49">
        <f t="shared" si="21"/>
        <v>0</v>
      </c>
      <c r="C329" s="49">
        <f t="shared" si="22"/>
        <v>0</v>
      </c>
      <c r="D329" s="49">
        <f t="shared" si="23"/>
        <v>0</v>
      </c>
      <c r="E329" s="49">
        <f t="shared" si="24"/>
        <v>0</v>
      </c>
      <c r="G329" s="2"/>
    </row>
    <row r="330" spans="1:7" ht="12.75">
      <c r="A330" s="2">
        <f t="shared" si="20"/>
        <v>316</v>
      </c>
      <c r="B330" s="49">
        <f t="shared" si="21"/>
        <v>0</v>
      </c>
      <c r="C330" s="49">
        <f t="shared" si="22"/>
        <v>0</v>
      </c>
      <c r="D330" s="49">
        <f t="shared" si="23"/>
        <v>0</v>
      </c>
      <c r="E330" s="49">
        <f t="shared" si="24"/>
        <v>0</v>
      </c>
      <c r="G330" s="2"/>
    </row>
    <row r="331" spans="1:7" ht="12.75">
      <c r="A331" s="2">
        <f t="shared" si="20"/>
        <v>317</v>
      </c>
      <c r="B331" s="49">
        <f t="shared" si="21"/>
        <v>0</v>
      </c>
      <c r="C331" s="49">
        <f t="shared" si="22"/>
        <v>0</v>
      </c>
      <c r="D331" s="49">
        <f t="shared" si="23"/>
        <v>0</v>
      </c>
      <c r="E331" s="49">
        <f t="shared" si="24"/>
        <v>0</v>
      </c>
      <c r="G331" s="2"/>
    </row>
    <row r="332" spans="1:7" ht="12.75">
      <c r="A332" s="2">
        <f t="shared" si="20"/>
        <v>318</v>
      </c>
      <c r="B332" s="49">
        <f t="shared" si="21"/>
        <v>0</v>
      </c>
      <c r="C332" s="49">
        <f t="shared" si="22"/>
        <v>0</v>
      </c>
      <c r="D332" s="49">
        <f t="shared" si="23"/>
        <v>0</v>
      </c>
      <c r="E332" s="49">
        <f t="shared" si="24"/>
        <v>0</v>
      </c>
      <c r="G332" s="2"/>
    </row>
    <row r="333" spans="1:7" ht="12.75">
      <c r="A333" s="2">
        <f t="shared" si="20"/>
        <v>319</v>
      </c>
      <c r="B333" s="49">
        <f t="shared" si="21"/>
        <v>0</v>
      </c>
      <c r="C333" s="49">
        <f t="shared" si="22"/>
        <v>0</v>
      </c>
      <c r="D333" s="49">
        <f t="shared" si="23"/>
        <v>0</v>
      </c>
      <c r="E333" s="49">
        <f t="shared" si="24"/>
        <v>0</v>
      </c>
      <c r="G333" s="2"/>
    </row>
    <row r="334" spans="1:7" ht="12.75">
      <c r="A334" s="2">
        <f t="shared" si="20"/>
        <v>320</v>
      </c>
      <c r="B334" s="49">
        <f t="shared" si="21"/>
        <v>0</v>
      </c>
      <c r="C334" s="49">
        <f t="shared" si="22"/>
        <v>0</v>
      </c>
      <c r="D334" s="49">
        <f t="shared" si="23"/>
        <v>0</v>
      </c>
      <c r="E334" s="49">
        <f t="shared" si="24"/>
        <v>0</v>
      </c>
      <c r="G334" s="2"/>
    </row>
    <row r="335" spans="1:7" ht="12.75">
      <c r="A335" s="2">
        <f aca="true" t="shared" si="25" ref="A335:A374">A334+1</f>
        <v>321</v>
      </c>
      <c r="B335" s="49">
        <f aca="true" t="shared" si="26" ref="B335:B374">IF(E334&lt;1,0,IF(E334&gt;B$8,B$8,(1+D$2)*E334))</f>
        <v>0</v>
      </c>
      <c r="C335" s="49">
        <f aca="true" t="shared" si="27" ref="C335:C374">IF(E334&lt;1,0,ROUND(E334*D$2,2))</f>
        <v>0</v>
      </c>
      <c r="D335" s="49">
        <f aca="true" t="shared" si="28" ref="D335:D374">IF(E334&lt;1,0,B335-C335+G335)</f>
        <v>0</v>
      </c>
      <c r="E335" s="49">
        <f aca="true" t="shared" si="29" ref="E335:E374">IF(E334&lt;1,0,E334-D335)</f>
        <v>0</v>
      </c>
      <c r="G335" s="2"/>
    </row>
    <row r="336" spans="1:7" ht="12.75">
      <c r="A336" s="2">
        <f t="shared" si="25"/>
        <v>322</v>
      </c>
      <c r="B336" s="49">
        <f t="shared" si="26"/>
        <v>0</v>
      </c>
      <c r="C336" s="49">
        <f t="shared" si="27"/>
        <v>0</v>
      </c>
      <c r="D336" s="49">
        <f t="shared" si="28"/>
        <v>0</v>
      </c>
      <c r="E336" s="49">
        <f t="shared" si="29"/>
        <v>0</v>
      </c>
      <c r="G336" s="2"/>
    </row>
    <row r="337" spans="1:7" ht="12.75">
      <c r="A337" s="2">
        <f t="shared" si="25"/>
        <v>323</v>
      </c>
      <c r="B337" s="49">
        <f t="shared" si="26"/>
        <v>0</v>
      </c>
      <c r="C337" s="49">
        <f t="shared" si="27"/>
        <v>0</v>
      </c>
      <c r="D337" s="49">
        <f t="shared" si="28"/>
        <v>0</v>
      </c>
      <c r="E337" s="49">
        <f t="shared" si="29"/>
        <v>0</v>
      </c>
      <c r="G337" s="2"/>
    </row>
    <row r="338" spans="1:7" ht="12.75">
      <c r="A338" s="2">
        <f t="shared" si="25"/>
        <v>324</v>
      </c>
      <c r="B338" s="49">
        <f t="shared" si="26"/>
        <v>0</v>
      </c>
      <c r="C338" s="49">
        <f t="shared" si="27"/>
        <v>0</v>
      </c>
      <c r="D338" s="49">
        <f t="shared" si="28"/>
        <v>0</v>
      </c>
      <c r="E338" s="49">
        <f t="shared" si="29"/>
        <v>0</v>
      </c>
      <c r="G338" s="2"/>
    </row>
    <row r="339" spans="1:7" ht="12.75">
      <c r="A339" s="2">
        <f t="shared" si="25"/>
        <v>325</v>
      </c>
      <c r="B339" s="49">
        <f t="shared" si="26"/>
        <v>0</v>
      </c>
      <c r="C339" s="49">
        <f t="shared" si="27"/>
        <v>0</v>
      </c>
      <c r="D339" s="49">
        <f t="shared" si="28"/>
        <v>0</v>
      </c>
      <c r="E339" s="49">
        <f t="shared" si="29"/>
        <v>0</v>
      </c>
      <c r="G339" s="2"/>
    </row>
    <row r="340" spans="1:7" ht="12.75">
      <c r="A340" s="2">
        <f t="shared" si="25"/>
        <v>326</v>
      </c>
      <c r="B340" s="49">
        <f t="shared" si="26"/>
        <v>0</v>
      </c>
      <c r="C340" s="49">
        <f t="shared" si="27"/>
        <v>0</v>
      </c>
      <c r="D340" s="49">
        <f t="shared" si="28"/>
        <v>0</v>
      </c>
      <c r="E340" s="49">
        <f t="shared" si="29"/>
        <v>0</v>
      </c>
      <c r="G340" s="2"/>
    </row>
    <row r="341" spans="1:7" ht="12.75">
      <c r="A341" s="2">
        <f t="shared" si="25"/>
        <v>327</v>
      </c>
      <c r="B341" s="49">
        <f t="shared" si="26"/>
        <v>0</v>
      </c>
      <c r="C341" s="49">
        <f t="shared" si="27"/>
        <v>0</v>
      </c>
      <c r="D341" s="49">
        <f t="shared" si="28"/>
        <v>0</v>
      </c>
      <c r="E341" s="49">
        <f t="shared" si="29"/>
        <v>0</v>
      </c>
      <c r="G341" s="2"/>
    </row>
    <row r="342" spans="1:7" ht="12.75">
      <c r="A342" s="2">
        <f t="shared" si="25"/>
        <v>328</v>
      </c>
      <c r="B342" s="49">
        <f t="shared" si="26"/>
        <v>0</v>
      </c>
      <c r="C342" s="49">
        <f t="shared" si="27"/>
        <v>0</v>
      </c>
      <c r="D342" s="49">
        <f t="shared" si="28"/>
        <v>0</v>
      </c>
      <c r="E342" s="49">
        <f t="shared" si="29"/>
        <v>0</v>
      </c>
      <c r="G342" s="2"/>
    </row>
    <row r="343" spans="1:7" ht="12.75">
      <c r="A343" s="2">
        <f t="shared" si="25"/>
        <v>329</v>
      </c>
      <c r="B343" s="49">
        <f t="shared" si="26"/>
        <v>0</v>
      </c>
      <c r="C343" s="49">
        <f t="shared" si="27"/>
        <v>0</v>
      </c>
      <c r="D343" s="49">
        <f t="shared" si="28"/>
        <v>0</v>
      </c>
      <c r="E343" s="49">
        <f t="shared" si="29"/>
        <v>0</v>
      </c>
      <c r="G343" s="2"/>
    </row>
    <row r="344" spans="1:7" ht="12.75">
      <c r="A344" s="2">
        <f t="shared" si="25"/>
        <v>330</v>
      </c>
      <c r="B344" s="49">
        <f t="shared" si="26"/>
        <v>0</v>
      </c>
      <c r="C344" s="49">
        <f t="shared" si="27"/>
        <v>0</v>
      </c>
      <c r="D344" s="49">
        <f t="shared" si="28"/>
        <v>0</v>
      </c>
      <c r="E344" s="49">
        <f t="shared" si="29"/>
        <v>0</v>
      </c>
      <c r="G344" s="2"/>
    </row>
    <row r="345" spans="1:7" ht="12.75">
      <c r="A345" s="2">
        <f t="shared" si="25"/>
        <v>331</v>
      </c>
      <c r="B345" s="49">
        <f t="shared" si="26"/>
        <v>0</v>
      </c>
      <c r="C345" s="49">
        <f t="shared" si="27"/>
        <v>0</v>
      </c>
      <c r="D345" s="49">
        <f t="shared" si="28"/>
        <v>0</v>
      </c>
      <c r="E345" s="49">
        <f t="shared" si="29"/>
        <v>0</v>
      </c>
      <c r="G345" s="2"/>
    </row>
    <row r="346" spans="1:7" ht="12.75">
      <c r="A346" s="2">
        <f t="shared" si="25"/>
        <v>332</v>
      </c>
      <c r="B346" s="49">
        <f t="shared" si="26"/>
        <v>0</v>
      </c>
      <c r="C346" s="49">
        <f t="shared" si="27"/>
        <v>0</v>
      </c>
      <c r="D346" s="49">
        <f t="shared" si="28"/>
        <v>0</v>
      </c>
      <c r="E346" s="49">
        <f t="shared" si="29"/>
        <v>0</v>
      </c>
      <c r="G346" s="2"/>
    </row>
    <row r="347" spans="1:7" ht="12.75">
      <c r="A347" s="2">
        <f t="shared" si="25"/>
        <v>333</v>
      </c>
      <c r="B347" s="49">
        <f t="shared" si="26"/>
        <v>0</v>
      </c>
      <c r="C347" s="49">
        <f t="shared" si="27"/>
        <v>0</v>
      </c>
      <c r="D347" s="49">
        <f t="shared" si="28"/>
        <v>0</v>
      </c>
      <c r="E347" s="49">
        <f t="shared" si="29"/>
        <v>0</v>
      </c>
      <c r="G347" s="2"/>
    </row>
    <row r="348" spans="1:7" ht="12.75">
      <c r="A348" s="2">
        <f t="shared" si="25"/>
        <v>334</v>
      </c>
      <c r="B348" s="49">
        <f t="shared" si="26"/>
        <v>0</v>
      </c>
      <c r="C348" s="49">
        <f t="shared" si="27"/>
        <v>0</v>
      </c>
      <c r="D348" s="49">
        <f t="shared" si="28"/>
        <v>0</v>
      </c>
      <c r="E348" s="49">
        <f t="shared" si="29"/>
        <v>0</v>
      </c>
      <c r="G348" s="2"/>
    </row>
    <row r="349" spans="1:7" ht="12.75">
      <c r="A349" s="2">
        <f t="shared" si="25"/>
        <v>335</v>
      </c>
      <c r="B349" s="49">
        <f t="shared" si="26"/>
        <v>0</v>
      </c>
      <c r="C349" s="49">
        <f t="shared" si="27"/>
        <v>0</v>
      </c>
      <c r="D349" s="49">
        <f t="shared" si="28"/>
        <v>0</v>
      </c>
      <c r="E349" s="49">
        <f t="shared" si="29"/>
        <v>0</v>
      </c>
      <c r="G349" s="2"/>
    </row>
    <row r="350" spans="1:7" ht="12.75">
      <c r="A350" s="2">
        <f t="shared" si="25"/>
        <v>336</v>
      </c>
      <c r="B350" s="49">
        <f t="shared" si="26"/>
        <v>0</v>
      </c>
      <c r="C350" s="49">
        <f t="shared" si="27"/>
        <v>0</v>
      </c>
      <c r="D350" s="49">
        <f t="shared" si="28"/>
        <v>0</v>
      </c>
      <c r="E350" s="49">
        <f t="shared" si="29"/>
        <v>0</v>
      </c>
      <c r="G350" s="2"/>
    </row>
    <row r="351" spans="1:7" ht="12.75">
      <c r="A351" s="2">
        <f t="shared" si="25"/>
        <v>337</v>
      </c>
      <c r="B351" s="49">
        <f t="shared" si="26"/>
        <v>0</v>
      </c>
      <c r="C351" s="49">
        <f t="shared" si="27"/>
        <v>0</v>
      </c>
      <c r="D351" s="49">
        <f t="shared" si="28"/>
        <v>0</v>
      </c>
      <c r="E351" s="49">
        <f t="shared" si="29"/>
        <v>0</v>
      </c>
      <c r="G351" s="2"/>
    </row>
    <row r="352" spans="1:7" ht="12.75">
      <c r="A352" s="2">
        <f t="shared" si="25"/>
        <v>338</v>
      </c>
      <c r="B352" s="49">
        <f t="shared" si="26"/>
        <v>0</v>
      </c>
      <c r="C352" s="49">
        <f t="shared" si="27"/>
        <v>0</v>
      </c>
      <c r="D352" s="49">
        <f t="shared" si="28"/>
        <v>0</v>
      </c>
      <c r="E352" s="49">
        <f t="shared" si="29"/>
        <v>0</v>
      </c>
      <c r="G352" s="2"/>
    </row>
    <row r="353" spans="1:7" ht="12.75">
      <c r="A353" s="2">
        <f t="shared" si="25"/>
        <v>339</v>
      </c>
      <c r="B353" s="49">
        <f t="shared" si="26"/>
        <v>0</v>
      </c>
      <c r="C353" s="49">
        <f t="shared" si="27"/>
        <v>0</v>
      </c>
      <c r="D353" s="49">
        <f t="shared" si="28"/>
        <v>0</v>
      </c>
      <c r="E353" s="49">
        <f t="shared" si="29"/>
        <v>0</v>
      </c>
      <c r="G353" s="2"/>
    </row>
    <row r="354" spans="1:7" ht="12.75">
      <c r="A354" s="2">
        <f t="shared" si="25"/>
        <v>340</v>
      </c>
      <c r="B354" s="49">
        <f t="shared" si="26"/>
        <v>0</v>
      </c>
      <c r="C354" s="49">
        <f t="shared" si="27"/>
        <v>0</v>
      </c>
      <c r="D354" s="49">
        <f t="shared" si="28"/>
        <v>0</v>
      </c>
      <c r="E354" s="49">
        <f t="shared" si="29"/>
        <v>0</v>
      </c>
      <c r="G354" s="2"/>
    </row>
    <row r="355" spans="1:7" ht="12.75">
      <c r="A355" s="2">
        <f t="shared" si="25"/>
        <v>341</v>
      </c>
      <c r="B355" s="49">
        <f t="shared" si="26"/>
        <v>0</v>
      </c>
      <c r="C355" s="49">
        <f t="shared" si="27"/>
        <v>0</v>
      </c>
      <c r="D355" s="49">
        <f t="shared" si="28"/>
        <v>0</v>
      </c>
      <c r="E355" s="49">
        <f t="shared" si="29"/>
        <v>0</v>
      </c>
      <c r="G355" s="2"/>
    </row>
    <row r="356" spans="1:7" ht="12.75">
      <c r="A356" s="2">
        <f t="shared" si="25"/>
        <v>342</v>
      </c>
      <c r="B356" s="49">
        <f t="shared" si="26"/>
        <v>0</v>
      </c>
      <c r="C356" s="49">
        <f t="shared" si="27"/>
        <v>0</v>
      </c>
      <c r="D356" s="49">
        <f t="shared" si="28"/>
        <v>0</v>
      </c>
      <c r="E356" s="49">
        <f t="shared" si="29"/>
        <v>0</v>
      </c>
      <c r="G356" s="2"/>
    </row>
    <row r="357" spans="1:7" ht="12.75">
      <c r="A357" s="2">
        <f t="shared" si="25"/>
        <v>343</v>
      </c>
      <c r="B357" s="49">
        <f t="shared" si="26"/>
        <v>0</v>
      </c>
      <c r="C357" s="49">
        <f t="shared" si="27"/>
        <v>0</v>
      </c>
      <c r="D357" s="49">
        <f t="shared" si="28"/>
        <v>0</v>
      </c>
      <c r="E357" s="49">
        <f t="shared" si="29"/>
        <v>0</v>
      </c>
      <c r="G357" s="2"/>
    </row>
    <row r="358" spans="1:7" ht="12.75">
      <c r="A358" s="2">
        <f t="shared" si="25"/>
        <v>344</v>
      </c>
      <c r="B358" s="49">
        <f t="shared" si="26"/>
        <v>0</v>
      </c>
      <c r="C358" s="49">
        <f t="shared" si="27"/>
        <v>0</v>
      </c>
      <c r="D358" s="49">
        <f t="shared" si="28"/>
        <v>0</v>
      </c>
      <c r="E358" s="49">
        <f t="shared" si="29"/>
        <v>0</v>
      </c>
      <c r="G358" s="2"/>
    </row>
    <row r="359" spans="1:7" ht="12.75">
      <c r="A359" s="2">
        <f t="shared" si="25"/>
        <v>345</v>
      </c>
      <c r="B359" s="49">
        <f t="shared" si="26"/>
        <v>0</v>
      </c>
      <c r="C359" s="49">
        <f t="shared" si="27"/>
        <v>0</v>
      </c>
      <c r="D359" s="49">
        <f t="shared" si="28"/>
        <v>0</v>
      </c>
      <c r="E359" s="49">
        <f t="shared" si="29"/>
        <v>0</v>
      </c>
      <c r="G359" s="2"/>
    </row>
    <row r="360" spans="1:7" ht="12.75">
      <c r="A360" s="2">
        <f t="shared" si="25"/>
        <v>346</v>
      </c>
      <c r="B360" s="49">
        <f t="shared" si="26"/>
        <v>0</v>
      </c>
      <c r="C360" s="49">
        <f t="shared" si="27"/>
        <v>0</v>
      </c>
      <c r="D360" s="49">
        <f t="shared" si="28"/>
        <v>0</v>
      </c>
      <c r="E360" s="49">
        <f t="shared" si="29"/>
        <v>0</v>
      </c>
      <c r="G360" s="2"/>
    </row>
    <row r="361" spans="1:7" ht="12.75">
      <c r="A361" s="2">
        <f t="shared" si="25"/>
        <v>347</v>
      </c>
      <c r="B361" s="49">
        <f t="shared" si="26"/>
        <v>0</v>
      </c>
      <c r="C361" s="49">
        <f t="shared" si="27"/>
        <v>0</v>
      </c>
      <c r="D361" s="49">
        <f t="shared" si="28"/>
        <v>0</v>
      </c>
      <c r="E361" s="49">
        <f t="shared" si="29"/>
        <v>0</v>
      </c>
      <c r="G361" s="2"/>
    </row>
    <row r="362" spans="1:7" ht="12.75">
      <c r="A362" s="2">
        <f t="shared" si="25"/>
        <v>348</v>
      </c>
      <c r="B362" s="49">
        <f t="shared" si="26"/>
        <v>0</v>
      </c>
      <c r="C362" s="49">
        <f t="shared" si="27"/>
        <v>0</v>
      </c>
      <c r="D362" s="49">
        <f t="shared" si="28"/>
        <v>0</v>
      </c>
      <c r="E362" s="49">
        <f t="shared" si="29"/>
        <v>0</v>
      </c>
      <c r="G362" s="2"/>
    </row>
    <row r="363" spans="1:7" ht="12.75">
      <c r="A363" s="2">
        <f t="shared" si="25"/>
        <v>349</v>
      </c>
      <c r="B363" s="49">
        <f t="shared" si="26"/>
        <v>0</v>
      </c>
      <c r="C363" s="49">
        <f t="shared" si="27"/>
        <v>0</v>
      </c>
      <c r="D363" s="49">
        <f t="shared" si="28"/>
        <v>0</v>
      </c>
      <c r="E363" s="49">
        <f t="shared" si="29"/>
        <v>0</v>
      </c>
      <c r="G363" s="2"/>
    </row>
    <row r="364" spans="1:7" ht="12.75">
      <c r="A364" s="2">
        <f t="shared" si="25"/>
        <v>350</v>
      </c>
      <c r="B364" s="49">
        <f t="shared" si="26"/>
        <v>0</v>
      </c>
      <c r="C364" s="49">
        <f t="shared" si="27"/>
        <v>0</v>
      </c>
      <c r="D364" s="49">
        <f t="shared" si="28"/>
        <v>0</v>
      </c>
      <c r="E364" s="49">
        <f t="shared" si="29"/>
        <v>0</v>
      </c>
      <c r="G364" s="2"/>
    </row>
    <row r="365" spans="1:7" ht="12.75">
      <c r="A365" s="2">
        <f t="shared" si="25"/>
        <v>351</v>
      </c>
      <c r="B365" s="49">
        <f t="shared" si="26"/>
        <v>0</v>
      </c>
      <c r="C365" s="49">
        <f t="shared" si="27"/>
        <v>0</v>
      </c>
      <c r="D365" s="49">
        <f t="shared" si="28"/>
        <v>0</v>
      </c>
      <c r="E365" s="49">
        <f t="shared" si="29"/>
        <v>0</v>
      </c>
      <c r="G365" s="2"/>
    </row>
    <row r="366" spans="1:7" ht="12.75">
      <c r="A366" s="2">
        <f t="shared" si="25"/>
        <v>352</v>
      </c>
      <c r="B366" s="49">
        <f t="shared" si="26"/>
        <v>0</v>
      </c>
      <c r="C366" s="49">
        <f t="shared" si="27"/>
        <v>0</v>
      </c>
      <c r="D366" s="49">
        <f t="shared" si="28"/>
        <v>0</v>
      </c>
      <c r="E366" s="49">
        <f t="shared" si="29"/>
        <v>0</v>
      </c>
      <c r="G366" s="2"/>
    </row>
    <row r="367" spans="1:7" ht="12.75">
      <c r="A367" s="2">
        <f t="shared" si="25"/>
        <v>353</v>
      </c>
      <c r="B367" s="49">
        <f t="shared" si="26"/>
        <v>0</v>
      </c>
      <c r="C367" s="49">
        <f t="shared" si="27"/>
        <v>0</v>
      </c>
      <c r="D367" s="49">
        <f t="shared" si="28"/>
        <v>0</v>
      </c>
      <c r="E367" s="49">
        <f t="shared" si="29"/>
        <v>0</v>
      </c>
      <c r="G367" s="2"/>
    </row>
    <row r="368" spans="1:7" ht="12.75">
      <c r="A368" s="2">
        <f t="shared" si="25"/>
        <v>354</v>
      </c>
      <c r="B368" s="49">
        <f t="shared" si="26"/>
        <v>0</v>
      </c>
      <c r="C368" s="49">
        <f t="shared" si="27"/>
        <v>0</v>
      </c>
      <c r="D368" s="49">
        <f t="shared" si="28"/>
        <v>0</v>
      </c>
      <c r="E368" s="49">
        <f t="shared" si="29"/>
        <v>0</v>
      </c>
      <c r="G368" s="2"/>
    </row>
    <row r="369" spans="1:7" ht="12.75">
      <c r="A369" s="2">
        <f t="shared" si="25"/>
        <v>355</v>
      </c>
      <c r="B369" s="49">
        <f t="shared" si="26"/>
        <v>0</v>
      </c>
      <c r="C369" s="49">
        <f t="shared" si="27"/>
        <v>0</v>
      </c>
      <c r="D369" s="49">
        <f t="shared" si="28"/>
        <v>0</v>
      </c>
      <c r="E369" s="49">
        <f t="shared" si="29"/>
        <v>0</v>
      </c>
      <c r="G369" s="2"/>
    </row>
    <row r="370" spans="1:7" ht="12.75">
      <c r="A370" s="2">
        <f t="shared" si="25"/>
        <v>356</v>
      </c>
      <c r="B370" s="49">
        <f t="shared" si="26"/>
        <v>0</v>
      </c>
      <c r="C370" s="49">
        <f t="shared" si="27"/>
        <v>0</v>
      </c>
      <c r="D370" s="49">
        <f t="shared" si="28"/>
        <v>0</v>
      </c>
      <c r="E370" s="49">
        <f t="shared" si="29"/>
        <v>0</v>
      </c>
      <c r="G370" s="2"/>
    </row>
    <row r="371" spans="1:7" ht="12.75">
      <c r="A371" s="2">
        <f t="shared" si="25"/>
        <v>357</v>
      </c>
      <c r="B371" s="49">
        <f t="shared" si="26"/>
        <v>0</v>
      </c>
      <c r="C371" s="49">
        <f t="shared" si="27"/>
        <v>0</v>
      </c>
      <c r="D371" s="49">
        <f t="shared" si="28"/>
        <v>0</v>
      </c>
      <c r="E371" s="49">
        <f t="shared" si="29"/>
        <v>0</v>
      </c>
      <c r="G371" s="2"/>
    </row>
    <row r="372" spans="1:7" ht="12.75">
      <c r="A372" s="2">
        <f t="shared" si="25"/>
        <v>358</v>
      </c>
      <c r="B372" s="49">
        <f t="shared" si="26"/>
        <v>0</v>
      </c>
      <c r="C372" s="49">
        <f t="shared" si="27"/>
        <v>0</v>
      </c>
      <c r="D372" s="49">
        <f t="shared" si="28"/>
        <v>0</v>
      </c>
      <c r="E372" s="49">
        <f t="shared" si="29"/>
        <v>0</v>
      </c>
      <c r="G372" s="2"/>
    </row>
    <row r="373" spans="1:7" ht="12.75">
      <c r="A373" s="2">
        <f t="shared" si="25"/>
        <v>359</v>
      </c>
      <c r="B373" s="49">
        <f t="shared" si="26"/>
        <v>0</v>
      </c>
      <c r="C373" s="49">
        <f t="shared" si="27"/>
        <v>0</v>
      </c>
      <c r="D373" s="49">
        <f t="shared" si="28"/>
        <v>0</v>
      </c>
      <c r="E373" s="49">
        <f t="shared" si="29"/>
        <v>0</v>
      </c>
      <c r="G373" s="2"/>
    </row>
    <row r="374" spans="1:7" ht="12.75">
      <c r="A374" s="2">
        <f t="shared" si="25"/>
        <v>360</v>
      </c>
      <c r="B374" s="49">
        <f t="shared" si="26"/>
        <v>0</v>
      </c>
      <c r="C374" s="49">
        <f t="shared" si="27"/>
        <v>0</v>
      </c>
      <c r="D374" s="49">
        <f t="shared" si="28"/>
        <v>0</v>
      </c>
      <c r="E374" s="49">
        <f t="shared" si="29"/>
        <v>0</v>
      </c>
      <c r="G374" s="2"/>
    </row>
  </sheetData>
  <sheetProtection/>
  <printOptions/>
  <pageMargins left="0.75" right="0.75" top="1"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sheetPr>
    <tabColor rgb="FF66FF66"/>
    <pageSetUpPr fitToPage="1"/>
  </sheetPr>
  <dimension ref="A1:J40"/>
  <sheetViews>
    <sheetView zoomScalePageLayoutView="0" workbookViewId="0" topLeftCell="A1">
      <selection activeCell="C11" sqref="C11"/>
    </sheetView>
  </sheetViews>
  <sheetFormatPr defaultColWidth="9.140625" defaultRowHeight="12.75"/>
  <cols>
    <col min="2" max="5" width="16.00390625" style="0" customWidth="1"/>
    <col min="6" max="6" width="2.8515625" style="0" customWidth="1"/>
    <col min="7" max="7" width="10.28125" style="0" bestFit="1" customWidth="1"/>
    <col min="8" max="8" width="11.8515625" style="0" bestFit="1" customWidth="1"/>
    <col min="9" max="9" width="22.8515625" style="0" bestFit="1" customWidth="1"/>
    <col min="10" max="10" width="10.7109375" style="0" bestFit="1" customWidth="1"/>
  </cols>
  <sheetData>
    <row r="1" spans="1:10" ht="25.5">
      <c r="A1" s="109" t="str">
        <f>ROW()&amp;")"</f>
        <v>1)</v>
      </c>
      <c r="B1" s="107" t="s">
        <v>207</v>
      </c>
      <c r="C1" s="108"/>
      <c r="D1" s="108"/>
      <c r="E1" s="108"/>
      <c r="F1" s="107"/>
      <c r="G1" s="108"/>
      <c r="H1" s="108"/>
      <c r="I1" s="108"/>
      <c r="J1" s="107"/>
    </row>
    <row r="2" spans="1:10" ht="12.75">
      <c r="A2" s="109" t="str">
        <f>ROW()&amp;")"</f>
        <v>2)</v>
      </c>
      <c r="B2" s="107" t="s">
        <v>208</v>
      </c>
      <c r="C2" s="108"/>
      <c r="D2" s="108"/>
      <c r="E2" s="108"/>
      <c r="F2" s="107"/>
      <c r="G2" s="108"/>
      <c r="H2" s="108"/>
      <c r="I2" s="108"/>
      <c r="J2" s="107"/>
    </row>
    <row r="3" spans="1:10" ht="12.75">
      <c r="A3" s="109" t="str">
        <f>ROW()&amp;")"</f>
        <v>3)</v>
      </c>
      <c r="B3" s="107" t="s">
        <v>209</v>
      </c>
      <c r="C3" s="108"/>
      <c r="D3" s="108"/>
      <c r="E3" s="108"/>
      <c r="F3" s="107"/>
      <c r="G3" s="108"/>
      <c r="H3" s="108"/>
      <c r="I3" s="108"/>
      <c r="J3" s="107"/>
    </row>
    <row r="9" spans="4:5" ht="12.75">
      <c r="D9" s="56">
        <v>0.28</v>
      </c>
      <c r="E9" s="88"/>
    </row>
    <row r="10" spans="2:10" ht="38.25">
      <c r="B10" s="58" t="s">
        <v>107</v>
      </c>
      <c r="C10" s="58" t="s">
        <v>108</v>
      </c>
      <c r="D10" s="58" t="s">
        <v>109</v>
      </c>
      <c r="E10" s="89" t="s">
        <v>140</v>
      </c>
      <c r="G10" s="44" t="str">
        <f>'Mortgage Calc (1)'!A1</f>
        <v>Item</v>
      </c>
      <c r="H10" s="2" t="str">
        <f>'Mortgage Calc (1)'!B1</f>
        <v>House</v>
      </c>
      <c r="I10" s="44" t="str">
        <f>'Mortgage Calc (1)'!C1</f>
        <v>Annual Rate</v>
      </c>
      <c r="J10" s="45">
        <f>'Mortgage Calc (1)'!D1</f>
        <v>0.06</v>
      </c>
    </row>
    <row r="11" spans="2:10" ht="12.75">
      <c r="B11" s="2">
        <v>1</v>
      </c>
      <c r="C11" s="165"/>
      <c r="D11" s="49">
        <f aca="true" t="shared" si="0" ref="D11:D40">IF(B11&gt;J$12,0,$C11*D$9)</f>
        <v>0</v>
      </c>
      <c r="E11" s="49">
        <f aca="true" t="shared" si="1" ref="E11:E40">IF(B11&gt;J$12,0,C11-D11)</f>
        <v>0</v>
      </c>
      <c r="G11" s="44" t="str">
        <f>'Mortgage Calc (1)'!A2</f>
        <v>Price</v>
      </c>
      <c r="H11" s="26">
        <f>'Mortgage Calc (1)'!B2</f>
        <v>150000</v>
      </c>
      <c r="I11" s="44" t="str">
        <f>'Mortgage Calc (1)'!C2</f>
        <v>Monthly Rate</v>
      </c>
      <c r="J11" s="46">
        <f>'Mortgage Calc (1)'!D2</f>
        <v>0.015</v>
      </c>
    </row>
    <row r="12" spans="2:10" ht="12.75">
      <c r="B12" s="2">
        <v>2</v>
      </c>
      <c r="C12" s="165"/>
      <c r="D12" s="49">
        <f t="shared" si="0"/>
        <v>0</v>
      </c>
      <c r="E12" s="49">
        <f t="shared" si="1"/>
        <v>0</v>
      </c>
      <c r="G12" s="44" t="str">
        <f>'Mortgage Calc (1)'!A3</f>
        <v>Down</v>
      </c>
      <c r="H12" s="26">
        <f>'Mortgage Calc (1)'!B3</f>
        <v>0</v>
      </c>
      <c r="I12" s="44" t="str">
        <f>'Mortgage Calc (1)'!C3</f>
        <v>Years</v>
      </c>
      <c r="J12" s="2">
        <f>'Mortgage Calc (1)'!D3</f>
        <v>15</v>
      </c>
    </row>
    <row r="13" spans="2:10" ht="12.75">
      <c r="B13" s="2">
        <v>3</v>
      </c>
      <c r="C13" s="165"/>
      <c r="D13" s="49">
        <f t="shared" si="0"/>
        <v>0</v>
      </c>
      <c r="E13" s="49">
        <f t="shared" si="1"/>
        <v>0</v>
      </c>
      <c r="G13" s="44" t="str">
        <f>'Mortgage Calc (1)'!A4</f>
        <v>Loan</v>
      </c>
      <c r="H13" s="26">
        <f>'Mortgage Calc (1)'!B4</f>
        <v>150000</v>
      </c>
      <c r="I13" s="44" t="str">
        <f>'Mortgage Calc (1)'!C4</f>
        <v>Months</v>
      </c>
      <c r="J13" s="2">
        <f>'Mortgage Calc (1)'!D4</f>
        <v>60</v>
      </c>
    </row>
    <row r="14" spans="2:10" ht="12.75">
      <c r="B14" s="2">
        <v>4</v>
      </c>
      <c r="C14" s="165"/>
      <c r="D14" s="49">
        <f t="shared" si="0"/>
        <v>0</v>
      </c>
      <c r="E14" s="49">
        <f t="shared" si="1"/>
        <v>0</v>
      </c>
      <c r="G14" s="44" t="str">
        <f>'Mortgage Calc (1)'!A5</f>
        <v>PMT</v>
      </c>
      <c r="H14" s="47">
        <f>'Mortgage Calc (1)'!B5</f>
        <v>-3809.014114066386</v>
      </c>
      <c r="I14" s="44" t="str">
        <f>'Mortgage Calc (1)'!C5</f>
        <v>Periods Per Year</v>
      </c>
      <c r="J14" s="2">
        <f>'Mortgage Calc (1)'!D5</f>
        <v>4</v>
      </c>
    </row>
    <row r="15" spans="2:10" ht="12.75">
      <c r="B15" s="2">
        <v>5</v>
      </c>
      <c r="C15" s="165"/>
      <c r="D15" s="49">
        <f t="shared" si="0"/>
        <v>0</v>
      </c>
      <c r="E15" s="49">
        <f t="shared" si="1"/>
        <v>0</v>
      </c>
      <c r="I15" s="44" t="str">
        <f>'Mortgage Calc (1)'!C6</f>
        <v>Type (0 = End, 1 = Begin)</v>
      </c>
      <c r="J15" s="2">
        <f>'Mortgage Calc (1)'!D6</f>
        <v>0</v>
      </c>
    </row>
    <row r="16" spans="2:5" ht="12.75">
      <c r="B16" s="2">
        <v>6</v>
      </c>
      <c r="C16" s="165"/>
      <c r="D16" s="49">
        <f t="shared" si="0"/>
        <v>0</v>
      </c>
      <c r="E16" s="49">
        <f t="shared" si="1"/>
        <v>0</v>
      </c>
    </row>
    <row r="17" spans="2:5" ht="12.75">
      <c r="B17" s="2">
        <v>7</v>
      </c>
      <c r="C17" s="165"/>
      <c r="D17" s="49">
        <f t="shared" si="0"/>
        <v>0</v>
      </c>
      <c r="E17" s="49">
        <f t="shared" si="1"/>
        <v>0</v>
      </c>
    </row>
    <row r="18" spans="2:5" ht="12.75">
      <c r="B18" s="2">
        <v>8</v>
      </c>
      <c r="C18" s="165"/>
      <c r="D18" s="49">
        <f t="shared" si="0"/>
        <v>0</v>
      </c>
      <c r="E18" s="49">
        <f t="shared" si="1"/>
        <v>0</v>
      </c>
    </row>
    <row r="19" spans="2:5" ht="12.75">
      <c r="B19" s="2">
        <v>9</v>
      </c>
      <c r="C19" s="165"/>
      <c r="D19" s="49">
        <f t="shared" si="0"/>
        <v>0</v>
      </c>
      <c r="E19" s="49">
        <f t="shared" si="1"/>
        <v>0</v>
      </c>
    </row>
    <row r="20" spans="2:5" ht="12.75">
      <c r="B20" s="2">
        <v>10</v>
      </c>
      <c r="C20" s="165"/>
      <c r="D20" s="49">
        <f t="shared" si="0"/>
        <v>0</v>
      </c>
      <c r="E20" s="49">
        <f t="shared" si="1"/>
        <v>0</v>
      </c>
    </row>
    <row r="21" spans="2:5" ht="12.75">
      <c r="B21" s="2">
        <v>11</v>
      </c>
      <c r="C21" s="165"/>
      <c r="D21" s="49">
        <f t="shared" si="0"/>
        <v>0</v>
      </c>
      <c r="E21" s="49">
        <f t="shared" si="1"/>
        <v>0</v>
      </c>
    </row>
    <row r="22" spans="2:5" ht="12.75">
      <c r="B22" s="2">
        <v>12</v>
      </c>
      <c r="C22" s="165"/>
      <c r="D22" s="49">
        <f t="shared" si="0"/>
        <v>0</v>
      </c>
      <c r="E22" s="49">
        <f t="shared" si="1"/>
        <v>0</v>
      </c>
    </row>
    <row r="23" spans="2:5" ht="12.75">
      <c r="B23" s="2">
        <v>13</v>
      </c>
      <c r="C23" s="165"/>
      <c r="D23" s="49">
        <f t="shared" si="0"/>
        <v>0</v>
      </c>
      <c r="E23" s="49">
        <f t="shared" si="1"/>
        <v>0</v>
      </c>
    </row>
    <row r="24" spans="2:5" ht="12.75">
      <c r="B24" s="2">
        <v>14</v>
      </c>
      <c r="C24" s="165"/>
      <c r="D24" s="49">
        <f t="shared" si="0"/>
        <v>0</v>
      </c>
      <c r="E24" s="49">
        <f t="shared" si="1"/>
        <v>0</v>
      </c>
    </row>
    <row r="25" spans="2:7" ht="12.75">
      <c r="B25" s="2">
        <v>15</v>
      </c>
      <c r="C25" s="165"/>
      <c r="D25" s="49">
        <f t="shared" si="0"/>
        <v>0</v>
      </c>
      <c r="E25" s="49">
        <f t="shared" si="1"/>
        <v>0</v>
      </c>
      <c r="G25" s="65"/>
    </row>
    <row r="26" spans="2:5" ht="12.75">
      <c r="B26" s="2">
        <v>16</v>
      </c>
      <c r="C26" s="165"/>
      <c r="D26" s="49">
        <f t="shared" si="0"/>
        <v>0</v>
      </c>
      <c r="E26" s="49">
        <f t="shared" si="1"/>
        <v>0</v>
      </c>
    </row>
    <row r="27" spans="2:5" ht="12.75">
      <c r="B27" s="2">
        <v>17</v>
      </c>
      <c r="C27" s="165"/>
      <c r="D27" s="49">
        <f t="shared" si="0"/>
        <v>0</v>
      </c>
      <c r="E27" s="49">
        <f t="shared" si="1"/>
        <v>0</v>
      </c>
    </row>
    <row r="28" spans="2:5" ht="12.75">
      <c r="B28" s="2">
        <v>18</v>
      </c>
      <c r="C28" s="165"/>
      <c r="D28" s="49">
        <f t="shared" si="0"/>
        <v>0</v>
      </c>
      <c r="E28" s="49">
        <f t="shared" si="1"/>
        <v>0</v>
      </c>
    </row>
    <row r="29" spans="2:5" ht="12.75">
      <c r="B29" s="2">
        <v>19</v>
      </c>
      <c r="C29" s="165"/>
      <c r="D29" s="49">
        <f t="shared" si="0"/>
        <v>0</v>
      </c>
      <c r="E29" s="49">
        <f t="shared" si="1"/>
        <v>0</v>
      </c>
    </row>
    <row r="30" spans="2:5" ht="12.75">
      <c r="B30" s="2">
        <v>20</v>
      </c>
      <c r="C30" s="165"/>
      <c r="D30" s="49">
        <f t="shared" si="0"/>
        <v>0</v>
      </c>
      <c r="E30" s="49">
        <f t="shared" si="1"/>
        <v>0</v>
      </c>
    </row>
    <row r="31" spans="2:5" ht="12.75">
      <c r="B31" s="2">
        <v>21</v>
      </c>
      <c r="C31" s="165"/>
      <c r="D31" s="49">
        <f t="shared" si="0"/>
        <v>0</v>
      </c>
      <c r="E31" s="49">
        <f t="shared" si="1"/>
        <v>0</v>
      </c>
    </row>
    <row r="32" spans="2:5" ht="12.75">
      <c r="B32" s="2">
        <v>22</v>
      </c>
      <c r="C32" s="165"/>
      <c r="D32" s="49">
        <f t="shared" si="0"/>
        <v>0</v>
      </c>
      <c r="E32" s="49">
        <f t="shared" si="1"/>
        <v>0</v>
      </c>
    </row>
    <row r="33" spans="2:5" ht="12.75">
      <c r="B33" s="2">
        <v>23</v>
      </c>
      <c r="C33" s="165"/>
      <c r="D33" s="49">
        <f t="shared" si="0"/>
        <v>0</v>
      </c>
      <c r="E33" s="49">
        <f t="shared" si="1"/>
        <v>0</v>
      </c>
    </row>
    <row r="34" spans="2:5" ht="12.75">
      <c r="B34" s="2">
        <v>24</v>
      </c>
      <c r="C34" s="165"/>
      <c r="D34" s="49">
        <f t="shared" si="0"/>
        <v>0</v>
      </c>
      <c r="E34" s="49">
        <f t="shared" si="1"/>
        <v>0</v>
      </c>
    </row>
    <row r="35" spans="2:5" ht="12.75">
      <c r="B35" s="2">
        <v>25</v>
      </c>
      <c r="C35" s="165"/>
      <c r="D35" s="49">
        <f t="shared" si="0"/>
        <v>0</v>
      </c>
      <c r="E35" s="49">
        <f t="shared" si="1"/>
        <v>0</v>
      </c>
    </row>
    <row r="36" spans="2:5" ht="12.75">
      <c r="B36" s="2">
        <v>26</v>
      </c>
      <c r="C36" s="165"/>
      <c r="D36" s="49">
        <f t="shared" si="0"/>
        <v>0</v>
      </c>
      <c r="E36" s="49">
        <f t="shared" si="1"/>
        <v>0</v>
      </c>
    </row>
    <row r="37" spans="2:5" ht="12.75">
      <c r="B37" s="2">
        <v>27</v>
      </c>
      <c r="C37" s="165"/>
      <c r="D37" s="49">
        <f t="shared" si="0"/>
        <v>0</v>
      </c>
      <c r="E37" s="49">
        <f t="shared" si="1"/>
        <v>0</v>
      </c>
    </row>
    <row r="38" spans="2:5" ht="12.75">
      <c r="B38" s="2">
        <v>28</v>
      </c>
      <c r="C38" s="165"/>
      <c r="D38" s="49">
        <f t="shared" si="0"/>
        <v>0</v>
      </c>
      <c r="E38" s="49">
        <f t="shared" si="1"/>
        <v>0</v>
      </c>
    </row>
    <row r="39" spans="2:5" ht="12.75">
      <c r="B39" s="2">
        <v>29</v>
      </c>
      <c r="C39" s="165"/>
      <c r="D39" s="49">
        <f t="shared" si="0"/>
        <v>0</v>
      </c>
      <c r="E39" s="49">
        <f t="shared" si="1"/>
        <v>0</v>
      </c>
    </row>
    <row r="40" spans="2:5" ht="12.75">
      <c r="B40" s="2">
        <v>30</v>
      </c>
      <c r="C40" s="165"/>
      <c r="D40" s="49">
        <f t="shared" si="0"/>
        <v>0</v>
      </c>
      <c r="E40" s="49">
        <f t="shared" si="1"/>
        <v>0</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6.xml><?xml version="1.0" encoding="utf-8"?>
<worksheet xmlns="http://schemas.openxmlformats.org/spreadsheetml/2006/main" xmlns:r="http://schemas.openxmlformats.org/officeDocument/2006/relationships">
  <sheetPr>
    <tabColor theme="1"/>
    <pageSetUpPr fitToPage="1"/>
  </sheetPr>
  <dimension ref="A1:A1"/>
  <sheetViews>
    <sheetView zoomScalePageLayoutView="0" workbookViewId="0" topLeftCell="A1">
      <selection activeCell="D17" sqref="D17"/>
    </sheetView>
  </sheetViews>
  <sheetFormatPr defaultColWidth="9.140625" defaultRowHeight="12.75"/>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J40"/>
  <sheetViews>
    <sheetView zoomScalePageLayoutView="0" workbookViewId="0" topLeftCell="A1">
      <selection activeCell="D17" sqref="D17"/>
    </sheetView>
  </sheetViews>
  <sheetFormatPr defaultColWidth="9.140625" defaultRowHeight="12.75"/>
  <cols>
    <col min="2" max="5" width="16.00390625" style="0" customWidth="1"/>
    <col min="6" max="6" width="2.8515625" style="0" customWidth="1"/>
    <col min="7" max="7" width="10.28125" style="0" bestFit="1" customWidth="1"/>
    <col min="8" max="8" width="11.8515625" style="0" bestFit="1" customWidth="1"/>
    <col min="9" max="9" width="22.8515625" style="0" bestFit="1" customWidth="1"/>
    <col min="10" max="10" width="10.7109375" style="0" bestFit="1" customWidth="1"/>
  </cols>
  <sheetData>
    <row r="1" spans="1:10" ht="25.5">
      <c r="A1" s="109" t="str">
        <f>ROW()&amp;")"</f>
        <v>1)</v>
      </c>
      <c r="B1" s="107" t="s">
        <v>207</v>
      </c>
      <c r="C1" s="108"/>
      <c r="D1" s="108"/>
      <c r="E1" s="108"/>
      <c r="F1" s="107"/>
      <c r="G1" s="108"/>
      <c r="H1" s="108"/>
      <c r="I1" s="108"/>
      <c r="J1" s="107"/>
    </row>
    <row r="2" spans="1:10" ht="12.75">
      <c r="A2" s="109" t="str">
        <f>ROW()&amp;")"</f>
        <v>2)</v>
      </c>
      <c r="B2" s="107" t="s">
        <v>208</v>
      </c>
      <c r="C2" s="108"/>
      <c r="D2" s="108"/>
      <c r="E2" s="108"/>
      <c r="F2" s="107"/>
      <c r="G2" s="108"/>
      <c r="H2" s="108"/>
      <c r="I2" s="108"/>
      <c r="J2" s="107"/>
    </row>
    <row r="3" spans="1:10" ht="12.75">
      <c r="A3" s="109" t="str">
        <f>ROW()&amp;")"</f>
        <v>3)</v>
      </c>
      <c r="B3" s="107" t="s">
        <v>209</v>
      </c>
      <c r="C3" s="108"/>
      <c r="D3" s="108"/>
      <c r="E3" s="108"/>
      <c r="F3" s="107"/>
      <c r="G3" s="108"/>
      <c r="H3" s="108"/>
      <c r="I3" s="108"/>
      <c r="J3" s="107"/>
    </row>
    <row r="9" spans="4:5" ht="12.75">
      <c r="D9" s="56">
        <v>0.28</v>
      </c>
      <c r="E9" s="88"/>
    </row>
    <row r="10" spans="2:10" ht="38.25">
      <c r="B10" s="58" t="s">
        <v>107</v>
      </c>
      <c r="C10" s="58" t="s">
        <v>108</v>
      </c>
      <c r="D10" s="58" t="s">
        <v>109</v>
      </c>
      <c r="E10" s="89" t="s">
        <v>140</v>
      </c>
      <c r="G10" s="44" t="str">
        <f>'Mortgage Calc (1)'!A1</f>
        <v>Item</v>
      </c>
      <c r="H10" s="2" t="str">
        <f>'Mortgage Calc (1)'!B1</f>
        <v>House</v>
      </c>
      <c r="I10" s="44" t="str">
        <f>'Mortgage Calc (1)'!C1</f>
        <v>Annual Rate</v>
      </c>
      <c r="J10" s="45">
        <f>'Mortgage Calc (1)'!D1</f>
        <v>0.06</v>
      </c>
    </row>
    <row r="11" spans="2:10" ht="12.75">
      <c r="B11" s="2">
        <v>1</v>
      </c>
      <c r="C11" s="165">
        <f>#N/A</f>
        <v>-8858.280355358731</v>
      </c>
      <c r="D11" s="49">
        <f aca="true" t="shared" si="0" ref="D11:D40">IF(B11&gt;J$12,0,$C11*D$9)</f>
        <v>-2480.318499500445</v>
      </c>
      <c r="E11" s="49">
        <f aca="true" t="shared" si="1" ref="E11:E40">IF(B11&gt;J$12,0,C11-D11)</f>
        <v>-6377.961855858286</v>
      </c>
      <c r="G11" s="44" t="str">
        <f>'Mortgage Calc (1)'!A2</f>
        <v>Price</v>
      </c>
      <c r="H11" s="26">
        <f>'Mortgage Calc (1)'!B2</f>
        <v>150000</v>
      </c>
      <c r="I11" s="44" t="str">
        <f>'Mortgage Calc (1)'!C2</f>
        <v>Monthly Rate</v>
      </c>
      <c r="J11" s="46">
        <f>'Mortgage Calc (1)'!D2</f>
        <v>0.015</v>
      </c>
    </row>
    <row r="12" spans="2:10" ht="12.75">
      <c r="B12" s="2">
        <v>2</v>
      </c>
      <c r="C12" s="165">
        <f aca="true" t="shared" si="2" ref="C12:C40">#N/A</f>
        <v>-8466.91736871582</v>
      </c>
      <c r="D12" s="49">
        <f t="shared" si="0"/>
        <v>-2370.73686324043</v>
      </c>
      <c r="E12" s="49">
        <f t="shared" si="1"/>
        <v>-6096.1805054753895</v>
      </c>
      <c r="G12" s="44" t="str">
        <f>'Mortgage Calc (1)'!A3</f>
        <v>Down</v>
      </c>
      <c r="H12" s="26">
        <f>'Mortgage Calc (1)'!B3</f>
        <v>0</v>
      </c>
      <c r="I12" s="44" t="str">
        <f>'Mortgage Calc (1)'!C3</f>
        <v>Years</v>
      </c>
      <c r="J12" s="2">
        <f>'Mortgage Calc (1)'!D3</f>
        <v>15</v>
      </c>
    </row>
    <row r="13" spans="2:10" ht="12.75">
      <c r="B13" s="2">
        <v>3</v>
      </c>
      <c r="C13" s="165">
        <f t="shared" si="2"/>
        <v>-8051.538959629297</v>
      </c>
      <c r="D13" s="49">
        <f t="shared" si="0"/>
        <v>-2254.4309086962035</v>
      </c>
      <c r="E13" s="49">
        <f t="shared" si="1"/>
        <v>-5797.108050933093</v>
      </c>
      <c r="G13" s="44" t="str">
        <f>'Mortgage Calc (1)'!A4</f>
        <v>Loan</v>
      </c>
      <c r="H13" s="26">
        <f>'Mortgage Calc (1)'!B4</f>
        <v>150000</v>
      </c>
      <c r="I13" s="44" t="str">
        <f>'Mortgage Calc (1)'!C4</f>
        <v>Months</v>
      </c>
      <c r="J13" s="2">
        <f>'Mortgage Calc (1)'!D4</f>
        <v>60</v>
      </c>
    </row>
    <row r="14" spans="2:10" ht="12.75">
      <c r="B14" s="2">
        <v>4</v>
      </c>
      <c r="C14" s="165">
        <f t="shared" si="2"/>
        <v>-7610.67145650826</v>
      </c>
      <c r="D14" s="49">
        <f t="shared" si="0"/>
        <v>-2130.988007822313</v>
      </c>
      <c r="E14" s="49">
        <f t="shared" si="1"/>
        <v>-5479.683448685947</v>
      </c>
      <c r="G14" s="44" t="str">
        <f>'Mortgage Calc (1)'!A5</f>
        <v>PMT</v>
      </c>
      <c r="H14" s="47">
        <f>'Mortgage Calc (1)'!B5</f>
        <v>-3809.014114066386</v>
      </c>
      <c r="I14" s="44" t="str">
        <f>'Mortgage Calc (1)'!C5</f>
        <v>Periods Per Year</v>
      </c>
      <c r="J14" s="2">
        <f>'Mortgage Calc (1)'!D5</f>
        <v>4</v>
      </c>
    </row>
    <row r="15" spans="2:10" ht="12.75">
      <c r="B15" s="2">
        <v>5</v>
      </c>
      <c r="C15" s="165">
        <f t="shared" si="2"/>
        <v>-7142.75075804054</v>
      </c>
      <c r="D15" s="49">
        <f t="shared" si="0"/>
        <v>-1999.9702122513513</v>
      </c>
      <c r="E15" s="49">
        <f t="shared" si="1"/>
        <v>-5142.780545789188</v>
      </c>
      <c r="I15" s="44" t="str">
        <f>'Mortgage Calc (1)'!C6</f>
        <v>Type (0 = End, 1 = Begin)</v>
      </c>
      <c r="J15" s="2">
        <f>'Mortgage Calc (1)'!D6</f>
        <v>0</v>
      </c>
    </row>
    <row r="16" spans="2:5" ht="12.75">
      <c r="B16" s="2">
        <v>6</v>
      </c>
      <c r="C16" s="165">
        <f t="shared" si="2"/>
        <v>-6646.116784103909</v>
      </c>
      <c r="D16" s="49">
        <f t="shared" si="0"/>
        <v>-1860.9126995490947</v>
      </c>
      <c r="E16" s="49">
        <f t="shared" si="1"/>
        <v>-4785.2040845548145</v>
      </c>
    </row>
    <row r="17" spans="2:5" ht="12.75">
      <c r="B17" s="2">
        <v>7</v>
      </c>
      <c r="C17" s="165">
        <f t="shared" si="2"/>
        <v>-6119.007586165523</v>
      </c>
      <c r="D17" s="49">
        <f t="shared" si="0"/>
        <v>-1713.3221241263466</v>
      </c>
      <c r="E17" s="49">
        <f t="shared" si="1"/>
        <v>-4405.685462039177</v>
      </c>
    </row>
    <row r="18" spans="2:5" ht="12.75">
      <c r="B18" s="2">
        <v>8</v>
      </c>
      <c r="C18" s="165">
        <f t="shared" si="2"/>
        <v>-5559.553096274543</v>
      </c>
      <c r="D18" s="49">
        <f t="shared" si="0"/>
        <v>-1556.6748669568724</v>
      </c>
      <c r="E18" s="49">
        <f t="shared" si="1"/>
        <v>-4002.878229317671</v>
      </c>
    </row>
    <row r="19" spans="2:5" ht="12.75">
      <c r="B19" s="2">
        <v>9</v>
      </c>
      <c r="C19" s="165">
        <f t="shared" si="2"/>
        <v>-4965.768492470753</v>
      </c>
      <c r="D19" s="49">
        <f t="shared" si="0"/>
        <v>-1390.415177891811</v>
      </c>
      <c r="E19" s="49">
        <f t="shared" si="1"/>
        <v>-3575.3533145789415</v>
      </c>
    </row>
    <row r="20" spans="2:5" ht="12.75">
      <c r="B20" s="2">
        <v>10</v>
      </c>
      <c r="C20" s="165">
        <f t="shared" si="2"/>
        <v>-4335.547157071103</v>
      </c>
      <c r="D20" s="49">
        <f t="shared" si="0"/>
        <v>-1213.953203979909</v>
      </c>
      <c r="E20" s="49">
        <f t="shared" si="1"/>
        <v>-3121.5939530911946</v>
      </c>
    </row>
    <row r="21" spans="2:5" ht="12.75">
      <c r="B21" s="2">
        <v>11</v>
      </c>
      <c r="C21" s="165">
        <f t="shared" si="2"/>
        <v>-3666.653202851702</v>
      </c>
      <c r="D21" s="49">
        <f t="shared" si="0"/>
        <v>-1026.6628967984768</v>
      </c>
      <c r="E21" s="49">
        <f t="shared" si="1"/>
        <v>-2639.990306053225</v>
      </c>
    </row>
    <row r="22" spans="2:5" ht="12.75">
      <c r="B22" s="2">
        <v>12</v>
      </c>
      <c r="C22" s="165">
        <f t="shared" si="2"/>
        <v>-2956.713540609803</v>
      </c>
      <c r="D22" s="49">
        <f t="shared" si="0"/>
        <v>-827.879791370745</v>
      </c>
      <c r="E22" s="49">
        <f t="shared" si="1"/>
        <v>-2128.8337492390583</v>
      </c>
    </row>
    <row r="23" spans="2:5" ht="12.75">
      <c r="B23" s="2">
        <v>13</v>
      </c>
      <c r="C23" s="165">
        <f t="shared" si="2"/>
        <v>-2203.2094599632264</v>
      </c>
      <c r="D23" s="49">
        <f t="shared" si="0"/>
        <v>-616.8986487897034</v>
      </c>
      <c r="E23" s="49">
        <f t="shared" si="1"/>
        <v>-1586.310811173523</v>
      </c>
    </row>
    <row r="24" spans="2:5" ht="12.75">
      <c r="B24" s="2">
        <v>14</v>
      </c>
      <c r="C24" s="165">
        <f t="shared" si="2"/>
        <v>-1403.4676935177504</v>
      </c>
      <c r="D24" s="49">
        <f t="shared" si="0"/>
        <v>-392.97095418497014</v>
      </c>
      <c r="E24" s="49">
        <f t="shared" si="1"/>
        <v>-1010.4967393327802</v>
      </c>
    </row>
    <row r="25" spans="2:7" ht="12.75">
      <c r="B25" s="2">
        <v>15</v>
      </c>
      <c r="C25" s="165">
        <f t="shared" si="2"/>
        <v>-554.6509327000706</v>
      </c>
      <c r="D25" s="49">
        <f t="shared" si="0"/>
        <v>-155.3022611560198</v>
      </c>
      <c r="E25" s="49">
        <f t="shared" si="1"/>
        <v>-399.34867154405083</v>
      </c>
      <c r="G25" s="65"/>
    </row>
    <row r="26" spans="2:5" ht="12.75">
      <c r="B26" s="2">
        <v>16</v>
      </c>
      <c r="C26" s="165" t="e">
        <f t="shared" si="2"/>
        <v>#NUM!</v>
      </c>
      <c r="D26" s="49">
        <f t="shared" si="0"/>
        <v>0</v>
      </c>
      <c r="E26" s="49">
        <f t="shared" si="1"/>
        <v>0</v>
      </c>
    </row>
    <row r="27" spans="2:5" ht="12.75">
      <c r="B27" s="2">
        <v>17</v>
      </c>
      <c r="C27" s="165" t="e">
        <f t="shared" si="2"/>
        <v>#NUM!</v>
      </c>
      <c r="D27" s="49">
        <f t="shared" si="0"/>
        <v>0</v>
      </c>
      <c r="E27" s="49">
        <f t="shared" si="1"/>
        <v>0</v>
      </c>
    </row>
    <row r="28" spans="2:5" ht="12.75">
      <c r="B28" s="2">
        <v>18</v>
      </c>
      <c r="C28" s="165" t="e">
        <f t="shared" si="2"/>
        <v>#NUM!</v>
      </c>
      <c r="D28" s="49">
        <f t="shared" si="0"/>
        <v>0</v>
      </c>
      <c r="E28" s="49">
        <f t="shared" si="1"/>
        <v>0</v>
      </c>
    </row>
    <row r="29" spans="2:5" ht="12.75">
      <c r="B29" s="2">
        <v>19</v>
      </c>
      <c r="C29" s="165" t="e">
        <f t="shared" si="2"/>
        <v>#NUM!</v>
      </c>
      <c r="D29" s="49">
        <f t="shared" si="0"/>
        <v>0</v>
      </c>
      <c r="E29" s="49">
        <f t="shared" si="1"/>
        <v>0</v>
      </c>
    </row>
    <row r="30" spans="2:5" ht="12.75">
      <c r="B30" s="2">
        <v>20</v>
      </c>
      <c r="C30" s="165" t="e">
        <f t="shared" si="2"/>
        <v>#NUM!</v>
      </c>
      <c r="D30" s="49">
        <f t="shared" si="0"/>
        <v>0</v>
      </c>
      <c r="E30" s="49">
        <f t="shared" si="1"/>
        <v>0</v>
      </c>
    </row>
    <row r="31" spans="2:5" ht="12.75">
      <c r="B31" s="2">
        <v>21</v>
      </c>
      <c r="C31" s="165" t="e">
        <f t="shared" si="2"/>
        <v>#NUM!</v>
      </c>
      <c r="D31" s="49">
        <f t="shared" si="0"/>
        <v>0</v>
      </c>
      <c r="E31" s="49">
        <f t="shared" si="1"/>
        <v>0</v>
      </c>
    </row>
    <row r="32" spans="2:5" ht="12.75">
      <c r="B32" s="2">
        <v>22</v>
      </c>
      <c r="C32" s="165" t="e">
        <f t="shared" si="2"/>
        <v>#NUM!</v>
      </c>
      <c r="D32" s="49">
        <f t="shared" si="0"/>
        <v>0</v>
      </c>
      <c r="E32" s="49">
        <f t="shared" si="1"/>
        <v>0</v>
      </c>
    </row>
    <row r="33" spans="2:5" ht="12.75">
      <c r="B33" s="2">
        <v>23</v>
      </c>
      <c r="C33" s="165" t="e">
        <f t="shared" si="2"/>
        <v>#NUM!</v>
      </c>
      <c r="D33" s="49">
        <f t="shared" si="0"/>
        <v>0</v>
      </c>
      <c r="E33" s="49">
        <f t="shared" si="1"/>
        <v>0</v>
      </c>
    </row>
    <row r="34" spans="2:5" ht="12.75">
      <c r="B34" s="2">
        <v>24</v>
      </c>
      <c r="C34" s="165" t="e">
        <f t="shared" si="2"/>
        <v>#NUM!</v>
      </c>
      <c r="D34" s="49">
        <f t="shared" si="0"/>
        <v>0</v>
      </c>
      <c r="E34" s="49">
        <f t="shared" si="1"/>
        <v>0</v>
      </c>
    </row>
    <row r="35" spans="2:5" ht="12.75">
      <c r="B35" s="2">
        <v>25</v>
      </c>
      <c r="C35" s="165" t="e">
        <f t="shared" si="2"/>
        <v>#NUM!</v>
      </c>
      <c r="D35" s="49">
        <f t="shared" si="0"/>
        <v>0</v>
      </c>
      <c r="E35" s="49">
        <f t="shared" si="1"/>
        <v>0</v>
      </c>
    </row>
    <row r="36" spans="2:5" ht="12.75">
      <c r="B36" s="2">
        <v>26</v>
      </c>
      <c r="C36" s="165" t="e">
        <f t="shared" si="2"/>
        <v>#NUM!</v>
      </c>
      <c r="D36" s="49">
        <f t="shared" si="0"/>
        <v>0</v>
      </c>
      <c r="E36" s="49">
        <f t="shared" si="1"/>
        <v>0</v>
      </c>
    </row>
    <row r="37" spans="2:5" ht="12.75">
      <c r="B37" s="2">
        <v>27</v>
      </c>
      <c r="C37" s="165" t="e">
        <f t="shared" si="2"/>
        <v>#NUM!</v>
      </c>
      <c r="D37" s="49">
        <f t="shared" si="0"/>
        <v>0</v>
      </c>
      <c r="E37" s="49">
        <f t="shared" si="1"/>
        <v>0</v>
      </c>
    </row>
    <row r="38" spans="2:5" ht="12.75">
      <c r="B38" s="2">
        <v>28</v>
      </c>
      <c r="C38" s="165" t="e">
        <f t="shared" si="2"/>
        <v>#NUM!</v>
      </c>
      <c r="D38" s="49">
        <f t="shared" si="0"/>
        <v>0</v>
      </c>
      <c r="E38" s="49">
        <f t="shared" si="1"/>
        <v>0</v>
      </c>
    </row>
    <row r="39" spans="2:5" ht="12.75">
      <c r="B39" s="2">
        <v>29</v>
      </c>
      <c r="C39" s="165" t="e">
        <f t="shared" si="2"/>
        <v>#NUM!</v>
      </c>
      <c r="D39" s="49">
        <f t="shared" si="0"/>
        <v>0</v>
      </c>
      <c r="E39" s="49">
        <f t="shared" si="1"/>
        <v>0</v>
      </c>
    </row>
    <row r="40" spans="2:5" ht="12.75">
      <c r="B40" s="2">
        <v>30</v>
      </c>
      <c r="C40" s="165" t="e">
        <f t="shared" si="2"/>
        <v>#NUM!</v>
      </c>
      <c r="D40" s="49">
        <f t="shared" si="0"/>
        <v>0</v>
      </c>
      <c r="E40" s="49">
        <f t="shared" si="1"/>
        <v>0</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I32"/>
  <sheetViews>
    <sheetView zoomScale="85" zoomScaleNormal="85" zoomScalePageLayoutView="0" workbookViewId="0" topLeftCell="A1">
      <selection activeCell="D17" sqref="D17"/>
    </sheetView>
  </sheetViews>
  <sheetFormatPr defaultColWidth="9.140625" defaultRowHeight="12.75"/>
  <cols>
    <col min="1" max="4" width="16.00390625" style="0" customWidth="1"/>
    <col min="6" max="6" width="10.28125" style="0" bestFit="1" customWidth="1"/>
    <col min="7" max="7" width="11.8515625" style="0" bestFit="1" customWidth="1"/>
    <col min="8" max="8" width="22.8515625" style="0" bestFit="1" customWidth="1"/>
    <col min="9" max="9" width="10.7109375" style="0" bestFit="1" customWidth="1"/>
  </cols>
  <sheetData>
    <row r="1" spans="3:4" ht="12.75">
      <c r="C1" s="56">
        <v>0.28</v>
      </c>
      <c r="D1" s="88"/>
    </row>
    <row r="2" spans="1:9" ht="38.25">
      <c r="A2" s="58" t="s">
        <v>107</v>
      </c>
      <c r="B2" s="58" t="s">
        <v>108</v>
      </c>
      <c r="C2" s="58" t="s">
        <v>109</v>
      </c>
      <c r="D2" s="89" t="s">
        <v>140</v>
      </c>
      <c r="F2" s="44" t="str">
        <f>'Mortgage Calc (1)'!A1</f>
        <v>Item</v>
      </c>
      <c r="G2" s="2" t="str">
        <f>'Mortgage Calc (1)'!B1</f>
        <v>House</v>
      </c>
      <c r="H2" s="44" t="str">
        <f>'Mortgage Calc (1)'!C1</f>
        <v>Annual Rate</v>
      </c>
      <c r="I2" s="45">
        <f>'Mortgage Calc (1)'!D1</f>
        <v>0.06</v>
      </c>
    </row>
    <row r="3" spans="1:9" ht="12.75">
      <c r="A3" s="2">
        <f aca="true" t="shared" si="0" ref="A3:A32">ROW()-2</f>
        <v>1</v>
      </c>
      <c r="B3" s="49">
        <f>#N/A</f>
        <v>-8858.280355358731</v>
      </c>
      <c r="C3" s="49">
        <f aca="true" t="shared" si="1" ref="C3:C32">IF(A3&gt;I$4,0,$B3*C$1)</f>
        <v>-2480.318499500445</v>
      </c>
      <c r="D3" s="49">
        <f aca="true" t="shared" si="2" ref="D3:D32">IF(A3&gt;I$4,0,B3-C3)</f>
        <v>-6377.961855858286</v>
      </c>
      <c r="F3" s="44" t="str">
        <f>'Mortgage Calc (1)'!A2</f>
        <v>Price</v>
      </c>
      <c r="G3" s="26">
        <f>'Mortgage Calc (1)'!B2</f>
        <v>150000</v>
      </c>
      <c r="H3" s="44" t="str">
        <f>'Mortgage Calc (1)'!C2</f>
        <v>Monthly Rate</v>
      </c>
      <c r="I3" s="46">
        <f>'Mortgage Calc (1)'!D2</f>
        <v>0.015</v>
      </c>
    </row>
    <row r="4" spans="1:9" ht="12.75">
      <c r="A4" s="2">
        <f t="shared" si="0"/>
        <v>2</v>
      </c>
      <c r="B4" s="49">
        <f>#N/A</f>
        <v>-8466.91736871582</v>
      </c>
      <c r="C4" s="49">
        <f t="shared" si="1"/>
        <v>-2370.73686324043</v>
      </c>
      <c r="D4" s="49">
        <f t="shared" si="2"/>
        <v>-6096.1805054753895</v>
      </c>
      <c r="F4" s="44" t="str">
        <f>'Mortgage Calc (1)'!A3</f>
        <v>Down</v>
      </c>
      <c r="G4" s="26">
        <f>'Mortgage Calc (1)'!B3</f>
        <v>0</v>
      </c>
      <c r="H4" s="44" t="str">
        <f>'Mortgage Calc (1)'!C3</f>
        <v>Years</v>
      </c>
      <c r="I4" s="2">
        <f>'Mortgage Calc (1)'!D3</f>
        <v>15</v>
      </c>
    </row>
    <row r="5" spans="1:9" ht="12.75">
      <c r="A5" s="2">
        <f t="shared" si="0"/>
        <v>3</v>
      </c>
      <c r="B5" s="49">
        <f>#N/A</f>
        <v>-8051.538959629297</v>
      </c>
      <c r="C5" s="49">
        <f t="shared" si="1"/>
        <v>-2254.4309086962035</v>
      </c>
      <c r="D5" s="49">
        <f t="shared" si="2"/>
        <v>-5797.108050933093</v>
      </c>
      <c r="F5" s="44" t="str">
        <f>'Mortgage Calc (1)'!A4</f>
        <v>Loan</v>
      </c>
      <c r="G5" s="26">
        <f>'Mortgage Calc (1)'!B4</f>
        <v>150000</v>
      </c>
      <c r="H5" s="44" t="str">
        <f>'Mortgage Calc (1)'!C4</f>
        <v>Months</v>
      </c>
      <c r="I5" s="2">
        <f>'Mortgage Calc (1)'!D4</f>
        <v>60</v>
      </c>
    </row>
    <row r="6" spans="1:9" ht="12.75">
      <c r="A6" s="2">
        <f t="shared" si="0"/>
        <v>4</v>
      </c>
      <c r="B6" s="49">
        <f>#N/A</f>
        <v>-7610.67145650826</v>
      </c>
      <c r="C6" s="49">
        <f t="shared" si="1"/>
        <v>-2130.988007822313</v>
      </c>
      <c r="D6" s="49">
        <f t="shared" si="2"/>
        <v>-5479.683448685947</v>
      </c>
      <c r="F6" s="44" t="str">
        <f>'Mortgage Calc (1)'!A5</f>
        <v>PMT</v>
      </c>
      <c r="G6" s="47">
        <f>'Mortgage Calc (1)'!B5</f>
        <v>-3809.014114066386</v>
      </c>
      <c r="H6" s="44" t="str">
        <f>'Mortgage Calc (1)'!C5</f>
        <v>Periods Per Year</v>
      </c>
      <c r="I6" s="2">
        <f>'Mortgage Calc (1)'!D5</f>
        <v>4</v>
      </c>
    </row>
    <row r="7" spans="1:9" ht="12.75">
      <c r="A7" s="2">
        <f t="shared" si="0"/>
        <v>5</v>
      </c>
      <c r="B7" s="49">
        <f>#N/A</f>
        <v>-7142.75075804054</v>
      </c>
      <c r="C7" s="49">
        <f t="shared" si="1"/>
        <v>-1999.9702122513513</v>
      </c>
      <c r="D7" s="49">
        <f t="shared" si="2"/>
        <v>-5142.780545789188</v>
      </c>
      <c r="H7" s="44" t="str">
        <f>'Mortgage Calc (1)'!C6</f>
        <v>Type (0 = End, 1 = Begin)</v>
      </c>
      <c r="I7" s="2">
        <f>'Mortgage Calc (1)'!D6</f>
        <v>0</v>
      </c>
    </row>
    <row r="8" spans="1:4" ht="12.75">
      <c r="A8" s="2">
        <f t="shared" si="0"/>
        <v>6</v>
      </c>
      <c r="B8" s="49">
        <f>#N/A</f>
        <v>-6646.116784103909</v>
      </c>
      <c r="C8" s="49">
        <f t="shared" si="1"/>
        <v>-1860.9126995490947</v>
      </c>
      <c r="D8" s="49">
        <f t="shared" si="2"/>
        <v>-4785.2040845548145</v>
      </c>
    </row>
    <row r="9" spans="1:4" ht="12.75">
      <c r="A9" s="2">
        <f t="shared" si="0"/>
        <v>7</v>
      </c>
      <c r="B9" s="49">
        <f>#N/A</f>
        <v>-6119.007586165523</v>
      </c>
      <c r="C9" s="49">
        <f t="shared" si="1"/>
        <v>-1713.3221241263466</v>
      </c>
      <c r="D9" s="49">
        <f t="shared" si="2"/>
        <v>-4405.685462039177</v>
      </c>
    </row>
    <row r="10" spans="1:4" ht="12.75">
      <c r="A10" s="2">
        <f t="shared" si="0"/>
        <v>8</v>
      </c>
      <c r="B10" s="49">
        <f>#N/A</f>
        <v>-5559.553096274543</v>
      </c>
      <c r="C10" s="49">
        <f t="shared" si="1"/>
        <v>-1556.6748669568724</v>
      </c>
      <c r="D10" s="49">
        <f t="shared" si="2"/>
        <v>-4002.878229317671</v>
      </c>
    </row>
    <row r="11" spans="1:4" ht="12.75">
      <c r="A11" s="2">
        <f t="shared" si="0"/>
        <v>9</v>
      </c>
      <c r="B11" s="49">
        <f>#N/A</f>
        <v>-4965.768492470753</v>
      </c>
      <c r="C11" s="49">
        <f t="shared" si="1"/>
        <v>-1390.415177891811</v>
      </c>
      <c r="D11" s="49">
        <f t="shared" si="2"/>
        <v>-3575.3533145789415</v>
      </c>
    </row>
    <row r="12" spans="1:4" ht="12.75">
      <c r="A12" s="2">
        <f t="shared" si="0"/>
        <v>10</v>
      </c>
      <c r="B12" s="49">
        <f>#N/A</f>
        <v>-4335.547157071103</v>
      </c>
      <c r="C12" s="49">
        <f t="shared" si="1"/>
        <v>-1213.953203979909</v>
      </c>
      <c r="D12" s="49">
        <f t="shared" si="2"/>
        <v>-3121.5939530911946</v>
      </c>
    </row>
    <row r="13" spans="1:4" ht="12.75">
      <c r="A13" s="2">
        <f t="shared" si="0"/>
        <v>11</v>
      </c>
      <c r="B13" s="49">
        <f>#N/A</f>
        <v>-3666.653202851702</v>
      </c>
      <c r="C13" s="49">
        <f t="shared" si="1"/>
        <v>-1026.6628967984768</v>
      </c>
      <c r="D13" s="49">
        <f t="shared" si="2"/>
        <v>-2639.990306053225</v>
      </c>
    </row>
    <row r="14" spans="1:4" ht="12.75">
      <c r="A14" s="2">
        <f t="shared" si="0"/>
        <v>12</v>
      </c>
      <c r="B14" s="49">
        <f>#N/A</f>
        <v>-2956.713540609803</v>
      </c>
      <c r="C14" s="49">
        <f t="shared" si="1"/>
        <v>-827.879791370745</v>
      </c>
      <c r="D14" s="49">
        <f t="shared" si="2"/>
        <v>-2128.8337492390583</v>
      </c>
    </row>
    <row r="15" spans="1:4" ht="12.75">
      <c r="A15" s="2">
        <f t="shared" si="0"/>
        <v>13</v>
      </c>
      <c r="B15" s="49">
        <f>#N/A</f>
        <v>-2203.2094599632264</v>
      </c>
      <c r="C15" s="49">
        <f t="shared" si="1"/>
        <v>-616.8986487897034</v>
      </c>
      <c r="D15" s="49">
        <f t="shared" si="2"/>
        <v>-1586.310811173523</v>
      </c>
    </row>
    <row r="16" spans="1:4" ht="12.75">
      <c r="A16" s="2">
        <f t="shared" si="0"/>
        <v>14</v>
      </c>
      <c r="B16" s="49">
        <f>#N/A</f>
        <v>-1403.4676935177504</v>
      </c>
      <c r="C16" s="49">
        <f t="shared" si="1"/>
        <v>-392.97095418497014</v>
      </c>
      <c r="D16" s="49">
        <f t="shared" si="2"/>
        <v>-1010.4967393327802</v>
      </c>
    </row>
    <row r="17" spans="1:6" ht="12.75">
      <c r="A17" s="2">
        <f t="shared" si="0"/>
        <v>15</v>
      </c>
      <c r="B17" s="49">
        <f>#N/A</f>
        <v>-554.6509327000706</v>
      </c>
      <c r="C17" s="49">
        <f t="shared" si="1"/>
        <v>-155.3022611560198</v>
      </c>
      <c r="D17" s="49">
        <f t="shared" si="2"/>
        <v>-399.34867154405083</v>
      </c>
      <c r="F17" s="65"/>
    </row>
    <row r="18" spans="1:4" ht="12.75">
      <c r="A18" s="2">
        <f t="shared" si="0"/>
        <v>16</v>
      </c>
      <c r="B18" s="49">
        <f>#N/A</f>
        <v>0</v>
      </c>
      <c r="C18" s="49">
        <f t="shared" si="1"/>
        <v>0</v>
      </c>
      <c r="D18" s="49">
        <f t="shared" si="2"/>
        <v>0</v>
      </c>
    </row>
    <row r="19" spans="1:4" ht="12.75">
      <c r="A19" s="2">
        <f t="shared" si="0"/>
        <v>17</v>
      </c>
      <c r="B19" s="49">
        <f>#N/A</f>
        <v>0</v>
      </c>
      <c r="C19" s="49">
        <f t="shared" si="1"/>
        <v>0</v>
      </c>
      <c r="D19" s="49">
        <f t="shared" si="2"/>
        <v>0</v>
      </c>
    </row>
    <row r="20" spans="1:4" ht="12.75">
      <c r="A20" s="2">
        <f t="shared" si="0"/>
        <v>18</v>
      </c>
      <c r="B20" s="49">
        <f>#N/A</f>
        <v>0</v>
      </c>
      <c r="C20" s="49">
        <f t="shared" si="1"/>
        <v>0</v>
      </c>
      <c r="D20" s="49">
        <f t="shared" si="2"/>
        <v>0</v>
      </c>
    </row>
    <row r="21" spans="1:4" ht="12.75">
      <c r="A21" s="2">
        <f t="shared" si="0"/>
        <v>19</v>
      </c>
      <c r="B21" s="49">
        <f>#N/A</f>
        <v>0</v>
      </c>
      <c r="C21" s="49">
        <f t="shared" si="1"/>
        <v>0</v>
      </c>
      <c r="D21" s="49">
        <f t="shared" si="2"/>
        <v>0</v>
      </c>
    </row>
    <row r="22" spans="1:4" ht="12.75">
      <c r="A22" s="2">
        <f t="shared" si="0"/>
        <v>20</v>
      </c>
      <c r="B22" s="49">
        <f>#N/A</f>
        <v>0</v>
      </c>
      <c r="C22" s="49">
        <f t="shared" si="1"/>
        <v>0</v>
      </c>
      <c r="D22" s="49">
        <f t="shared" si="2"/>
        <v>0</v>
      </c>
    </row>
    <row r="23" spans="1:4" ht="12.75">
      <c r="A23" s="2">
        <f t="shared" si="0"/>
        <v>21</v>
      </c>
      <c r="B23" s="49">
        <f>#N/A</f>
        <v>0</v>
      </c>
      <c r="C23" s="49">
        <f t="shared" si="1"/>
        <v>0</v>
      </c>
      <c r="D23" s="49">
        <f t="shared" si="2"/>
        <v>0</v>
      </c>
    </row>
    <row r="24" spans="1:4" ht="12.75">
      <c r="A24" s="2">
        <f t="shared" si="0"/>
        <v>22</v>
      </c>
      <c r="B24" s="49">
        <f>#N/A</f>
        <v>0</v>
      </c>
      <c r="C24" s="49">
        <f t="shared" si="1"/>
        <v>0</v>
      </c>
      <c r="D24" s="49">
        <f t="shared" si="2"/>
        <v>0</v>
      </c>
    </row>
    <row r="25" spans="1:4" ht="12.75">
      <c r="A25" s="2">
        <f t="shared" si="0"/>
        <v>23</v>
      </c>
      <c r="B25" s="49">
        <f>#N/A</f>
        <v>0</v>
      </c>
      <c r="C25" s="49">
        <f t="shared" si="1"/>
        <v>0</v>
      </c>
      <c r="D25" s="49">
        <f t="shared" si="2"/>
        <v>0</v>
      </c>
    </row>
    <row r="26" spans="1:4" ht="12.75">
      <c r="A26" s="2">
        <f t="shared" si="0"/>
        <v>24</v>
      </c>
      <c r="B26" s="49">
        <f>#N/A</f>
        <v>0</v>
      </c>
      <c r="C26" s="49">
        <f t="shared" si="1"/>
        <v>0</v>
      </c>
      <c r="D26" s="49">
        <f t="shared" si="2"/>
        <v>0</v>
      </c>
    </row>
    <row r="27" spans="1:4" ht="12.75">
      <c r="A27" s="2">
        <f t="shared" si="0"/>
        <v>25</v>
      </c>
      <c r="B27" s="49">
        <f>#N/A</f>
        <v>0</v>
      </c>
      <c r="C27" s="49">
        <f t="shared" si="1"/>
        <v>0</v>
      </c>
      <c r="D27" s="49">
        <f t="shared" si="2"/>
        <v>0</v>
      </c>
    </row>
    <row r="28" spans="1:4" ht="12.75">
      <c r="A28" s="2">
        <f t="shared" si="0"/>
        <v>26</v>
      </c>
      <c r="B28" s="49">
        <f>#N/A</f>
        <v>0</v>
      </c>
      <c r="C28" s="49">
        <f t="shared" si="1"/>
        <v>0</v>
      </c>
      <c r="D28" s="49">
        <f t="shared" si="2"/>
        <v>0</v>
      </c>
    </row>
    <row r="29" spans="1:4" ht="12.75">
      <c r="A29" s="2">
        <f t="shared" si="0"/>
        <v>27</v>
      </c>
      <c r="B29" s="49">
        <f>#N/A</f>
        <v>0</v>
      </c>
      <c r="C29" s="49">
        <f t="shared" si="1"/>
        <v>0</v>
      </c>
      <c r="D29" s="49">
        <f t="shared" si="2"/>
        <v>0</v>
      </c>
    </row>
    <row r="30" spans="1:4" ht="12.75">
      <c r="A30" s="2">
        <f t="shared" si="0"/>
        <v>28</v>
      </c>
      <c r="B30" s="49">
        <f>#N/A</f>
        <v>0</v>
      </c>
      <c r="C30" s="49">
        <f t="shared" si="1"/>
        <v>0</v>
      </c>
      <c r="D30" s="49">
        <f t="shared" si="2"/>
        <v>0</v>
      </c>
    </row>
    <row r="31" spans="1:4" ht="12.75">
      <c r="A31" s="2">
        <f t="shared" si="0"/>
        <v>29</v>
      </c>
      <c r="B31" s="49">
        <f>#N/A</f>
        <v>0</v>
      </c>
      <c r="C31" s="49">
        <f t="shared" si="1"/>
        <v>0</v>
      </c>
      <c r="D31" s="49">
        <f t="shared" si="2"/>
        <v>0</v>
      </c>
    </row>
    <row r="32" spans="1:4" ht="12.75">
      <c r="A32" s="2">
        <f t="shared" si="0"/>
        <v>30</v>
      </c>
      <c r="B32" s="49">
        <f>#N/A</f>
        <v>0</v>
      </c>
      <c r="C32" s="49">
        <f t="shared" si="1"/>
        <v>0</v>
      </c>
      <c r="D32" s="49">
        <f t="shared" si="2"/>
        <v>0</v>
      </c>
    </row>
  </sheetData>
  <sheetProtection/>
  <printOptions horizontalCentered="1"/>
  <pageMargins left="0.75" right="0.75" top="1" bottom="1" header="0.5" footer="0.5"/>
  <pageSetup fitToHeight="1" fitToWidth="1" horizontalDpi="600" verticalDpi="600" orientation="landscape" scale="96" r:id="rId1"/>
  <headerFooter alignWithMargins="0">
    <oddHeader>&amp;C&amp;F - &amp;A</oddHeader>
    <oddFooter>&amp;CPage &amp;P of &amp;N</oddFooter>
  </headerFooter>
</worksheet>
</file>

<file path=xl/worksheets/sheet19.xml><?xml version="1.0" encoding="utf-8"?>
<worksheet xmlns="http://schemas.openxmlformats.org/spreadsheetml/2006/main" xmlns:r="http://schemas.openxmlformats.org/officeDocument/2006/relationships">
  <sheetPr>
    <tabColor theme="2"/>
  </sheetPr>
  <dimension ref="A1:F8"/>
  <sheetViews>
    <sheetView zoomScalePageLayoutView="0" workbookViewId="0" topLeftCell="A1">
      <selection activeCell="D17" sqref="D17"/>
    </sheetView>
  </sheetViews>
  <sheetFormatPr defaultColWidth="9.140625" defaultRowHeight="12.75"/>
  <cols>
    <col min="1" max="1" width="23.57421875" style="128" bestFit="1" customWidth="1"/>
    <col min="2" max="2" width="9.57421875" style="128" bestFit="1" customWidth="1"/>
    <col min="3" max="16384" width="9.140625" style="128" customWidth="1"/>
  </cols>
  <sheetData>
    <row r="1" spans="1:5" ht="30">
      <c r="A1" s="125" t="s">
        <v>155</v>
      </c>
      <c r="B1" s="126"/>
      <c r="C1" s="126"/>
      <c r="D1" s="126"/>
      <c r="E1" s="127"/>
    </row>
    <row r="2" spans="1:2" ht="15">
      <c r="A2" s="129" t="s">
        <v>156</v>
      </c>
      <c r="B2" s="130">
        <v>2000</v>
      </c>
    </row>
    <row r="3" spans="1:4" ht="15">
      <c r="A3" s="129" t="s">
        <v>157</v>
      </c>
      <c r="B3" s="131">
        <v>0.18</v>
      </c>
      <c r="D3" s="129" t="s">
        <v>158</v>
      </c>
    </row>
    <row r="4" spans="1:4" ht="15">
      <c r="A4" s="129" t="s">
        <v>159</v>
      </c>
      <c r="B4" s="129">
        <v>12</v>
      </c>
      <c r="D4" s="129">
        <v>0</v>
      </c>
    </row>
    <row r="5" spans="1:2" ht="15">
      <c r="A5" s="129" t="s">
        <v>160</v>
      </c>
      <c r="B5" s="132">
        <v>41</v>
      </c>
    </row>
    <row r="6" spans="1:2" ht="15">
      <c r="A6" s="129" t="s">
        <v>161</v>
      </c>
      <c r="B6" s="133">
        <f>NPER(B3/B4,-B5,B2,,0)</f>
        <v>88.36799227988423</v>
      </c>
    </row>
    <row r="7" spans="1:2" ht="15">
      <c r="A7" s="129" t="s">
        <v>162</v>
      </c>
      <c r="B7" s="133">
        <f>B6/B4</f>
        <v>7.363999356657019</v>
      </c>
    </row>
    <row r="8" spans="1:6" ht="45">
      <c r="A8" s="129" t="s">
        <v>163</v>
      </c>
      <c r="B8" s="134" t="str">
        <f>IF(B7="","","It will take "&amp;B7&amp;" years to pay off the credit card if we make only the minimum payment each period.")</f>
        <v>It will take 7.36399935665702 years to pay off the credit card if we make only the minimum payment each period.</v>
      </c>
      <c r="C8" s="135"/>
      <c r="D8" s="135"/>
      <c r="E8" s="135"/>
      <c r="F8" s="13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8"/>
  <sheetViews>
    <sheetView tabSelected="1" zoomScalePageLayoutView="0" workbookViewId="0" topLeftCell="A1">
      <selection activeCell="B3" sqref="B3"/>
    </sheetView>
  </sheetViews>
  <sheetFormatPr defaultColWidth="9.140625" defaultRowHeight="12.75"/>
  <cols>
    <col min="1" max="1" width="16.57421875" style="0" customWidth="1"/>
    <col min="2" max="3" width="16.7109375" style="0" customWidth="1"/>
    <col min="4" max="4" width="13.8515625" style="0" customWidth="1"/>
    <col min="5" max="5" width="16.57421875" style="0" customWidth="1"/>
  </cols>
  <sheetData>
    <row r="1" spans="1:5" ht="15">
      <c r="A1" s="182" t="s">
        <v>52</v>
      </c>
      <c r="B1" s="14"/>
      <c r="C1" s="14"/>
      <c r="D1" s="14"/>
      <c r="E1" s="14"/>
    </row>
    <row r="2" spans="2:5" s="51" customFormat="1" ht="45">
      <c r="B2" s="170" t="s">
        <v>53</v>
      </c>
      <c r="C2" s="170" t="s">
        <v>54</v>
      </c>
      <c r="D2" s="170" t="s">
        <v>126</v>
      </c>
      <c r="E2" s="170" t="s">
        <v>94</v>
      </c>
    </row>
    <row r="3" spans="1:5" ht="30">
      <c r="A3" s="170" t="s">
        <v>55</v>
      </c>
      <c r="B3" s="171"/>
      <c r="C3" s="172"/>
      <c r="D3" s="173">
        <v>0.1</v>
      </c>
      <c r="E3" s="174">
        <f>IF(AND(C$3&gt;C$4,B3&gt;0),"I prefer this because I have earned interest.","")</f>
      </c>
    </row>
    <row r="4" spans="1:5" ht="45">
      <c r="A4" s="170" t="s">
        <v>56</v>
      </c>
      <c r="B4" s="175"/>
      <c r="C4" s="167"/>
      <c r="D4" s="2"/>
      <c r="E4" s="2">
        <f>IF(AND(C$3&gt;C$4,B4&gt;0),"I prefer this because I have earned interest.","")</f>
      </c>
    </row>
    <row r="6" spans="2:3" ht="15">
      <c r="B6" s="170" t="s">
        <v>76</v>
      </c>
      <c r="C6" s="170" t="s">
        <v>75</v>
      </c>
    </row>
    <row r="7" spans="2:3" ht="12.75">
      <c r="B7" s="172"/>
      <c r="C7" s="172"/>
    </row>
    <row r="8" spans="2:3" ht="60">
      <c r="B8" s="169" t="s">
        <v>216</v>
      </c>
      <c r="C8" s="169" t="s">
        <v>217</v>
      </c>
    </row>
  </sheetData>
  <sheetProtection/>
  <conditionalFormatting sqref="E3:E4">
    <cfRule type="expression" priority="5" dxfId="1" stopIfTrue="1">
      <formula>AND(C$3&gt;C$4,B3&gt;0)</formula>
    </cfRule>
  </conditionalFormatting>
  <conditionalFormatting sqref="E3:E4">
    <cfRule type="expression" priority="4" dxfId="1" stopIfTrue="1">
      <formula>AND(C$3&gt;C$4,B3&gt;0)</formula>
    </cfRule>
  </conditionalFormatting>
  <conditionalFormatting sqref="E3:E4">
    <cfRule type="expression" priority="3" dxfId="1" stopIfTrue="1">
      <formula>AND(C$3&gt;C$4,B3&gt;0)</formula>
    </cfRule>
  </conditionalFormatting>
  <conditionalFormatting sqref="E3:E4">
    <cfRule type="expression" priority="2" dxfId="1" stopIfTrue="1">
      <formula>AND(C$3&gt;C$4,B3&gt;0)</formula>
    </cfRule>
  </conditionalFormatting>
  <conditionalFormatting sqref="E3:E4">
    <cfRule type="expression" priority="1" dxfId="1" stopIfTrue="1">
      <formula>AND(C$3&gt;C$4,B3&gt;0)</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tabColor rgb="FFFF0000"/>
  </sheetPr>
  <dimension ref="A1:G20"/>
  <sheetViews>
    <sheetView zoomScalePageLayoutView="0" workbookViewId="0" topLeftCell="A1">
      <selection activeCell="D17" sqref="D17"/>
    </sheetView>
  </sheetViews>
  <sheetFormatPr defaultColWidth="9.140625" defaultRowHeight="12.75"/>
  <cols>
    <col min="1" max="1" width="27.28125" style="128" bestFit="1" customWidth="1"/>
    <col min="2" max="2" width="38.57421875" style="128" bestFit="1" customWidth="1"/>
    <col min="3" max="16384" width="9.140625" style="128" customWidth="1"/>
  </cols>
  <sheetData>
    <row r="1" spans="1:7" ht="15">
      <c r="A1" s="142" t="s">
        <v>173</v>
      </c>
      <c r="B1" s="142"/>
      <c r="C1" s="142"/>
      <c r="D1" s="142"/>
      <c r="E1" s="142"/>
      <c r="F1" s="142"/>
      <c r="G1" s="142"/>
    </row>
    <row r="2" spans="1:7" ht="30">
      <c r="A2" s="142" t="str">
        <f>"Allow you to write a check that has a date "&amp;B4&amp;" days in the future for "&amp;DOLLAR(B5,0)&amp;" and will give you "&amp;DOLLAR(B6,0)&amp;" today (they cash check in "&amp;B4&amp;" days)."</f>
        <v>Allow you to write a check that has a date 25 days in the future for $250 and will give you $200 today (they cash check in 25 days).</v>
      </c>
      <c r="B2" s="142"/>
      <c r="C2" s="142"/>
      <c r="D2" s="142"/>
      <c r="E2" s="142"/>
      <c r="F2" s="142"/>
      <c r="G2" s="142"/>
    </row>
    <row r="3" spans="1:7" ht="15">
      <c r="A3" s="143" t="s">
        <v>174</v>
      </c>
      <c r="B3" s="143"/>
      <c r="C3" s="142"/>
      <c r="D3" s="142"/>
      <c r="E3" s="142"/>
      <c r="F3" s="142"/>
      <c r="G3" s="142"/>
    </row>
    <row r="4" spans="1:2" ht="15">
      <c r="A4" s="129" t="s">
        <v>175</v>
      </c>
      <c r="B4" s="129">
        <v>25</v>
      </c>
    </row>
    <row r="5" spans="1:4" ht="15">
      <c r="A5" s="129" t="s">
        <v>176</v>
      </c>
      <c r="B5" s="129">
        <v>250</v>
      </c>
      <c r="D5" s="128" t="s">
        <v>75</v>
      </c>
    </row>
    <row r="6" spans="1:4" ht="15">
      <c r="A6" s="129" t="s">
        <v>177</v>
      </c>
      <c r="B6" s="129">
        <v>200</v>
      </c>
      <c r="D6" s="128" t="s">
        <v>76</v>
      </c>
    </row>
    <row r="7" spans="1:2" ht="15">
      <c r="A7" s="129" t="str">
        <f>B4&amp;" day rate is ="</f>
        <v>25 day rate is =</v>
      </c>
      <c r="B7" s="144">
        <f>(B5-B6)/B6</f>
        <v>0.25</v>
      </c>
    </row>
    <row r="8" spans="1:2" ht="15">
      <c r="A8" s="129" t="s">
        <v>178</v>
      </c>
      <c r="B8" s="145">
        <v>365</v>
      </c>
    </row>
    <row r="9" spans="1:2" ht="15">
      <c r="A9" s="129" t="str">
        <f>"# of "&amp;B4&amp;" day periods in 1 year ="</f>
        <v># of 25 day periods in 1 year =</v>
      </c>
      <c r="B9" s="144">
        <f>B8/B4</f>
        <v>14.6</v>
      </c>
    </row>
    <row r="10" spans="1:2" ht="15">
      <c r="A10" s="129" t="s">
        <v>179</v>
      </c>
      <c r="B10" s="144">
        <f>B9*B7</f>
        <v>3.65</v>
      </c>
    </row>
    <row r="11" spans="1:3" ht="15">
      <c r="A11" s="129" t="s">
        <v>180</v>
      </c>
      <c r="B11" s="144">
        <f>(1+B7)^B9-1</f>
        <v>24.994782613868573</v>
      </c>
      <c r="C11" s="128" t="s">
        <v>181</v>
      </c>
    </row>
    <row r="12" ht="15">
      <c r="B12" s="146"/>
    </row>
    <row r="13" spans="1:3" ht="15">
      <c r="A13" s="129" t="s">
        <v>180</v>
      </c>
      <c r="B13" s="144">
        <f>#N/A</f>
        <v>24.62320414090792</v>
      </c>
      <c r="C13" s="128" t="s">
        <v>182</v>
      </c>
    </row>
    <row r="15" ht="26.25">
      <c r="A15" s="147" t="s">
        <v>183</v>
      </c>
    </row>
    <row r="16" spans="1:5" ht="17.25">
      <c r="A16" s="148" t="s">
        <v>184</v>
      </c>
      <c r="B16" s="149"/>
      <c r="C16" s="149"/>
      <c r="D16" s="149"/>
      <c r="E16" s="149"/>
    </row>
    <row r="17" ht="17.25">
      <c r="A17" s="150" t="s">
        <v>185</v>
      </c>
    </row>
    <row r="18" spans="1:5" ht="17.25">
      <c r="A18" s="151" t="s">
        <v>186</v>
      </c>
      <c r="B18" s="152"/>
      <c r="C18" s="152"/>
      <c r="D18" s="152"/>
      <c r="E18" s="152"/>
    </row>
    <row r="19" ht="16.5">
      <c r="A19" s="150" t="s">
        <v>187</v>
      </c>
    </row>
    <row r="20" ht="16.5">
      <c r="A20" s="150"/>
    </row>
    <row r="21" ht="15"/>
  </sheetData>
  <sheetProtection/>
  <printOptions/>
  <pageMargins left="0.7" right="0.7" top="0.75" bottom="0.7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sheetPr>
    <tabColor rgb="FFFF0000"/>
  </sheetPr>
  <dimension ref="A1:E15"/>
  <sheetViews>
    <sheetView zoomScalePageLayoutView="0" workbookViewId="0" topLeftCell="A1">
      <selection activeCell="D17" sqref="D17"/>
    </sheetView>
  </sheetViews>
  <sheetFormatPr defaultColWidth="9.140625" defaultRowHeight="12.75"/>
  <cols>
    <col min="1" max="1" width="2.00390625" style="128" bestFit="1" customWidth="1"/>
    <col min="2" max="2" width="36.140625" style="128" bestFit="1" customWidth="1"/>
    <col min="3" max="3" width="12.00390625" style="128" bestFit="1" customWidth="1"/>
    <col min="4" max="4" width="10.8515625" style="128" customWidth="1"/>
    <col min="5" max="5" width="9.57421875" style="128" bestFit="1" customWidth="1"/>
    <col min="6" max="16384" width="9.140625" style="128" customWidth="1"/>
  </cols>
  <sheetData>
    <row r="1" spans="2:5" ht="30">
      <c r="B1" s="137" t="str">
        <f>"Savings Plan that compounds interest "&amp;C4&amp;" times a year, but you put money in "&amp;C9&amp;" times a year."</f>
        <v>Savings Plan that compounds interest 365 times a year, but you put money in 12 times a year.</v>
      </c>
      <c r="C1" s="138"/>
      <c r="D1" s="126"/>
      <c r="E1" s="127"/>
    </row>
    <row r="2" spans="2:3" ht="15">
      <c r="B2" s="129" t="s">
        <v>164</v>
      </c>
      <c r="C2" s="129">
        <v>-250</v>
      </c>
    </row>
    <row r="3" spans="2:3" ht="15">
      <c r="B3" s="129" t="s">
        <v>165</v>
      </c>
      <c r="C3" s="129">
        <v>25</v>
      </c>
    </row>
    <row r="4" spans="2:3" ht="15">
      <c r="B4" s="129" t="s">
        <v>166</v>
      </c>
      <c r="C4" s="129">
        <v>365</v>
      </c>
    </row>
    <row r="5" spans="2:3" ht="15">
      <c r="B5" s="129" t="s">
        <v>157</v>
      </c>
      <c r="C5" s="129">
        <v>0.08</v>
      </c>
    </row>
    <row r="6" spans="2:3" ht="15">
      <c r="B6" s="129" t="s">
        <v>167</v>
      </c>
      <c r="C6" s="129">
        <v>0</v>
      </c>
    </row>
    <row r="7" ht="15">
      <c r="E7" s="128" t="s">
        <v>106</v>
      </c>
    </row>
    <row r="8" spans="1:5" ht="15">
      <c r="A8" s="129">
        <v>1</v>
      </c>
      <c r="B8" s="129" t="s">
        <v>168</v>
      </c>
      <c r="C8" s="133">
        <f>#N/A</f>
        <v>0.08327757179281403</v>
      </c>
      <c r="E8" s="139">
        <f>(1+C5/C4)^C4-1</f>
        <v>0.08327757179281403</v>
      </c>
    </row>
    <row r="9" spans="2:3" ht="15">
      <c r="B9" s="129" t="s">
        <v>169</v>
      </c>
      <c r="C9" s="129">
        <v>12</v>
      </c>
    </row>
    <row r="10" spans="1:3" ht="15">
      <c r="A10" s="129">
        <v>2</v>
      </c>
      <c r="B10" s="129" t="s">
        <v>170</v>
      </c>
      <c r="C10" s="133">
        <f>#N/A</f>
        <v>0.08025843577482483</v>
      </c>
    </row>
    <row r="11" spans="1:3" ht="15">
      <c r="A11" s="129">
        <v>3</v>
      </c>
      <c r="B11" s="129" t="s">
        <v>171</v>
      </c>
      <c r="C11" s="133">
        <f>C10/C9</f>
        <v>0.006688202981235403</v>
      </c>
    </row>
    <row r="12" spans="1:3" ht="15">
      <c r="A12" s="129">
        <v>4</v>
      </c>
      <c r="B12" s="129" t="s">
        <v>172</v>
      </c>
      <c r="C12" s="140">
        <f>FV(C11,C9*C3,C2,,C6)</f>
        <v>238757.5934719539</v>
      </c>
    </row>
    <row r="15" spans="1:5" ht="45">
      <c r="A15" s="129">
        <v>5</v>
      </c>
      <c r="B15" s="141" t="str">
        <f>IF(C12="","","If we have a Savings Plan that compounds interest "&amp;C4&amp;" times a year, but we put "&amp;DOLLAR(-C2)&amp;" in only "&amp;C9&amp;" times a year, the Future Value would be "&amp;DOLLAR(C12)&amp;".")</f>
        <v>If we have a Savings Plan that compounds interest 365 times a year, but we put $250.00 in only 12 times a year, the Future Value would be $238,757.59.</v>
      </c>
      <c r="C15" s="135"/>
      <c r="D15" s="135"/>
      <c r="E15" s="136"/>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F45"/>
  <sheetViews>
    <sheetView zoomScale="85" zoomScaleNormal="85" zoomScalePageLayoutView="0" workbookViewId="0" topLeftCell="A1">
      <selection activeCell="D17" sqref="D17"/>
    </sheetView>
  </sheetViews>
  <sheetFormatPr defaultColWidth="9.140625" defaultRowHeight="12.75"/>
  <cols>
    <col min="2" max="2" width="75.421875" style="0" customWidth="1"/>
    <col min="3" max="3" width="26.421875" style="0" bestFit="1" customWidth="1"/>
    <col min="5" max="5" width="11.8515625" style="0" bestFit="1" customWidth="1"/>
  </cols>
  <sheetData>
    <row r="1" ht="12.75">
      <c r="B1" t="s">
        <v>28</v>
      </c>
    </row>
    <row r="3" spans="2:3" ht="12.75">
      <c r="B3" s="1" t="s">
        <v>29</v>
      </c>
      <c r="C3" s="1"/>
    </row>
    <row r="4" spans="2:3" ht="12.75">
      <c r="B4" s="2" t="s">
        <v>30</v>
      </c>
      <c r="C4" s="3">
        <v>100</v>
      </c>
    </row>
    <row r="5" spans="2:3" ht="12.75">
      <c r="B5" s="2" t="s">
        <v>31</v>
      </c>
      <c r="C5" s="4">
        <v>0.1</v>
      </c>
    </row>
    <row r="6" spans="2:3" ht="12.75">
      <c r="B6" s="2" t="s">
        <v>33</v>
      </c>
      <c r="C6" s="3">
        <f>ROUND(C5*C4,2)</f>
        <v>10</v>
      </c>
    </row>
    <row r="7" spans="2:3" ht="12.75">
      <c r="B7" s="2" t="s">
        <v>34</v>
      </c>
      <c r="C7" s="5">
        <f>SUM(C4,C6)</f>
        <v>110</v>
      </c>
    </row>
    <row r="8" spans="2:3" ht="12.75">
      <c r="B8" s="2" t="s">
        <v>37</v>
      </c>
      <c r="C8" s="5">
        <f>ROUND(C4*(1+C5),2)</f>
        <v>110</v>
      </c>
    </row>
    <row r="9" spans="5:6" ht="12.75">
      <c r="E9" t="s">
        <v>75</v>
      </c>
      <c r="F9" t="s">
        <v>75</v>
      </c>
    </row>
    <row r="10" spans="2:6" ht="12.75">
      <c r="B10" s="1" t="s">
        <v>51</v>
      </c>
      <c r="C10" s="1"/>
      <c r="E10" s="48">
        <f>FV(C14,C13,,-C11)</f>
        <v>110.47130674412968</v>
      </c>
      <c r="F10" s="65">
        <f>C4*(1+C14)^C13</f>
        <v>110.47130674412968</v>
      </c>
    </row>
    <row r="11" spans="2:3" ht="12.75">
      <c r="B11" s="2" t="s">
        <v>30</v>
      </c>
      <c r="C11" s="3">
        <v>100</v>
      </c>
    </row>
    <row r="12" spans="2:3" ht="51">
      <c r="B12" s="8" t="s">
        <v>36</v>
      </c>
      <c r="C12" s="6">
        <v>0.1</v>
      </c>
    </row>
    <row r="13" spans="2:3" ht="12.75">
      <c r="B13" s="2" t="s">
        <v>35</v>
      </c>
      <c r="C13" s="7">
        <v>12</v>
      </c>
    </row>
    <row r="14" spans="2:3" ht="12.75">
      <c r="B14" s="2" t="str">
        <f>"Monthly Interest Rate = "&amp;TEXT(C12,"00.00%")&amp;"/"&amp;C13&amp;" ="</f>
        <v>Monthly Interest Rate = 10.00%/12 =</v>
      </c>
      <c r="C14" s="11">
        <f>C12/C13</f>
        <v>0.008333333333333333</v>
      </c>
    </row>
    <row r="15" spans="2:3" ht="12.75">
      <c r="B15" s="2"/>
      <c r="C15" s="9"/>
    </row>
    <row r="16" spans="1:3" ht="12.75">
      <c r="A16" t="s">
        <v>38</v>
      </c>
      <c r="B16" s="2" t="str">
        <f>A16&amp;"'s Interest deposited into the account = "&amp;DOLLAR(C11)&amp;"*"&amp;C14&amp;" ="</f>
        <v>1st month's Interest deposited into the account = $100.00*0.00833333333333333 =</v>
      </c>
      <c r="C16" s="5">
        <f>ROUND(C11*C14,2)</f>
        <v>0.83</v>
      </c>
    </row>
    <row r="17" spans="2:3" ht="12.75">
      <c r="B17" s="2" t="str">
        <f>"New Balance in the account after the interest is deposited "&amp;DOLLAR(C4)&amp;" + "&amp;DOLLAR(C16)</f>
        <v>New Balance in the account after the interest is deposited $100.00 + $0.83</v>
      </c>
      <c r="C17" s="5">
        <f>C16+C11</f>
        <v>100.83</v>
      </c>
    </row>
    <row r="18" spans="1:3" ht="12.75">
      <c r="A18" t="s">
        <v>39</v>
      </c>
      <c r="B18" s="2" t="str">
        <f>A18&amp;"'s Interest deposited into the account = "&amp;DOLLAR(C17)&amp;"*"&amp;C$14&amp;" ="</f>
        <v>2nd month's Interest deposited into the account = $100.83*0.00833333333333333 =</v>
      </c>
      <c r="C18" s="2">
        <f>ROUND(C17*C$14,2)</f>
        <v>0.84</v>
      </c>
    </row>
    <row r="19" spans="2:3" ht="12.75">
      <c r="B19" s="2" t="str">
        <f>"New Balance in the account after the interest is deposited "&amp;DOLLAR(C17)&amp;" + "&amp;DOLLAR(C18)</f>
        <v>New Balance in the account after the interest is deposited $100.83 + $0.84</v>
      </c>
      <c r="C19" s="5">
        <f>SUM(C17:C18)</f>
        <v>101.67</v>
      </c>
    </row>
    <row r="20" spans="1:3" ht="12.75">
      <c r="A20" t="s">
        <v>40</v>
      </c>
      <c r="B20" s="2" t="str">
        <f>A20&amp;"'s Interest deposited into the account = "&amp;DOLLAR(C19)&amp;"*"&amp;C$14&amp;" ="</f>
        <v>3rd month's Interest deposited into the account = $101.67*0.00833333333333333 =</v>
      </c>
      <c r="C20" s="2">
        <f>ROUND(C19*C$14,2)</f>
        <v>0.85</v>
      </c>
    </row>
    <row r="21" spans="2:3" ht="12.75">
      <c r="B21" s="2" t="str">
        <f>"New Balance in the account after the interest is deposited "&amp;DOLLAR(C19)&amp;" + "&amp;DOLLAR(C20)</f>
        <v>New Balance in the account after the interest is deposited $101.67 + $0.85</v>
      </c>
      <c r="C21" s="5">
        <f>SUM(C19:C20)</f>
        <v>102.52</v>
      </c>
    </row>
    <row r="22" spans="1:3" ht="12.75">
      <c r="A22" t="s">
        <v>41</v>
      </c>
      <c r="B22" s="2" t="str">
        <f>A22&amp;"'s Interest deposited into the account = "&amp;DOLLAR(C21)&amp;"*"&amp;C$14&amp;" ="</f>
        <v>4th month's Interest deposited into the account = $102.52*0.00833333333333333 =</v>
      </c>
      <c r="C22" s="2">
        <f>ROUND(C21*C$14,2)</f>
        <v>0.85</v>
      </c>
    </row>
    <row r="23" spans="2:3" ht="12.75">
      <c r="B23" s="2" t="str">
        <f>"New Balance in the account after the interest is deposited "&amp;DOLLAR(C21)&amp;" + "&amp;DOLLAR(C22)</f>
        <v>New Balance in the account after the interest is deposited $102.52 + $0.85</v>
      </c>
      <c r="C23" s="5">
        <f>SUM(C21:C22)</f>
        <v>103.36999999999999</v>
      </c>
    </row>
    <row r="24" spans="1:3" ht="12.75">
      <c r="A24" t="s">
        <v>42</v>
      </c>
      <c r="B24" s="2" t="str">
        <f>A24&amp;"'s Interest deposited into the account = "&amp;DOLLAR(C23)&amp;"*"&amp;C$14&amp;" ="</f>
        <v>5th month's Interest deposited into the account = $103.37*0.00833333333333333 =</v>
      </c>
      <c r="C24" s="2">
        <f>ROUND(C23*C$14,2)</f>
        <v>0.86</v>
      </c>
    </row>
    <row r="25" spans="2:3" ht="12.75">
      <c r="B25" s="2" t="str">
        <f>"New Balance in the account after the interest is deposited "&amp;DOLLAR(C23)&amp;" + "&amp;DOLLAR(C24)</f>
        <v>New Balance in the account after the interest is deposited $103.37 + $0.86</v>
      </c>
      <c r="C25" s="5">
        <f>SUM(C23:C24)</f>
        <v>104.22999999999999</v>
      </c>
    </row>
    <row r="26" spans="1:3" ht="12.75">
      <c r="A26" t="s">
        <v>43</v>
      </c>
      <c r="B26" s="2" t="str">
        <f>A26&amp;"'s Interest deposited into the account = "&amp;DOLLAR(C25)&amp;"*"&amp;C$14&amp;" ="</f>
        <v>6th month's Interest deposited into the account = $104.23*0.00833333333333333 =</v>
      </c>
      <c r="C26" s="2">
        <f>ROUND(C25*C$14,2)</f>
        <v>0.87</v>
      </c>
    </row>
    <row r="27" spans="2:3" ht="12.75">
      <c r="B27" s="2" t="str">
        <f>"New Balance in the account after the interest is deposited "&amp;DOLLAR(C25)&amp;" + "&amp;DOLLAR(C26)</f>
        <v>New Balance in the account after the interest is deposited $104.23 + $0.87</v>
      </c>
      <c r="C27" s="5">
        <f>SUM(C25:C26)</f>
        <v>105.1</v>
      </c>
    </row>
    <row r="28" spans="1:3" ht="12.75">
      <c r="A28" t="s">
        <v>44</v>
      </c>
      <c r="B28" s="2" t="str">
        <f>A28&amp;"'s Interest deposited into the account = "&amp;DOLLAR(C27)&amp;"*"&amp;C$14&amp;" ="</f>
        <v>7th month's Interest deposited into the account = $105.10*0.00833333333333333 =</v>
      </c>
      <c r="C28" s="2">
        <f>ROUND(C27*C$14,2)</f>
        <v>0.88</v>
      </c>
    </row>
    <row r="29" spans="2:3" ht="12.75">
      <c r="B29" s="2" t="str">
        <f>"New Balance in the account after the interest is deposited "&amp;DOLLAR(C27)&amp;" + "&amp;DOLLAR(C28)</f>
        <v>New Balance in the account after the interest is deposited $105.10 + $0.88</v>
      </c>
      <c r="C29" s="5">
        <f>SUM(C27:C28)</f>
        <v>105.97999999999999</v>
      </c>
    </row>
    <row r="30" spans="1:3" ht="12.75">
      <c r="A30" t="s">
        <v>45</v>
      </c>
      <c r="B30" s="2" t="str">
        <f>A30&amp;"'s Interest deposited into the account = "&amp;DOLLAR(C29)&amp;"*"&amp;C$14&amp;" ="</f>
        <v>8th month's Interest deposited into the account = $105.98*0.00833333333333333 =</v>
      </c>
      <c r="C30" s="2">
        <f>ROUND(C29*C$14,2)</f>
        <v>0.88</v>
      </c>
    </row>
    <row r="31" spans="2:3" ht="12.75">
      <c r="B31" s="2" t="str">
        <f>"New Balance in the account after the interest is deposited "&amp;DOLLAR(C29)&amp;" + "&amp;DOLLAR(C30)</f>
        <v>New Balance in the account after the interest is deposited $105.98 + $0.88</v>
      </c>
      <c r="C31" s="5">
        <f>SUM(C29:C30)</f>
        <v>106.85999999999999</v>
      </c>
    </row>
    <row r="32" spans="1:3" ht="12.75">
      <c r="A32" t="s">
        <v>46</v>
      </c>
      <c r="B32" s="2" t="str">
        <f>A32&amp;"'s Interest deposited into the account = "&amp;DOLLAR(C31)&amp;"*"&amp;C$14&amp;" ="</f>
        <v>9th month's Interest deposited into the account = $106.86*0.00833333333333333 =</v>
      </c>
      <c r="C32" s="2">
        <f>ROUND(C31*C$14,2)</f>
        <v>0.89</v>
      </c>
    </row>
    <row r="33" spans="2:3" ht="12.75">
      <c r="B33" s="2" t="str">
        <f>"New Balance in the account after the interest is deposited "&amp;DOLLAR(C31)&amp;" + "&amp;DOLLAR(C32)</f>
        <v>New Balance in the account after the interest is deposited $106.86 + $0.89</v>
      </c>
      <c r="C33" s="5">
        <f>SUM(C31:C32)</f>
        <v>107.74999999999999</v>
      </c>
    </row>
    <row r="34" spans="1:3" ht="12.75">
      <c r="A34" t="s">
        <v>47</v>
      </c>
      <c r="B34" s="2" t="str">
        <f>A34&amp;"'s Interest deposited into the account = "&amp;DOLLAR(C33)&amp;"*"&amp;C$14&amp;" ="</f>
        <v>10th month's Interest deposited into the account = $107.75*0.00833333333333333 =</v>
      </c>
      <c r="C34" s="2">
        <f>ROUND(C33*C$14,2)</f>
        <v>0.9</v>
      </c>
    </row>
    <row r="35" spans="2:3" ht="12.75">
      <c r="B35" s="2" t="str">
        <f>"New Balance in the account after the interest is deposited "&amp;DOLLAR(C33)&amp;" + "&amp;DOLLAR(C34)</f>
        <v>New Balance in the account after the interest is deposited $107.75 + $0.90</v>
      </c>
      <c r="C35" s="5">
        <f>SUM(C33:C34)</f>
        <v>108.64999999999999</v>
      </c>
    </row>
    <row r="36" spans="1:3" ht="12.75">
      <c r="A36" t="s">
        <v>48</v>
      </c>
      <c r="B36" s="2" t="str">
        <f>A36&amp;"'s Interest deposited into the account = "&amp;DOLLAR(C35)&amp;"*"&amp;C$14&amp;" ="</f>
        <v>11th month's Interest deposited into the account = $108.65*0.00833333333333333 =</v>
      </c>
      <c r="C36" s="2">
        <f>ROUND(C35*C$14,2)</f>
        <v>0.91</v>
      </c>
    </row>
    <row r="37" spans="2:3" ht="12.75">
      <c r="B37" s="2" t="str">
        <f>"New Balance in the account after the interest is deposited "&amp;DOLLAR(C35)&amp;" + "&amp;DOLLAR(C36)</f>
        <v>New Balance in the account after the interest is deposited $108.65 + $0.91</v>
      </c>
      <c r="C37" s="5">
        <f>SUM(C35:C36)</f>
        <v>109.55999999999999</v>
      </c>
    </row>
    <row r="38" spans="1:3" ht="12.75">
      <c r="A38" t="s">
        <v>49</v>
      </c>
      <c r="B38" s="2" t="str">
        <f>A38&amp;"'s Interest deposited into the account = "&amp;DOLLAR(C37)&amp;"*"&amp;C$14&amp;" ="</f>
        <v>12th month's Interest deposited into the account = $109.56*0.00833333333333333 =</v>
      </c>
      <c r="C38" s="2">
        <f>ROUND(C37*C$14,2)</f>
        <v>0.91</v>
      </c>
    </row>
    <row r="39" spans="2:3" ht="12.75">
      <c r="B39" s="2" t="str">
        <f>"New Balance in the account after the interest is deposited "&amp;DOLLAR(C37)&amp;" + "&amp;DOLLAR(C38)</f>
        <v>New Balance in the account after the interest is deposited $109.56 + $0.91</v>
      </c>
      <c r="C39" s="5">
        <f>SUM(C37:C38)</f>
        <v>110.46999999999998</v>
      </c>
    </row>
    <row r="40" ht="12.75">
      <c r="D40" s="65"/>
    </row>
    <row r="41" spans="2:3" ht="12.75">
      <c r="B41" s="2" t="s">
        <v>50</v>
      </c>
      <c r="C41" s="3">
        <f>#N/A</f>
        <v>10.47</v>
      </c>
    </row>
    <row r="42" spans="2:3" ht="12.75">
      <c r="B42" s="2" t="s">
        <v>50</v>
      </c>
      <c r="C42" s="3">
        <f>ROUND(C11*((1+C14)^C13-1),2)</f>
        <v>10.47</v>
      </c>
    </row>
    <row r="43" spans="2:3" ht="12.75">
      <c r="B43" s="2" t="s">
        <v>32</v>
      </c>
      <c r="C43" s="3">
        <f>SUM(C41,C11)</f>
        <v>110.47</v>
      </c>
    </row>
    <row r="44" spans="2:3" ht="12.75">
      <c r="B44" s="2" t="s">
        <v>32</v>
      </c>
      <c r="C44" s="3">
        <f>ROUND(C11*(1+C14)^C13,2)</f>
        <v>110.47</v>
      </c>
    </row>
    <row r="45" spans="2:3" ht="12.75">
      <c r="B45" s="2" t="s">
        <v>32</v>
      </c>
      <c r="C45" s="10">
        <f>ROUND(FV(C14,C13,,-C11),2)</f>
        <v>110.47</v>
      </c>
    </row>
  </sheetData>
  <sheetProtection/>
  <printOptions horizontalCentered="1"/>
  <pageMargins left="0.75" right="0.75" top="1" bottom="1" header="0.5" footer="0.5"/>
  <pageSetup fitToHeight="1" fitToWidth="1" horizontalDpi="600" verticalDpi="600" orientation="portrait" scale="64" r:id="rId1"/>
  <headerFooter alignWithMargins="0">
    <oddHeader>&amp;CInterest</oddHeader>
  </headerFooter>
</worksheet>
</file>

<file path=xl/worksheets/sheet23.xml><?xml version="1.0" encoding="utf-8"?>
<worksheet xmlns="http://schemas.openxmlformats.org/spreadsheetml/2006/main" xmlns:r="http://schemas.openxmlformats.org/officeDocument/2006/relationships">
  <sheetPr>
    <tabColor rgb="FFFF0000"/>
  </sheetPr>
  <dimension ref="A1:E4"/>
  <sheetViews>
    <sheetView zoomScalePageLayoutView="0" workbookViewId="0" topLeftCell="A1">
      <selection activeCell="D17" sqref="D17"/>
    </sheetView>
  </sheetViews>
  <sheetFormatPr defaultColWidth="9.140625" defaultRowHeight="12.75"/>
  <cols>
    <col min="1" max="1" width="37.421875" style="0" bestFit="1" customWidth="1"/>
    <col min="2" max="2" width="11.28125" style="0" bestFit="1" customWidth="1"/>
    <col min="3" max="3" width="13.57421875" style="0" bestFit="1" customWidth="1"/>
    <col min="4" max="4" width="23.57421875" style="0" bestFit="1" customWidth="1"/>
    <col min="5" max="5" width="37.28125" style="0" bestFit="1" customWidth="1"/>
  </cols>
  <sheetData>
    <row r="1" spans="1:5" ht="12.75">
      <c r="A1" s="13" t="s">
        <v>52</v>
      </c>
      <c r="B1" s="14"/>
      <c r="C1" s="14"/>
      <c r="D1" s="13"/>
      <c r="E1" s="13"/>
    </row>
    <row r="2" spans="2:5" ht="12.75">
      <c r="B2" s="15" t="s">
        <v>53</v>
      </c>
      <c r="C2" s="15" t="s">
        <v>54</v>
      </c>
      <c r="D2" s="15" t="s">
        <v>126</v>
      </c>
      <c r="E2" s="15" t="s">
        <v>94</v>
      </c>
    </row>
    <row r="3" spans="1:5" ht="12.75">
      <c r="A3" s="15" t="s">
        <v>55</v>
      </c>
      <c r="B3" s="66">
        <v>1</v>
      </c>
      <c r="C3" s="66">
        <f>B3*(1+D3)</f>
        <v>1.1</v>
      </c>
      <c r="D3" s="4">
        <v>0.1</v>
      </c>
      <c r="E3" s="2" t="str">
        <f>IF(AND(C$3&gt;C$4,B3&gt;0),"I prefer this because I have earned interest.","")</f>
        <v>I prefer this because I have earned interest.</v>
      </c>
    </row>
    <row r="4" spans="1:5" ht="12.75">
      <c r="A4" s="15" t="s">
        <v>56</v>
      </c>
      <c r="B4" s="66"/>
      <c r="C4" s="66">
        <v>1</v>
      </c>
      <c r="D4" s="2"/>
      <c r="E4" s="2">
        <f>IF(AND(C$3&gt;C$4,B4&gt;0),"I prefer this because I have earned interest.","")</f>
      </c>
    </row>
  </sheetData>
  <sheetProtection/>
  <conditionalFormatting sqref="E3:E4">
    <cfRule type="expression" priority="1" dxfId="1" stopIfTrue="1">
      <formula>AND(C$3&gt;C$4,B3&gt;0)</formula>
    </cfRule>
  </conditionalFormatting>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rgb="FFFF0000"/>
  </sheetPr>
  <dimension ref="A1:E15"/>
  <sheetViews>
    <sheetView zoomScale="145" zoomScaleNormal="145" zoomScalePageLayoutView="0" workbookViewId="0" topLeftCell="A1">
      <selection activeCell="D17" sqref="D17"/>
    </sheetView>
  </sheetViews>
  <sheetFormatPr defaultColWidth="9.140625" defaultRowHeight="12.75"/>
  <cols>
    <col min="1" max="1" width="12.00390625" style="0" bestFit="1" customWidth="1"/>
    <col min="2" max="2" width="13.8515625" style="0" bestFit="1" customWidth="1"/>
    <col min="3" max="3" width="3.28125" style="0" customWidth="1"/>
    <col min="4" max="4" width="15.8515625" style="0" bestFit="1" customWidth="1"/>
    <col min="5" max="5" width="13.8515625" style="0" bestFit="1" customWidth="1"/>
  </cols>
  <sheetData>
    <row r="1" spans="1:5" ht="38.25">
      <c r="A1" s="12" t="s">
        <v>95</v>
      </c>
      <c r="B1" s="12"/>
      <c r="C1" s="12"/>
      <c r="D1" s="12"/>
      <c r="E1" s="12"/>
    </row>
    <row r="3" spans="1:5" ht="12.75">
      <c r="A3" s="30" t="s">
        <v>68</v>
      </c>
      <c r="B3" s="31">
        <v>200</v>
      </c>
      <c r="D3" s="30" t="s">
        <v>69</v>
      </c>
      <c r="E3" s="26">
        <f>B3*B5</f>
        <v>60000</v>
      </c>
    </row>
    <row r="4" spans="1:5" ht="12.75">
      <c r="A4" s="32" t="s">
        <v>70</v>
      </c>
      <c r="B4" s="33">
        <v>25</v>
      </c>
      <c r="D4" s="32" t="s">
        <v>71</v>
      </c>
      <c r="E4" s="26">
        <f>B15*B12</f>
        <v>673354.1887502292</v>
      </c>
    </row>
    <row r="5" spans="1:5" ht="12.75">
      <c r="A5" s="32" t="s">
        <v>72</v>
      </c>
      <c r="B5" s="33">
        <f>B4*12</f>
        <v>300</v>
      </c>
      <c r="D5" s="32" t="s">
        <v>27</v>
      </c>
      <c r="E5" s="26">
        <f>E4-E3</f>
        <v>613354.1887502292</v>
      </c>
    </row>
    <row r="6" spans="1:2" ht="12.75">
      <c r="A6" s="32" t="s">
        <v>73</v>
      </c>
      <c r="B6" s="34">
        <v>0.1</v>
      </c>
    </row>
    <row r="7" spans="1:2" ht="12.75">
      <c r="A7" s="32" t="s">
        <v>74</v>
      </c>
      <c r="B7" s="35">
        <f>B6/12</f>
        <v>0.008333333333333333</v>
      </c>
    </row>
    <row r="8" spans="1:2" ht="12.75">
      <c r="A8" s="32" t="s">
        <v>75</v>
      </c>
      <c r="B8" s="36">
        <f>FV(B7,B5,-B3)</f>
        <v>265366.68056402483</v>
      </c>
    </row>
    <row r="9" spans="1:2" ht="12.75">
      <c r="A9" s="37"/>
      <c r="B9" s="37"/>
    </row>
    <row r="10" spans="1:2" ht="12.75">
      <c r="A10" s="38" t="s">
        <v>76</v>
      </c>
      <c r="B10" s="39">
        <f>B8</f>
        <v>265366.68056402483</v>
      </c>
    </row>
    <row r="11" spans="1:2" ht="12.75">
      <c r="A11" s="38" t="s">
        <v>70</v>
      </c>
      <c r="B11" s="40">
        <v>35</v>
      </c>
    </row>
    <row r="12" spans="1:2" ht="12.75">
      <c r="A12" s="38" t="s">
        <v>72</v>
      </c>
      <c r="B12" s="40">
        <f>B11*12</f>
        <v>420</v>
      </c>
    </row>
    <row r="13" spans="1:2" ht="12.75">
      <c r="A13" s="38" t="s">
        <v>73</v>
      </c>
      <c r="B13" s="41">
        <v>0.065</v>
      </c>
    </row>
    <row r="14" spans="1:2" ht="12.75">
      <c r="A14" s="38" t="s">
        <v>74</v>
      </c>
      <c r="B14" s="42">
        <f>B13/12</f>
        <v>0.005416666666666667</v>
      </c>
    </row>
    <row r="15" spans="1:2" ht="12.75">
      <c r="A15" s="43" t="s">
        <v>68</v>
      </c>
      <c r="B15" s="39">
        <f>PMT(B14,B12,-B10)</f>
        <v>1603.224258929117</v>
      </c>
    </row>
  </sheetData>
  <sheetProtection/>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1:E42"/>
  <sheetViews>
    <sheetView zoomScale="85" zoomScaleNormal="85" zoomScalePageLayoutView="0" workbookViewId="0" topLeftCell="A1">
      <selection activeCell="D17" sqref="D17"/>
    </sheetView>
  </sheetViews>
  <sheetFormatPr defaultColWidth="9.140625" defaultRowHeight="12.75"/>
  <cols>
    <col min="1" max="1" width="20.7109375" style="0" bestFit="1" customWidth="1"/>
    <col min="2" max="2" width="23.00390625" style="0" bestFit="1" customWidth="1"/>
    <col min="3" max="3" width="17.57421875" style="0" bestFit="1" customWidth="1"/>
    <col min="4" max="4" width="10.7109375" style="0" bestFit="1" customWidth="1"/>
    <col min="5" max="5" width="13.421875" style="0" bestFit="1" customWidth="1"/>
  </cols>
  <sheetData>
    <row r="1" spans="1:4" ht="38.25">
      <c r="A1" s="50" t="s">
        <v>128</v>
      </c>
      <c r="B1" s="50"/>
      <c r="C1" s="50"/>
      <c r="D1" s="50"/>
    </row>
    <row r="3" spans="1:2" ht="12.75">
      <c r="A3" s="16" t="s">
        <v>57</v>
      </c>
      <c r="B3" s="17">
        <v>0.085</v>
      </c>
    </row>
    <row r="4" spans="1:2" ht="12.75">
      <c r="A4" s="16" t="s">
        <v>58</v>
      </c>
      <c r="B4" s="18">
        <f>B3/12</f>
        <v>0.007083333333333334</v>
      </c>
    </row>
    <row r="5" spans="1:2" ht="12.75">
      <c r="A5" s="16" t="s">
        <v>59</v>
      </c>
      <c r="B5" s="19">
        <v>12</v>
      </c>
    </row>
    <row r="6" spans="1:2" ht="12.75">
      <c r="A6" s="16" t="s">
        <v>60</v>
      </c>
      <c r="B6" s="20">
        <f>(1+B4)^B5-1</f>
        <v>0.08839090589263554</v>
      </c>
    </row>
    <row r="7" spans="1:2" ht="12.75">
      <c r="A7" s="16" t="s">
        <v>60</v>
      </c>
      <c r="B7" s="21">
        <f>#N/A</f>
        <v>0.08839090589263554</v>
      </c>
    </row>
    <row r="8" ht="13.5" thickBot="1"/>
    <row r="9" spans="1:4" ht="14.25" thickBot="1" thickTop="1">
      <c r="A9" s="54" t="str">
        <f>"At an "&amp;C10&amp;" of "&amp;TEXT(D10,"0.00%")&amp;" the monthly PMT = "&amp;DOLLAR(-B13)</f>
        <v>At an Annual Interest Rate of 4.80% the monthly PMT = $465.72</v>
      </c>
      <c r="B9" s="54"/>
      <c r="C9" s="54"/>
      <c r="D9" s="54"/>
    </row>
    <row r="10" spans="1:4" ht="13.5" thickTop="1">
      <c r="A10" s="22" t="s">
        <v>61</v>
      </c>
      <c r="B10" s="23">
        <v>34799</v>
      </c>
      <c r="C10" s="22" t="s">
        <v>57</v>
      </c>
      <c r="D10" s="24">
        <v>0.048</v>
      </c>
    </row>
    <row r="11" spans="1:4" ht="12.75">
      <c r="A11" s="53" t="s">
        <v>62</v>
      </c>
      <c r="B11" s="26">
        <v>10000</v>
      </c>
      <c r="C11" s="25" t="s">
        <v>63</v>
      </c>
      <c r="D11" s="27">
        <f>D10/D14</f>
        <v>0.004</v>
      </c>
    </row>
    <row r="12" spans="1:4" ht="12.75">
      <c r="A12" s="25" t="s">
        <v>64</v>
      </c>
      <c r="B12" s="26">
        <f>B10-B11</f>
        <v>24799</v>
      </c>
      <c r="C12" s="25" t="s">
        <v>65</v>
      </c>
      <c r="D12" s="2">
        <v>5</v>
      </c>
    </row>
    <row r="13" spans="1:4" ht="12.75">
      <c r="A13" s="25" t="s">
        <v>66</v>
      </c>
      <c r="B13" s="26">
        <f>PMT(D11,D13,B12)</f>
        <v>-465.71882211316876</v>
      </c>
      <c r="C13" s="25" t="s">
        <v>67</v>
      </c>
      <c r="D13" s="28">
        <f>D12*D14</f>
        <v>60</v>
      </c>
    </row>
    <row r="14" spans="1:4" ht="12.75">
      <c r="A14" s="25" t="s">
        <v>66</v>
      </c>
      <c r="B14" s="2">
        <f>-B12/((1-(1+D10/D14)^(-D12*D14))/(D10/D14))</f>
        <v>-465.71882211316887</v>
      </c>
      <c r="C14" s="29" t="s">
        <v>59</v>
      </c>
      <c r="D14" s="2">
        <v>12</v>
      </c>
    </row>
    <row r="15" ht="13.5" thickBot="1"/>
    <row r="16" spans="1:4" ht="27" thickBot="1" thickTop="1">
      <c r="A16" s="54" t="str">
        <f>"At an "&amp;C17&amp;" of "&amp;TEXT(D17,"0.00%")&amp;" and a balloon payment of "&amp;DOLLAR(-B20)&amp;" at the end of "&amp;D20&amp;" months, the monthly PMT = "&amp;DOLLAR(-B21)</f>
        <v>At an Annual Interest Rate of 5.25% and a balloon payment of $5,000.00 at the end of 36 months, the monthly PMT = $1,225.21</v>
      </c>
      <c r="B16" s="54"/>
      <c r="C16" s="54"/>
      <c r="D16" s="54"/>
    </row>
    <row r="17" spans="1:4" ht="13.5" thickTop="1">
      <c r="A17" s="22" t="s">
        <v>61</v>
      </c>
      <c r="B17" s="23">
        <v>50000</v>
      </c>
      <c r="C17" s="22" t="s">
        <v>57</v>
      </c>
      <c r="D17" s="24">
        <v>0.0525</v>
      </c>
    </row>
    <row r="18" spans="1:4" ht="12.75">
      <c r="A18" s="53" t="s">
        <v>62</v>
      </c>
      <c r="B18" s="26">
        <v>5000</v>
      </c>
      <c r="C18" s="25" t="s">
        <v>63</v>
      </c>
      <c r="D18" s="27">
        <f>D17/D21</f>
        <v>0.0043749999999999995</v>
      </c>
    </row>
    <row r="19" spans="1:4" ht="12.75">
      <c r="A19" s="53" t="s">
        <v>64</v>
      </c>
      <c r="B19" s="26">
        <f>B17-B18</f>
        <v>45000</v>
      </c>
      <c r="C19" s="25" t="s">
        <v>65</v>
      </c>
      <c r="D19" s="2">
        <v>3</v>
      </c>
    </row>
    <row r="20" spans="1:4" ht="12.75">
      <c r="A20" s="2" t="s">
        <v>96</v>
      </c>
      <c r="B20" s="26">
        <v>-5000</v>
      </c>
      <c r="C20" s="25" t="s">
        <v>67</v>
      </c>
      <c r="D20" s="28">
        <f>D19*D21</f>
        <v>36</v>
      </c>
    </row>
    <row r="21" spans="1:4" ht="12.75">
      <c r="A21" s="25" t="s">
        <v>66</v>
      </c>
      <c r="B21" s="26">
        <f>PMT(D18,D20,B19,B20)</f>
        <v>-1225.2058205856235</v>
      </c>
      <c r="C21" s="29" t="s">
        <v>59</v>
      </c>
      <c r="D21" s="2">
        <v>12</v>
      </c>
    </row>
    <row r="22" ht="13.5" thickBot="1"/>
    <row r="23" spans="1:4" ht="27" thickBot="1" thickTop="1">
      <c r="A23" s="54" t="str">
        <f>"At an "&amp;C24&amp;" of "&amp;TEXT(D24,"0.00%")&amp;" and no payments during the first year, the monthly PMT = "&amp;DOLLAR(-B28)</f>
        <v>At an Annual Interest Rate of 8.50% and no payments during the first year, the monthly PMT = ($67,328.25)</v>
      </c>
      <c r="B23" s="54"/>
      <c r="C23" s="54"/>
      <c r="D23" s="54"/>
    </row>
    <row r="24" spans="1:4" ht="13.5" thickTop="1">
      <c r="A24" s="22" t="s">
        <v>64</v>
      </c>
      <c r="B24" s="23">
        <v>1000000</v>
      </c>
      <c r="C24" s="22" t="s">
        <v>57</v>
      </c>
      <c r="D24" s="24">
        <v>0.085</v>
      </c>
    </row>
    <row r="25" spans="1:4" ht="12.75">
      <c r="A25" s="2" t="s">
        <v>101</v>
      </c>
      <c r="B25" s="28">
        <v>1</v>
      </c>
      <c r="C25" s="25" t="s">
        <v>104</v>
      </c>
      <c r="D25" s="27">
        <f>D24/D28</f>
        <v>0.02125</v>
      </c>
    </row>
    <row r="26" spans="1:4" ht="12.75">
      <c r="A26" s="29" t="s">
        <v>102</v>
      </c>
      <c r="B26" s="26">
        <f>FV(D25,B25*D28,,B24)</f>
        <v>-1087747.9617211912</v>
      </c>
      <c r="C26" s="25" t="s">
        <v>65</v>
      </c>
      <c r="D26" s="2">
        <v>6</v>
      </c>
    </row>
    <row r="27" spans="1:4" ht="12.75">
      <c r="A27" s="25" t="s">
        <v>105</v>
      </c>
      <c r="B27" s="48">
        <f>PMT(D25,(D26-B25)*D28,B26)</f>
        <v>67328.2501858925</v>
      </c>
      <c r="C27" s="25" t="s">
        <v>103</v>
      </c>
      <c r="D27" s="28">
        <f>D26*D28</f>
        <v>24</v>
      </c>
    </row>
    <row r="28" spans="1:4" ht="12.75">
      <c r="A28" s="25" t="s">
        <v>105</v>
      </c>
      <c r="B28" s="26">
        <f>PMT(D25,(D26-B25)*D28,FV(D25,B25*D28,,B24))</f>
        <v>67328.2501858925</v>
      </c>
      <c r="C28" s="29" t="s">
        <v>59</v>
      </c>
      <c r="D28" s="2">
        <v>4</v>
      </c>
    </row>
    <row r="31" ht="12.75">
      <c r="E31" s="48"/>
    </row>
    <row r="33" ht="12.75">
      <c r="B33" t="s">
        <v>106</v>
      </c>
    </row>
    <row r="34" ht="12.75">
      <c r="B34">
        <f>B24*(1+D25)^D28</f>
        <v>1087747.9617211912</v>
      </c>
    </row>
    <row r="36" spans="1:4" ht="12.75">
      <c r="A36" s="44" t="s">
        <v>77</v>
      </c>
      <c r="B36" s="2" t="s">
        <v>78</v>
      </c>
      <c r="C36" s="44" t="s">
        <v>73</v>
      </c>
      <c r="D36" s="45">
        <v>0.05</v>
      </c>
    </row>
    <row r="37" spans="1:4" ht="12.75">
      <c r="A37" s="44" t="s">
        <v>79</v>
      </c>
      <c r="B37" s="26">
        <v>200000</v>
      </c>
      <c r="C37" s="44" t="s">
        <v>74</v>
      </c>
      <c r="D37" s="46">
        <f>D36/D40</f>
        <v>0.004166666666666667</v>
      </c>
    </row>
    <row r="38" spans="1:4" ht="12.75">
      <c r="A38" s="44" t="s">
        <v>80</v>
      </c>
      <c r="B38" s="26">
        <v>0</v>
      </c>
      <c r="C38" s="44" t="s">
        <v>81</v>
      </c>
      <c r="D38" s="2">
        <v>15</v>
      </c>
    </row>
    <row r="39" spans="1:4" ht="12.75">
      <c r="A39" s="44" t="s">
        <v>82</v>
      </c>
      <c r="B39" s="26">
        <f>B37-B38</f>
        <v>200000</v>
      </c>
      <c r="C39" s="44" t="s">
        <v>72</v>
      </c>
      <c r="D39" s="2">
        <f>D38*D40</f>
        <v>180</v>
      </c>
    </row>
    <row r="40" spans="1:4" ht="12.75">
      <c r="A40" s="44" t="s">
        <v>98</v>
      </c>
      <c r="B40" s="47">
        <v>0.02</v>
      </c>
      <c r="C40" s="44" t="s">
        <v>84</v>
      </c>
      <c r="D40" s="2">
        <v>12</v>
      </c>
    </row>
    <row r="41" spans="1:4" ht="12.75">
      <c r="A41" s="44" t="s">
        <v>83</v>
      </c>
      <c r="B41" s="47">
        <f>ROUND(PMT(D37,D39,B39,D41),2)</f>
        <v>-1581.59</v>
      </c>
      <c r="C41" s="44" t="s">
        <v>85</v>
      </c>
      <c r="D41" s="2">
        <v>0</v>
      </c>
    </row>
    <row r="42" spans="3:4" ht="12.75">
      <c r="C42" s="44" t="s">
        <v>99</v>
      </c>
      <c r="D42" s="45">
        <f>RATE(D39,B41,B39*(1-B40))*D40</f>
        <v>0.05308057633380586</v>
      </c>
    </row>
  </sheetData>
  <sheetProtection/>
  <printOptions/>
  <pageMargins left="0.75" right="0.75" top="1" bottom="1" header="0.5" footer="0.5"/>
  <pageSetup horizontalDpi="600" verticalDpi="600" orientation="portrait" r:id="rId3"/>
  <legacyDrawing r:id="rId2"/>
</worksheet>
</file>

<file path=xl/worksheets/sheet26.xml><?xml version="1.0" encoding="utf-8"?>
<worksheet xmlns="http://schemas.openxmlformats.org/spreadsheetml/2006/main" xmlns:r="http://schemas.openxmlformats.org/officeDocument/2006/relationships">
  <sheetPr>
    <tabColor rgb="FFFF0000"/>
    <pageSetUpPr fitToPage="1"/>
  </sheetPr>
  <dimension ref="A1:B28"/>
  <sheetViews>
    <sheetView zoomScalePageLayoutView="0" workbookViewId="0" topLeftCell="A1">
      <selection activeCell="D17" sqref="D17"/>
    </sheetView>
  </sheetViews>
  <sheetFormatPr defaultColWidth="9.140625" defaultRowHeight="12.75"/>
  <cols>
    <col min="1" max="1" width="26.00390625" style="0" bestFit="1" customWidth="1"/>
    <col min="2" max="2" width="25.00390625" style="0" bestFit="1" customWidth="1"/>
    <col min="3" max="3" width="21.28125" style="0" customWidth="1"/>
  </cols>
  <sheetData>
    <row r="1" spans="1:2" ht="12.75">
      <c r="A1" s="63" t="s">
        <v>127</v>
      </c>
      <c r="B1" s="63"/>
    </row>
    <row r="2" spans="1:2" ht="12.75">
      <c r="A2" s="59" t="s">
        <v>110</v>
      </c>
      <c r="B2" s="90">
        <v>170000</v>
      </c>
    </row>
    <row r="3" spans="1:2" ht="12.75">
      <c r="A3" s="59" t="s">
        <v>111</v>
      </c>
      <c r="B3" s="90">
        <v>5000</v>
      </c>
    </row>
    <row r="4" spans="1:2" ht="12.75">
      <c r="A4" s="59" t="s">
        <v>112</v>
      </c>
      <c r="B4" s="61">
        <v>20</v>
      </c>
    </row>
    <row r="5" spans="1:2" ht="12.75">
      <c r="A5" s="60" t="s">
        <v>113</v>
      </c>
      <c r="B5" s="64">
        <f>SLN(B2,B3,B4)</f>
        <v>8250</v>
      </c>
    </row>
    <row r="7" spans="1:2" ht="12.75">
      <c r="A7" t="s">
        <v>116</v>
      </c>
      <c r="B7">
        <v>2</v>
      </c>
    </row>
    <row r="8" spans="1:2" ht="12.75">
      <c r="A8" s="60" t="s">
        <v>114</v>
      </c>
      <c r="B8" s="57" t="s">
        <v>115</v>
      </c>
    </row>
    <row r="9" spans="1:2" ht="12.75">
      <c r="A9" s="62">
        <v>1</v>
      </c>
      <c r="B9" s="23">
        <f aca="true" t="shared" si="0" ref="B9:B28">IF(A9&gt;B$4,0,DDB(B$2,B$3,B$4,A9,B$7))</f>
        <v>17000</v>
      </c>
    </row>
    <row r="10" spans="1:2" ht="12.75">
      <c r="A10" s="2">
        <v>2</v>
      </c>
      <c r="B10" s="26">
        <f t="shared" si="0"/>
        <v>15300</v>
      </c>
    </row>
    <row r="11" spans="1:2" ht="12.75">
      <c r="A11" s="2">
        <v>3</v>
      </c>
      <c r="B11" s="26">
        <f t="shared" si="0"/>
        <v>13770</v>
      </c>
    </row>
    <row r="12" spans="1:2" ht="12.75">
      <c r="A12" s="2">
        <v>4</v>
      </c>
      <c r="B12" s="26">
        <f t="shared" si="0"/>
        <v>12393.000000000002</v>
      </c>
    </row>
    <row r="13" spans="1:2" ht="12.75">
      <c r="A13" s="2">
        <v>5</v>
      </c>
      <c r="B13" s="26">
        <f t="shared" si="0"/>
        <v>11153.700000000003</v>
      </c>
    </row>
    <row r="14" spans="1:2" ht="12.75">
      <c r="A14" s="2">
        <v>6</v>
      </c>
      <c r="B14" s="26">
        <f t="shared" si="0"/>
        <v>10038.330000000004</v>
      </c>
    </row>
    <row r="15" spans="1:2" ht="12.75">
      <c r="A15" s="2">
        <v>7</v>
      </c>
      <c r="B15" s="26">
        <f t="shared" si="0"/>
        <v>9034.497000000003</v>
      </c>
    </row>
    <row r="16" spans="1:2" ht="12.75">
      <c r="A16" s="2">
        <v>8</v>
      </c>
      <c r="B16" s="26">
        <f t="shared" si="0"/>
        <v>8131.047300000003</v>
      </c>
    </row>
    <row r="17" spans="1:2" ht="12.75">
      <c r="A17" s="2">
        <v>9</v>
      </c>
      <c r="B17" s="26">
        <f t="shared" si="0"/>
        <v>7317.942570000003</v>
      </c>
    </row>
    <row r="18" spans="1:2" ht="12.75">
      <c r="A18" s="2">
        <v>10</v>
      </c>
      <c r="B18" s="26">
        <f t="shared" si="0"/>
        <v>6586.148313000002</v>
      </c>
    </row>
    <row r="19" spans="1:2" ht="12.75">
      <c r="A19" s="2">
        <v>11</v>
      </c>
      <c r="B19" s="26">
        <f t="shared" si="0"/>
        <v>5927.533481700003</v>
      </c>
    </row>
    <row r="20" spans="1:2" ht="12.75">
      <c r="A20" s="2">
        <v>12</v>
      </c>
      <c r="B20" s="26">
        <f t="shared" si="0"/>
        <v>5334.780133530003</v>
      </c>
    </row>
    <row r="21" spans="1:2" ht="12.75">
      <c r="A21" s="2">
        <v>13</v>
      </c>
      <c r="B21" s="26">
        <f t="shared" si="0"/>
        <v>4801.3021201770025</v>
      </c>
    </row>
    <row r="22" spans="1:2" ht="12.75">
      <c r="A22" s="2">
        <v>14</v>
      </c>
      <c r="B22" s="26">
        <f t="shared" si="0"/>
        <v>4321.171908159303</v>
      </c>
    </row>
    <row r="23" spans="1:2" ht="12.75">
      <c r="A23" s="2">
        <v>15</v>
      </c>
      <c r="B23" s="26">
        <f t="shared" si="0"/>
        <v>3889.054717343373</v>
      </c>
    </row>
    <row r="24" spans="1:2" ht="12.75">
      <c r="A24" s="2">
        <v>16</v>
      </c>
      <c r="B24" s="26">
        <f t="shared" si="0"/>
        <v>3500.1492456090355</v>
      </c>
    </row>
    <row r="25" spans="1:2" ht="12.75">
      <c r="A25" s="2">
        <v>17</v>
      </c>
      <c r="B25" s="26">
        <f t="shared" si="0"/>
        <v>3150.1343210481323</v>
      </c>
    </row>
    <row r="26" spans="1:2" ht="12.75">
      <c r="A26" s="2">
        <v>18</v>
      </c>
      <c r="B26" s="26">
        <f t="shared" si="0"/>
        <v>2835.120888943319</v>
      </c>
    </row>
    <row r="27" spans="1:2" ht="12.75">
      <c r="A27" s="2">
        <v>19</v>
      </c>
      <c r="B27" s="26">
        <f t="shared" si="0"/>
        <v>2551.608800048987</v>
      </c>
    </row>
    <row r="28" spans="1:2" ht="12.75">
      <c r="A28" s="2">
        <v>20</v>
      </c>
      <c r="B28" s="26">
        <f t="shared" si="0"/>
        <v>2296.4479200440887</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M13"/>
  <sheetViews>
    <sheetView zoomScale="85" zoomScaleNormal="85" zoomScalePageLayoutView="0" workbookViewId="0" topLeftCell="C1">
      <selection activeCell="M13" sqref="C6:M13"/>
    </sheetView>
  </sheetViews>
  <sheetFormatPr defaultColWidth="9.140625" defaultRowHeight="12.75"/>
  <cols>
    <col min="1" max="1" width="17.140625" style="0" customWidth="1"/>
    <col min="2" max="2" width="12.57421875" style="0" bestFit="1" customWidth="1"/>
    <col min="3" max="3" width="9.8515625" style="0" customWidth="1"/>
    <col min="4" max="4" width="10.28125" style="0" customWidth="1"/>
    <col min="5" max="5" width="11.8515625" style="0" customWidth="1"/>
    <col min="6" max="6" width="6.8515625" style="0" customWidth="1"/>
    <col min="7" max="7" width="8.8515625" style="0" bestFit="1" customWidth="1"/>
    <col min="8" max="8" width="10.421875" style="0" bestFit="1" customWidth="1"/>
    <col min="9" max="9" width="13.00390625" style="0" bestFit="1" customWidth="1"/>
    <col min="10" max="10" width="11.28125" style="0" customWidth="1"/>
    <col min="11" max="11" width="13.00390625" style="0" bestFit="1" customWidth="1"/>
    <col min="12" max="12" width="10.421875" style="0" customWidth="1"/>
    <col min="13" max="13" width="12.57421875" style="0" bestFit="1" customWidth="1"/>
  </cols>
  <sheetData>
    <row r="1" spans="1:11" ht="18.75" thickBot="1">
      <c r="A1" s="85" t="s">
        <v>136</v>
      </c>
      <c r="B1" s="74"/>
      <c r="C1" s="74"/>
      <c r="D1" s="74"/>
      <c r="E1" s="74"/>
      <c r="F1" s="74"/>
      <c r="G1" s="74"/>
      <c r="H1" s="74"/>
      <c r="I1" s="74"/>
      <c r="J1" s="74"/>
      <c r="K1" s="75"/>
    </row>
    <row r="2" spans="1:7" ht="12.75">
      <c r="A2" s="86"/>
      <c r="B2" s="68"/>
      <c r="C2" s="68"/>
      <c r="D2" s="68"/>
      <c r="E2" s="68"/>
      <c r="F2" s="68"/>
      <c r="G2" s="68"/>
    </row>
    <row r="3" spans="1:7" ht="12.75">
      <c r="A3" s="87" t="s">
        <v>137</v>
      </c>
      <c r="B3" s="76">
        <f>'Loan Analysis'!C19</f>
        <v>430000</v>
      </c>
      <c r="C3" s="68"/>
      <c r="D3" s="68"/>
      <c r="E3" s="68"/>
      <c r="F3" s="68"/>
      <c r="G3" s="68"/>
    </row>
    <row r="4" spans="1:7" ht="38.25">
      <c r="A4" s="87" t="s">
        <v>138</v>
      </c>
      <c r="B4" s="77">
        <f>'Loan Analysis'!C20</f>
        <v>12</v>
      </c>
      <c r="C4" s="68"/>
      <c r="D4" s="68"/>
      <c r="E4" s="68"/>
      <c r="F4" s="68"/>
      <c r="G4" s="68"/>
    </row>
    <row r="5" spans="1:2" ht="25.5">
      <c r="A5" s="87" t="s">
        <v>139</v>
      </c>
      <c r="B5" s="76">
        <f>'Loan Analysis'!C21</f>
        <v>-50000</v>
      </c>
    </row>
    <row r="6" spans="1:13" ht="38.25">
      <c r="A6" s="86"/>
      <c r="B6" s="68"/>
      <c r="C6" s="52" t="s">
        <v>129</v>
      </c>
      <c r="D6" s="52" t="s">
        <v>62</v>
      </c>
      <c r="E6" s="52" t="s">
        <v>130</v>
      </c>
      <c r="F6" s="52" t="s">
        <v>131</v>
      </c>
      <c r="G6" s="78" t="s">
        <v>98</v>
      </c>
      <c r="H6" s="78" t="s">
        <v>132</v>
      </c>
      <c r="I6" s="52" t="s">
        <v>210</v>
      </c>
      <c r="J6" s="52" t="s">
        <v>66</v>
      </c>
      <c r="K6" s="52" t="s">
        <v>133</v>
      </c>
      <c r="L6" s="52" t="s">
        <v>134</v>
      </c>
      <c r="M6" s="52" t="s">
        <v>135</v>
      </c>
    </row>
    <row r="7" spans="1:13" ht="12.75">
      <c r="A7" s="51"/>
      <c r="C7" s="79">
        <f>'Loan Analysis'!B11</f>
        <v>1</v>
      </c>
      <c r="D7" s="80">
        <f>'Loan Analysis'!C11</f>
        <v>0.05</v>
      </c>
      <c r="E7" s="81">
        <f>'Loan Analysis'!D11</f>
        <v>0.085</v>
      </c>
      <c r="F7" s="79">
        <f>'Loan Analysis'!E11</f>
        <v>30</v>
      </c>
      <c r="G7" s="79">
        <f>'Loan Analysis'!F11</f>
        <v>1</v>
      </c>
      <c r="H7" s="79">
        <f>'Loan Analysis'!G11</f>
        <v>400</v>
      </c>
      <c r="I7" s="82">
        <f aca="true" t="shared" si="0" ref="I7:I13">B$3*(1-D7)</f>
        <v>408500</v>
      </c>
      <c r="J7" s="82">
        <f aca="true" t="shared" si="1" ref="J7:J13">PMT(E7/B$4,F7*B$4,I7)</f>
        <v>-3141.011580442001</v>
      </c>
      <c r="K7" s="82">
        <f>I7*(1-G7/100)-H7</f>
        <v>404015</v>
      </c>
      <c r="L7" s="83">
        <f>RATE(F7*12,J7,K7)*B$4</f>
        <v>0.08620214027672246</v>
      </c>
      <c r="M7" s="84">
        <f aca="true" t="shared" si="2" ref="M7:M13">PMT(E7/B$4,F7*B$4,I7,B$5)</f>
        <v>-3110.721505316501</v>
      </c>
    </row>
    <row r="8" spans="1:13" ht="12.75">
      <c r="A8" s="51"/>
      <c r="C8" s="79">
        <f>'Loan Analysis'!B12</f>
        <v>2</v>
      </c>
      <c r="D8" s="80">
        <f>'Loan Analysis'!C12</f>
        <v>0.15</v>
      </c>
      <c r="E8" s="81">
        <f>'Loan Analysis'!D12</f>
        <v>0.0825</v>
      </c>
      <c r="F8" s="79">
        <f>'Loan Analysis'!E12</f>
        <v>30</v>
      </c>
      <c r="G8" s="79">
        <f>'Loan Analysis'!F12</f>
        <v>3</v>
      </c>
      <c r="H8" s="79">
        <f>'Loan Analysis'!G12</f>
        <v>400</v>
      </c>
      <c r="I8" s="82">
        <f t="shared" si="0"/>
        <v>365500</v>
      </c>
      <c r="J8" s="84">
        <f t="shared" si="1"/>
        <v>-2745.8794378061316</v>
      </c>
      <c r="K8" s="82">
        <f aca="true" t="shared" si="3" ref="K8:K13">I8*(1-G8/100)-H8</f>
        <v>354135</v>
      </c>
      <c r="L8" s="83">
        <f aca="true" t="shared" si="4" ref="L8:L13">RATE(F8*12,J8,K8)*B$4</f>
        <v>0.08591063297396048</v>
      </c>
      <c r="M8" s="82">
        <f t="shared" si="2"/>
        <v>-2713.996135780669</v>
      </c>
    </row>
    <row r="9" spans="1:13" ht="12.75">
      <c r="A9" s="51"/>
      <c r="C9" s="79">
        <f>'Loan Analysis'!B13</f>
        <v>3</v>
      </c>
      <c r="D9" s="80">
        <f>'Loan Analysis'!C13</f>
        <v>0.045</v>
      </c>
      <c r="E9" s="81">
        <f>'Loan Analysis'!D13</f>
        <v>0.089</v>
      </c>
      <c r="F9" s="79">
        <f>'Loan Analysis'!E13</f>
        <v>30</v>
      </c>
      <c r="G9" s="79">
        <f>'Loan Analysis'!F13</f>
        <v>1</v>
      </c>
      <c r="H9" s="79">
        <f>'Loan Analysis'!G13</f>
        <v>450</v>
      </c>
      <c r="I9" s="82">
        <f t="shared" si="0"/>
        <v>410650</v>
      </c>
      <c r="J9" s="84">
        <f t="shared" si="1"/>
        <v>-3274.6783234014238</v>
      </c>
      <c r="K9" s="82">
        <f t="shared" si="3"/>
        <v>406093.5</v>
      </c>
      <c r="L9" s="83">
        <f t="shared" si="4"/>
        <v>0.09024489073721614</v>
      </c>
      <c r="M9" s="82">
        <f t="shared" si="2"/>
        <v>-3246.7927570146276</v>
      </c>
    </row>
    <row r="10" spans="1:13" ht="12.75">
      <c r="A10" s="51"/>
      <c r="B10" s="48"/>
      <c r="C10" s="79">
        <f>'Loan Analysis'!B14</f>
        <v>4</v>
      </c>
      <c r="D10" s="80">
        <f>'Loan Analysis'!C14</f>
        <v>0.12</v>
      </c>
      <c r="E10" s="81">
        <f>'Loan Analysis'!D14</f>
        <v>0.09</v>
      </c>
      <c r="F10" s="79">
        <f>'Loan Analysis'!E14</f>
        <v>30</v>
      </c>
      <c r="G10" s="79">
        <f>'Loan Analysis'!F14</f>
        <v>2</v>
      </c>
      <c r="H10" s="79">
        <f>'Loan Analysis'!G14</f>
        <v>100</v>
      </c>
      <c r="I10" s="82">
        <f t="shared" si="0"/>
        <v>378400</v>
      </c>
      <c r="J10" s="82">
        <f t="shared" si="1"/>
        <v>-3044.691982519051</v>
      </c>
      <c r="K10" s="82">
        <f t="shared" si="3"/>
        <v>370732</v>
      </c>
      <c r="L10" s="83">
        <f t="shared" si="4"/>
        <v>0.09230530855765917</v>
      </c>
      <c r="M10" s="82">
        <f t="shared" si="2"/>
        <v>-3017.3806740466607</v>
      </c>
    </row>
    <row r="11" spans="1:13" ht="12.75">
      <c r="A11" s="51"/>
      <c r="B11" s="65"/>
      <c r="C11" s="79">
        <f>'Loan Analysis'!B15</f>
        <v>5</v>
      </c>
      <c r="D11" s="80">
        <f>'Loan Analysis'!C15</f>
        <v>0.15</v>
      </c>
      <c r="E11" s="81">
        <f>'Loan Analysis'!D15</f>
        <v>0.085</v>
      </c>
      <c r="F11" s="79">
        <f>'Loan Analysis'!E15</f>
        <v>30</v>
      </c>
      <c r="G11" s="79">
        <f>'Loan Analysis'!F15</f>
        <v>2</v>
      </c>
      <c r="H11" s="79">
        <f>'Loan Analysis'!G15</f>
        <v>125</v>
      </c>
      <c r="I11" s="82">
        <f t="shared" si="0"/>
        <v>365500</v>
      </c>
      <c r="J11" s="82">
        <f t="shared" si="1"/>
        <v>-2810.3787825007375</v>
      </c>
      <c r="K11" s="82">
        <f t="shared" si="3"/>
        <v>358065</v>
      </c>
      <c r="L11" s="83">
        <f t="shared" si="4"/>
        <v>0.08724494901549468</v>
      </c>
      <c r="M11" s="82">
        <f t="shared" si="2"/>
        <v>-2780.088707375238</v>
      </c>
    </row>
    <row r="12" spans="1:13" ht="12.75">
      <c r="A12" s="51"/>
      <c r="C12" s="79">
        <f>'Loan Analysis'!B16</f>
        <v>6</v>
      </c>
      <c r="D12" s="80">
        <f>'Loan Analysis'!C16</f>
        <v>0.2</v>
      </c>
      <c r="E12" s="81">
        <f>'Loan Analysis'!D16</f>
        <v>0.08</v>
      </c>
      <c r="F12" s="79">
        <f>'Loan Analysis'!E16</f>
        <v>15</v>
      </c>
      <c r="G12" s="79">
        <f>'Loan Analysis'!F16</f>
        <v>0</v>
      </c>
      <c r="H12" s="79">
        <f>'Loan Analysis'!G16</f>
        <v>500</v>
      </c>
      <c r="I12" s="82">
        <f t="shared" si="0"/>
        <v>344000</v>
      </c>
      <c r="J12" s="82">
        <f t="shared" si="1"/>
        <v>-3287.4431700964233</v>
      </c>
      <c r="K12" s="82">
        <f t="shared" si="3"/>
        <v>343500</v>
      </c>
      <c r="L12" s="83">
        <f t="shared" si="4"/>
        <v>0.08024086861739324</v>
      </c>
      <c r="M12" s="82">
        <f t="shared" si="2"/>
        <v>-3142.9504612645787</v>
      </c>
    </row>
    <row r="13" spans="1:13" ht="12.75">
      <c r="A13" s="51"/>
      <c r="C13" s="79">
        <f>'Loan Analysis'!B17</f>
        <v>7</v>
      </c>
      <c r="D13" s="80">
        <f>'Loan Analysis'!C17</f>
        <v>0.15</v>
      </c>
      <c r="E13" s="81">
        <f>'Loan Analysis'!D17</f>
        <v>0.076</v>
      </c>
      <c r="F13" s="79">
        <f>'Loan Analysis'!E17</f>
        <v>15</v>
      </c>
      <c r="G13" s="79">
        <f>'Loan Analysis'!F17</f>
        <v>1</v>
      </c>
      <c r="H13" s="79">
        <f>'Loan Analysis'!G17</f>
        <v>750</v>
      </c>
      <c r="I13" s="82">
        <f t="shared" si="0"/>
        <v>365500</v>
      </c>
      <c r="J13" s="82">
        <f t="shared" si="1"/>
        <v>-3409.03349175563</v>
      </c>
      <c r="K13" s="82">
        <f t="shared" si="3"/>
        <v>361095</v>
      </c>
      <c r="L13" s="83">
        <f t="shared" si="4"/>
        <v>0.07798956737795162</v>
      </c>
      <c r="M13" s="82">
        <f t="shared" si="2"/>
        <v>-3259.3481075665336</v>
      </c>
    </row>
  </sheetData>
  <sheetProtection/>
  <conditionalFormatting sqref="J7:J13">
    <cfRule type="expression" priority="1" dxfId="0" stopIfTrue="1">
      <formula>J7=MAX($J$7:$J$13)</formula>
    </cfRule>
  </conditionalFormatting>
  <printOptions horizontalCentered="1"/>
  <pageMargins left="0.75" right="0.75" top="1" bottom="1" header="0.5" footer="0.5"/>
  <pageSetup fitToHeight="1" fitToWidth="1" horizontalDpi="600" verticalDpi="600" orientation="landscape" scale="83" r:id="rId1"/>
  <headerFooter alignWithMargins="0">
    <oddHeader>&amp;C&amp;F - &amp;A</oddHeader>
    <oddFooter>&amp;CPage &amp;P of &amp;N</oddFooter>
  </headerFooter>
</worksheet>
</file>

<file path=xl/worksheets/sheet28.xml><?xml version="1.0" encoding="utf-8"?>
<worksheet xmlns="http://schemas.openxmlformats.org/spreadsheetml/2006/main" xmlns:r="http://schemas.openxmlformats.org/officeDocument/2006/relationships">
  <sheetPr>
    <tabColor rgb="FFFF0000"/>
  </sheetPr>
  <dimension ref="A1:D22"/>
  <sheetViews>
    <sheetView zoomScalePageLayoutView="0" workbookViewId="0" topLeftCell="A1">
      <selection activeCell="D17" sqref="D17"/>
    </sheetView>
  </sheetViews>
  <sheetFormatPr defaultColWidth="9.140625" defaultRowHeight="12.75"/>
  <cols>
    <col min="1" max="1" width="39.7109375" style="0" customWidth="1"/>
    <col min="2" max="2" width="27.00390625" style="0" customWidth="1"/>
    <col min="4" max="4" width="11.28125" style="0" bestFit="1" customWidth="1"/>
  </cols>
  <sheetData>
    <row r="1" spans="1:2" ht="38.25">
      <c r="A1" s="12" t="str">
        <f>"You are considering buying a machine that will yield "&amp;DOLLAR(B3)&amp;" net cash flow in for the next ten years. If you must earn a minimum return on investment of "&amp;TEXT(B4,"00.00%")&amp;", should buy a machine if it costs "&amp;DOLLAR(B5)&amp;"?"</f>
        <v>You are considering buying a machine that will yield $35,000.00 net cash flow in for the next ten years. If you must earn a minimum return on investment of 15.00%, should buy a machine if it costs ($165,500.00)?</v>
      </c>
      <c r="B1" s="12"/>
    </row>
    <row r="3" spans="1:2" ht="12.75">
      <c r="A3" s="2" t="s">
        <v>118</v>
      </c>
      <c r="B3" s="66">
        <v>35000</v>
      </c>
    </row>
    <row r="4" spans="1:2" ht="12.75">
      <c r="A4" s="2" t="s">
        <v>119</v>
      </c>
      <c r="B4" s="4">
        <v>0.15</v>
      </c>
    </row>
    <row r="5" spans="1:2" ht="12.75">
      <c r="A5" s="2" t="s">
        <v>117</v>
      </c>
      <c r="B5" s="66">
        <v>-165500</v>
      </c>
    </row>
    <row r="6" spans="1:2" ht="12.75">
      <c r="A6" s="2" t="s">
        <v>81</v>
      </c>
      <c r="B6" s="72">
        <v>10</v>
      </c>
    </row>
    <row r="7" spans="1:2" ht="12.75">
      <c r="A7" s="2" t="s">
        <v>122</v>
      </c>
      <c r="B7" s="26">
        <f>PV(B4,B6,B3)</f>
        <v>-175656.90190489797</v>
      </c>
    </row>
    <row r="8" spans="1:2" ht="12.75">
      <c r="A8" s="2" t="s">
        <v>124</v>
      </c>
      <c r="B8" s="26">
        <f>-B7+B5</f>
        <v>10156.901904897968</v>
      </c>
    </row>
    <row r="9" spans="1:2" ht="12.75">
      <c r="A9" s="71" t="s">
        <v>123</v>
      </c>
      <c r="B9" s="26">
        <f>NPV(B4,B13:B22)+B5</f>
        <v>10156.901904898114</v>
      </c>
    </row>
    <row r="10" spans="1:2" ht="12.75">
      <c r="A10" s="68"/>
      <c r="B10" s="68"/>
    </row>
    <row r="11" spans="1:4" ht="12.75">
      <c r="A11" s="69" t="s">
        <v>121</v>
      </c>
      <c r="B11" s="69" t="s">
        <v>120</v>
      </c>
      <c r="D11" s="67"/>
    </row>
    <row r="12" spans="1:2" ht="12.75">
      <c r="A12" s="2">
        <v>0</v>
      </c>
      <c r="B12" s="2"/>
    </row>
    <row r="13" spans="1:2" ht="12.75">
      <c r="A13" s="2">
        <v>1</v>
      </c>
      <c r="B13" s="5">
        <f aca="true" t="shared" si="0" ref="B13:B22">B$3</f>
        <v>35000</v>
      </c>
    </row>
    <row r="14" spans="1:2" ht="12.75">
      <c r="A14" s="2">
        <v>2</v>
      </c>
      <c r="B14" s="5">
        <f t="shared" si="0"/>
        <v>35000</v>
      </c>
    </row>
    <row r="15" spans="1:2" ht="12.75">
      <c r="A15" s="2">
        <v>3</v>
      </c>
      <c r="B15" s="5">
        <f t="shared" si="0"/>
        <v>35000</v>
      </c>
    </row>
    <row r="16" spans="1:2" ht="12.75">
      <c r="A16" s="2">
        <v>4</v>
      </c>
      <c r="B16" s="5">
        <f t="shared" si="0"/>
        <v>35000</v>
      </c>
    </row>
    <row r="17" spans="1:2" ht="12.75">
      <c r="A17" s="2">
        <v>5</v>
      </c>
      <c r="B17" s="5">
        <f t="shared" si="0"/>
        <v>35000</v>
      </c>
    </row>
    <row r="18" spans="1:2" ht="12.75">
      <c r="A18" s="2">
        <v>6</v>
      </c>
      <c r="B18" s="5">
        <f t="shared" si="0"/>
        <v>35000</v>
      </c>
    </row>
    <row r="19" spans="1:2" ht="12.75">
      <c r="A19" s="2">
        <v>7</v>
      </c>
      <c r="B19" s="5">
        <f t="shared" si="0"/>
        <v>35000</v>
      </c>
    </row>
    <row r="20" spans="1:2" ht="12.75">
      <c r="A20" s="2">
        <v>8</v>
      </c>
      <c r="B20" s="5">
        <f t="shared" si="0"/>
        <v>35000</v>
      </c>
    </row>
    <row r="21" spans="1:2" ht="12.75">
      <c r="A21" s="2">
        <v>9</v>
      </c>
      <c r="B21" s="5">
        <f t="shared" si="0"/>
        <v>35000</v>
      </c>
    </row>
    <row r="22" spans="1:2" ht="12.75">
      <c r="A22" s="2">
        <v>10</v>
      </c>
      <c r="B22" s="5">
        <f t="shared" si="0"/>
        <v>35000</v>
      </c>
    </row>
  </sheetData>
  <sheetProtection/>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1:J374"/>
  <sheetViews>
    <sheetView zoomScale="85" zoomScaleNormal="85" zoomScalePageLayoutView="0" workbookViewId="0" topLeftCell="A1">
      <pane ySplit="13" topLeftCell="A14" activePane="bottomLeft" state="frozen"/>
      <selection pane="topLeft" activeCell="D17" sqref="D17"/>
      <selection pane="bottomLeft" activeCell="D17" sqref="D17"/>
    </sheetView>
  </sheetViews>
  <sheetFormatPr defaultColWidth="9.140625" defaultRowHeight="12.75"/>
  <cols>
    <col min="1" max="2" width="14.140625" style="0" customWidth="1"/>
    <col min="3" max="3" width="26.140625" style="0" bestFit="1" customWidth="1"/>
    <col min="4" max="5" width="14.140625" style="0" customWidth="1"/>
    <col min="7" max="7" width="17.421875" style="0" bestFit="1" customWidth="1"/>
    <col min="8" max="8" width="14.140625" style="0" customWidth="1"/>
    <col min="9" max="9" width="26.140625" style="0" bestFit="1" customWidth="1"/>
    <col min="10" max="10" width="14.140625" style="0" customWidth="1"/>
  </cols>
  <sheetData>
    <row r="1" spans="1:10" ht="12.75">
      <c r="A1" s="44" t="s">
        <v>77</v>
      </c>
      <c r="B1" s="2" t="s">
        <v>78</v>
      </c>
      <c r="C1" s="44" t="s">
        <v>73</v>
      </c>
      <c r="D1" s="45">
        <v>0.0825</v>
      </c>
      <c r="G1" s="44" t="s">
        <v>77</v>
      </c>
      <c r="H1" s="2" t="s">
        <v>78</v>
      </c>
      <c r="I1" s="44" t="s">
        <v>73</v>
      </c>
      <c r="J1" s="45">
        <v>0.05</v>
      </c>
    </row>
    <row r="2" spans="1:10" ht="12.75">
      <c r="A2" s="44" t="s">
        <v>79</v>
      </c>
      <c r="B2" s="26">
        <v>450000</v>
      </c>
      <c r="C2" s="44" t="s">
        <v>74</v>
      </c>
      <c r="D2" s="46">
        <f>D1/D5</f>
        <v>0.006875</v>
      </c>
      <c r="G2" s="44" t="s">
        <v>79</v>
      </c>
      <c r="H2" s="26">
        <v>200000</v>
      </c>
      <c r="I2" s="44" t="s">
        <v>74</v>
      </c>
      <c r="J2" s="46">
        <f>J1/J5</f>
        <v>0.004166666666666667</v>
      </c>
    </row>
    <row r="3" spans="1:10" ht="12.75">
      <c r="A3" s="44" t="s">
        <v>80</v>
      </c>
      <c r="B3" s="26">
        <v>45000</v>
      </c>
      <c r="C3" s="44" t="s">
        <v>81</v>
      </c>
      <c r="D3" s="2">
        <v>25</v>
      </c>
      <c r="G3" s="44" t="s">
        <v>80</v>
      </c>
      <c r="H3" s="26">
        <v>0</v>
      </c>
      <c r="I3" s="44" t="s">
        <v>81</v>
      </c>
      <c r="J3" s="2">
        <v>15</v>
      </c>
    </row>
    <row r="4" spans="1:10" ht="12.75">
      <c r="A4" s="44" t="s">
        <v>82</v>
      </c>
      <c r="B4" s="26">
        <f>B2-B3</f>
        <v>405000</v>
      </c>
      <c r="C4" s="44" t="s">
        <v>72</v>
      </c>
      <c r="D4" s="2">
        <f>D3*D5</f>
        <v>300</v>
      </c>
      <c r="G4" s="44" t="s">
        <v>82</v>
      </c>
      <c r="H4" s="26">
        <f>H2-H3</f>
        <v>200000</v>
      </c>
      <c r="I4" s="44" t="s">
        <v>72</v>
      </c>
      <c r="J4" s="2">
        <f>J3*J5</f>
        <v>180</v>
      </c>
    </row>
    <row r="5" spans="1:10" ht="12.75">
      <c r="A5" s="44" t="s">
        <v>83</v>
      </c>
      <c r="B5" s="47">
        <f>PMT(D2,D4,B4,D6)</f>
        <v>-3193.223045479068</v>
      </c>
      <c r="C5" s="44" t="s">
        <v>84</v>
      </c>
      <c r="D5" s="2">
        <v>12</v>
      </c>
      <c r="G5" s="44" t="s">
        <v>98</v>
      </c>
      <c r="H5" s="47">
        <v>0.02</v>
      </c>
      <c r="I5" s="44" t="s">
        <v>84</v>
      </c>
      <c r="J5" s="2">
        <v>12</v>
      </c>
    </row>
    <row r="6" spans="1:10" ht="12.75">
      <c r="A6" s="44" t="s">
        <v>83</v>
      </c>
      <c r="B6" s="47">
        <f>-PMT(D2,D4,B4,D6)</f>
        <v>3193.223045479068</v>
      </c>
      <c r="C6" s="44" t="s">
        <v>85</v>
      </c>
      <c r="D6" s="2">
        <v>0</v>
      </c>
      <c r="G6" s="44" t="s">
        <v>83</v>
      </c>
      <c r="H6" s="47">
        <f>ROUND(PMT(J2,J4,H4,J6),2)</f>
        <v>-1581.59</v>
      </c>
      <c r="I6" s="44" t="s">
        <v>85</v>
      </c>
      <c r="J6" s="2">
        <v>0</v>
      </c>
    </row>
    <row r="7" spans="1:10" ht="12.75">
      <c r="A7" s="44" t="s">
        <v>83</v>
      </c>
      <c r="B7" s="47">
        <f>B4/((1-(1+D2)^-D4)/D2)</f>
        <v>3193.2230454790683</v>
      </c>
      <c r="C7" s="44" t="s">
        <v>86</v>
      </c>
      <c r="D7" s="47">
        <f>SUM(B15:B374)</f>
        <v>858135.7248124949</v>
      </c>
      <c r="E7" s="48"/>
      <c r="I7" s="44" t="s">
        <v>99</v>
      </c>
      <c r="J7" s="45">
        <f>RATE(J4,H6,H4*(1-H5))*J5</f>
        <v>0.05308057633380586</v>
      </c>
    </row>
    <row r="8" spans="1:4" ht="12.75">
      <c r="A8" s="44" t="s">
        <v>83</v>
      </c>
      <c r="B8" s="47">
        <f>ROUND(-PMT(D2,D4,B4,D6),2)</f>
        <v>3193.22</v>
      </c>
      <c r="C8" s="44" t="s">
        <v>87</v>
      </c>
      <c r="D8" s="26">
        <f>SUM(C15:C374)</f>
        <v>468135.72000000026</v>
      </c>
    </row>
    <row r="9" spans="3:4" ht="12.75">
      <c r="C9" s="44" t="s">
        <v>88</v>
      </c>
      <c r="D9" s="26">
        <f>SUM(D15:D374)</f>
        <v>405000.00481249986</v>
      </c>
    </row>
    <row r="10" spans="3:4" ht="12.75">
      <c r="C10" s="44" t="s">
        <v>89</v>
      </c>
      <c r="D10" s="47">
        <f>D9+B3</f>
        <v>450000.00481249986</v>
      </c>
    </row>
    <row r="11" spans="3:4" ht="12.75">
      <c r="C11" s="44" t="s">
        <v>90</v>
      </c>
      <c r="D11" s="47">
        <f>D8+D10</f>
        <v>918135.7248125002</v>
      </c>
    </row>
    <row r="13" spans="1:5" ht="51">
      <c r="A13" s="44" t="s">
        <v>91</v>
      </c>
      <c r="B13" s="44" t="s">
        <v>83</v>
      </c>
      <c r="C13" s="55" t="s">
        <v>100</v>
      </c>
      <c r="D13" s="44" t="s">
        <v>92</v>
      </c>
      <c r="E13" s="44" t="s">
        <v>93</v>
      </c>
    </row>
    <row r="14" spans="1:7" ht="12.75">
      <c r="A14" s="2">
        <v>0</v>
      </c>
      <c r="B14" s="49"/>
      <c r="C14" s="49"/>
      <c r="D14" s="49"/>
      <c r="E14" s="49">
        <f>B4</f>
        <v>405000</v>
      </c>
      <c r="G14" s="44" t="s">
        <v>97</v>
      </c>
    </row>
    <row r="15" spans="1:7" ht="12.75">
      <c r="A15" s="2">
        <f aca="true" t="shared" si="0" ref="A15:A78">A14+1</f>
        <v>1</v>
      </c>
      <c r="B15" s="49">
        <f aca="true" t="shared" si="1" ref="B15:B78">IF(E14&lt;1,0,IF(E14&gt;B$8,B$8,(1+D$2)*E14))</f>
        <v>3193.22</v>
      </c>
      <c r="C15" s="49">
        <f aca="true" t="shared" si="2" ref="C15:C78">IF(E14&lt;1,0,ROUND(E14*D$2,2))</f>
        <v>2784.38</v>
      </c>
      <c r="D15" s="49">
        <f aca="true" t="shared" si="3" ref="D15:D78">IF(E14&lt;1,0,B15-C15+G15)</f>
        <v>408.8399999999997</v>
      </c>
      <c r="E15" s="49">
        <f aca="true" t="shared" si="4" ref="E15:E78">IF(E14&lt;1,0,E14-D15)</f>
        <v>404591.16</v>
      </c>
      <c r="G15" s="2"/>
    </row>
    <row r="16" spans="1:7" ht="12.75">
      <c r="A16" s="2">
        <f t="shared" si="0"/>
        <v>2</v>
      </c>
      <c r="B16" s="49">
        <f t="shared" si="1"/>
        <v>3193.22</v>
      </c>
      <c r="C16" s="49">
        <f t="shared" si="2"/>
        <v>2781.56</v>
      </c>
      <c r="D16" s="49">
        <f t="shared" si="3"/>
        <v>5411.66</v>
      </c>
      <c r="E16" s="49">
        <f t="shared" si="4"/>
        <v>399179.5</v>
      </c>
      <c r="G16" s="2">
        <v>5000</v>
      </c>
    </row>
    <row r="17" spans="1:7" ht="12.75">
      <c r="A17" s="2">
        <f t="shared" si="0"/>
        <v>3</v>
      </c>
      <c r="B17" s="49">
        <f t="shared" si="1"/>
        <v>3193.22</v>
      </c>
      <c r="C17" s="49">
        <f t="shared" si="2"/>
        <v>2744.36</v>
      </c>
      <c r="D17" s="49">
        <f t="shared" si="3"/>
        <v>448.8599999999997</v>
      </c>
      <c r="E17" s="49">
        <f t="shared" si="4"/>
        <v>398730.64</v>
      </c>
      <c r="G17" s="2"/>
    </row>
    <row r="18" spans="1:7" ht="12.75">
      <c r="A18" s="2">
        <f t="shared" si="0"/>
        <v>4</v>
      </c>
      <c r="B18" s="49">
        <f t="shared" si="1"/>
        <v>3193.22</v>
      </c>
      <c r="C18" s="49">
        <f t="shared" si="2"/>
        <v>2741.27</v>
      </c>
      <c r="D18" s="49">
        <f t="shared" si="3"/>
        <v>451.9499999999998</v>
      </c>
      <c r="E18" s="49">
        <f t="shared" si="4"/>
        <v>398278.69</v>
      </c>
      <c r="G18" s="2"/>
    </row>
    <row r="19" spans="1:7" ht="12.75">
      <c r="A19" s="2">
        <f t="shared" si="0"/>
        <v>5</v>
      </c>
      <c r="B19" s="49">
        <f t="shared" si="1"/>
        <v>3193.22</v>
      </c>
      <c r="C19" s="49">
        <f t="shared" si="2"/>
        <v>2738.17</v>
      </c>
      <c r="D19" s="49">
        <f t="shared" si="3"/>
        <v>455.0499999999997</v>
      </c>
      <c r="E19" s="49">
        <f t="shared" si="4"/>
        <v>397823.64</v>
      </c>
      <c r="G19" s="2"/>
    </row>
    <row r="20" spans="1:7" ht="12.75">
      <c r="A20" s="2">
        <f t="shared" si="0"/>
        <v>6</v>
      </c>
      <c r="B20" s="49">
        <f t="shared" si="1"/>
        <v>3193.22</v>
      </c>
      <c r="C20" s="49">
        <f t="shared" si="2"/>
        <v>2735.04</v>
      </c>
      <c r="D20" s="49">
        <f t="shared" si="3"/>
        <v>458.17999999999984</v>
      </c>
      <c r="E20" s="49">
        <f t="shared" si="4"/>
        <v>397365.46</v>
      </c>
      <c r="G20" s="2"/>
    </row>
    <row r="21" spans="1:7" ht="12.75">
      <c r="A21" s="2">
        <f t="shared" si="0"/>
        <v>7</v>
      </c>
      <c r="B21" s="49">
        <f t="shared" si="1"/>
        <v>3193.22</v>
      </c>
      <c r="C21" s="49">
        <f t="shared" si="2"/>
        <v>2731.89</v>
      </c>
      <c r="D21" s="49">
        <f t="shared" si="3"/>
        <v>461.3299999999999</v>
      </c>
      <c r="E21" s="49">
        <f t="shared" si="4"/>
        <v>396904.13</v>
      </c>
      <c r="G21" s="2"/>
    </row>
    <row r="22" spans="1:7" ht="12.75">
      <c r="A22" s="2">
        <f t="shared" si="0"/>
        <v>8</v>
      </c>
      <c r="B22" s="49">
        <f t="shared" si="1"/>
        <v>3193.22</v>
      </c>
      <c r="C22" s="49">
        <f t="shared" si="2"/>
        <v>2728.72</v>
      </c>
      <c r="D22" s="49">
        <f t="shared" si="3"/>
        <v>464.5</v>
      </c>
      <c r="E22" s="49">
        <f t="shared" si="4"/>
        <v>396439.63</v>
      </c>
      <c r="G22" s="2"/>
    </row>
    <row r="23" spans="1:7" ht="12.75">
      <c r="A23" s="2">
        <f t="shared" si="0"/>
        <v>9</v>
      </c>
      <c r="B23" s="49">
        <f t="shared" si="1"/>
        <v>3193.22</v>
      </c>
      <c r="C23" s="49">
        <f t="shared" si="2"/>
        <v>2725.52</v>
      </c>
      <c r="D23" s="49">
        <f t="shared" si="3"/>
        <v>467.6999999999998</v>
      </c>
      <c r="E23" s="49">
        <f t="shared" si="4"/>
        <v>395971.93</v>
      </c>
      <c r="G23" s="2"/>
    </row>
    <row r="24" spans="1:7" ht="12.75">
      <c r="A24" s="2">
        <f t="shared" si="0"/>
        <v>10</v>
      </c>
      <c r="B24" s="49">
        <f t="shared" si="1"/>
        <v>3193.22</v>
      </c>
      <c r="C24" s="49">
        <f t="shared" si="2"/>
        <v>2722.31</v>
      </c>
      <c r="D24" s="49">
        <f t="shared" si="3"/>
        <v>470.90999999999985</v>
      </c>
      <c r="E24" s="49">
        <f t="shared" si="4"/>
        <v>395501.02</v>
      </c>
      <c r="G24" s="2"/>
    </row>
    <row r="25" spans="1:7" ht="12.75">
      <c r="A25" s="2">
        <f t="shared" si="0"/>
        <v>11</v>
      </c>
      <c r="B25" s="49">
        <f t="shared" si="1"/>
        <v>3193.22</v>
      </c>
      <c r="C25" s="49">
        <f t="shared" si="2"/>
        <v>2719.07</v>
      </c>
      <c r="D25" s="49">
        <f t="shared" si="3"/>
        <v>10474.15</v>
      </c>
      <c r="E25" s="49">
        <f t="shared" si="4"/>
        <v>385026.87</v>
      </c>
      <c r="G25" s="2">
        <v>10000</v>
      </c>
    </row>
    <row r="26" spans="1:7" ht="12.75">
      <c r="A26" s="2">
        <f t="shared" si="0"/>
        <v>12</v>
      </c>
      <c r="B26" s="49">
        <f t="shared" si="1"/>
        <v>3193.22</v>
      </c>
      <c r="C26" s="49">
        <f t="shared" si="2"/>
        <v>2647.06</v>
      </c>
      <c r="D26" s="49">
        <f t="shared" si="3"/>
        <v>546.1599999999999</v>
      </c>
      <c r="E26" s="49">
        <f t="shared" si="4"/>
        <v>384480.71</v>
      </c>
      <c r="G26" s="2"/>
    </row>
    <row r="27" spans="1:7" ht="12.75">
      <c r="A27" s="2">
        <f t="shared" si="0"/>
        <v>13</v>
      </c>
      <c r="B27" s="49">
        <f t="shared" si="1"/>
        <v>3193.22</v>
      </c>
      <c r="C27" s="49">
        <f t="shared" si="2"/>
        <v>2643.3</v>
      </c>
      <c r="D27" s="49">
        <f t="shared" si="3"/>
        <v>549.9199999999996</v>
      </c>
      <c r="E27" s="49">
        <f t="shared" si="4"/>
        <v>383930.79000000004</v>
      </c>
      <c r="G27" s="2"/>
    </row>
    <row r="28" spans="1:7" ht="12.75">
      <c r="A28" s="2">
        <f t="shared" si="0"/>
        <v>14</v>
      </c>
      <c r="B28" s="49">
        <f t="shared" si="1"/>
        <v>3193.22</v>
      </c>
      <c r="C28" s="49">
        <f t="shared" si="2"/>
        <v>2639.52</v>
      </c>
      <c r="D28" s="49">
        <f t="shared" si="3"/>
        <v>553.6999999999998</v>
      </c>
      <c r="E28" s="49">
        <f t="shared" si="4"/>
        <v>383377.09</v>
      </c>
      <c r="G28" s="2"/>
    </row>
    <row r="29" spans="1:7" ht="12.75">
      <c r="A29" s="2">
        <f t="shared" si="0"/>
        <v>15</v>
      </c>
      <c r="B29" s="49">
        <f t="shared" si="1"/>
        <v>3193.22</v>
      </c>
      <c r="C29" s="49">
        <f t="shared" si="2"/>
        <v>2635.72</v>
      </c>
      <c r="D29" s="49">
        <f t="shared" si="3"/>
        <v>557.5</v>
      </c>
      <c r="E29" s="49">
        <f t="shared" si="4"/>
        <v>382819.59</v>
      </c>
      <c r="G29" s="2"/>
    </row>
    <row r="30" spans="1:7" ht="12.75">
      <c r="A30" s="2">
        <f t="shared" si="0"/>
        <v>16</v>
      </c>
      <c r="B30" s="49">
        <f t="shared" si="1"/>
        <v>3193.22</v>
      </c>
      <c r="C30" s="49">
        <f t="shared" si="2"/>
        <v>2631.88</v>
      </c>
      <c r="D30" s="49">
        <f t="shared" si="3"/>
        <v>561.3399999999997</v>
      </c>
      <c r="E30" s="49">
        <f t="shared" si="4"/>
        <v>382258.25</v>
      </c>
      <c r="G30" s="2"/>
    </row>
    <row r="31" spans="1:7" ht="12.75">
      <c r="A31" s="2">
        <f t="shared" si="0"/>
        <v>17</v>
      </c>
      <c r="B31" s="49">
        <f t="shared" si="1"/>
        <v>3193.22</v>
      </c>
      <c r="C31" s="49">
        <f t="shared" si="2"/>
        <v>2628.03</v>
      </c>
      <c r="D31" s="49">
        <f t="shared" si="3"/>
        <v>565.1899999999996</v>
      </c>
      <c r="E31" s="49">
        <f t="shared" si="4"/>
        <v>381693.06</v>
      </c>
      <c r="G31" s="2"/>
    </row>
    <row r="32" spans="1:7" ht="12.75">
      <c r="A32" s="2">
        <f t="shared" si="0"/>
        <v>18</v>
      </c>
      <c r="B32" s="49">
        <f t="shared" si="1"/>
        <v>3193.22</v>
      </c>
      <c r="C32" s="49">
        <f t="shared" si="2"/>
        <v>2624.14</v>
      </c>
      <c r="D32" s="49">
        <f t="shared" si="3"/>
        <v>569.0799999999999</v>
      </c>
      <c r="E32" s="49">
        <f t="shared" si="4"/>
        <v>381123.98</v>
      </c>
      <c r="G32" s="2"/>
    </row>
    <row r="33" spans="1:7" ht="12.75">
      <c r="A33" s="2">
        <f t="shared" si="0"/>
        <v>19</v>
      </c>
      <c r="B33" s="49">
        <f t="shared" si="1"/>
        <v>3193.22</v>
      </c>
      <c r="C33" s="49">
        <f t="shared" si="2"/>
        <v>2620.23</v>
      </c>
      <c r="D33" s="49">
        <f t="shared" si="3"/>
        <v>572.9899999999998</v>
      </c>
      <c r="E33" s="49">
        <f t="shared" si="4"/>
        <v>380550.99</v>
      </c>
      <c r="G33" s="2"/>
    </row>
    <row r="34" spans="1:7" ht="12.75">
      <c r="A34" s="2">
        <f t="shared" si="0"/>
        <v>20</v>
      </c>
      <c r="B34" s="49">
        <f t="shared" si="1"/>
        <v>3193.22</v>
      </c>
      <c r="C34" s="49">
        <f t="shared" si="2"/>
        <v>2616.29</v>
      </c>
      <c r="D34" s="49">
        <f t="shared" si="3"/>
        <v>576.9299999999998</v>
      </c>
      <c r="E34" s="49">
        <f t="shared" si="4"/>
        <v>379974.06</v>
      </c>
      <c r="G34" s="2"/>
    </row>
    <row r="35" spans="1:7" ht="12.75">
      <c r="A35" s="2">
        <f t="shared" si="0"/>
        <v>21</v>
      </c>
      <c r="B35" s="49">
        <f t="shared" si="1"/>
        <v>3193.22</v>
      </c>
      <c r="C35" s="49">
        <f t="shared" si="2"/>
        <v>2612.32</v>
      </c>
      <c r="D35" s="49">
        <f t="shared" si="3"/>
        <v>580.8999999999996</v>
      </c>
      <c r="E35" s="49">
        <f t="shared" si="4"/>
        <v>379393.16</v>
      </c>
      <c r="G35" s="2"/>
    </row>
    <row r="36" spans="1:7" ht="12.75">
      <c r="A36" s="2">
        <f t="shared" si="0"/>
        <v>22</v>
      </c>
      <c r="B36" s="49">
        <f t="shared" si="1"/>
        <v>3193.22</v>
      </c>
      <c r="C36" s="49">
        <f t="shared" si="2"/>
        <v>2608.33</v>
      </c>
      <c r="D36" s="49">
        <f t="shared" si="3"/>
        <v>584.8899999999999</v>
      </c>
      <c r="E36" s="49">
        <f t="shared" si="4"/>
        <v>378808.26999999996</v>
      </c>
      <c r="G36" s="2"/>
    </row>
    <row r="37" spans="1:7" ht="12.75">
      <c r="A37" s="2">
        <f t="shared" si="0"/>
        <v>23</v>
      </c>
      <c r="B37" s="49">
        <f t="shared" si="1"/>
        <v>3193.22</v>
      </c>
      <c r="C37" s="49">
        <f t="shared" si="2"/>
        <v>2604.31</v>
      </c>
      <c r="D37" s="49">
        <f t="shared" si="3"/>
        <v>588.9099999999999</v>
      </c>
      <c r="E37" s="49">
        <f t="shared" si="4"/>
        <v>378219.36</v>
      </c>
      <c r="G37" s="2"/>
    </row>
    <row r="38" spans="1:7" ht="12.75">
      <c r="A38" s="2">
        <f t="shared" si="0"/>
        <v>24</v>
      </c>
      <c r="B38" s="49">
        <f t="shared" si="1"/>
        <v>3193.22</v>
      </c>
      <c r="C38" s="49">
        <f t="shared" si="2"/>
        <v>2600.26</v>
      </c>
      <c r="D38" s="49">
        <f t="shared" si="3"/>
        <v>592.9599999999996</v>
      </c>
      <c r="E38" s="49">
        <f t="shared" si="4"/>
        <v>377626.39999999997</v>
      </c>
      <c r="G38" s="2"/>
    </row>
    <row r="39" spans="1:7" ht="12.75">
      <c r="A39" s="2">
        <f t="shared" si="0"/>
        <v>25</v>
      </c>
      <c r="B39" s="49">
        <f t="shared" si="1"/>
        <v>3193.22</v>
      </c>
      <c r="C39" s="49">
        <f t="shared" si="2"/>
        <v>2596.18</v>
      </c>
      <c r="D39" s="49">
        <f t="shared" si="3"/>
        <v>597.04</v>
      </c>
      <c r="E39" s="49">
        <f>IF(E38&lt;1,0,E38-D39)</f>
        <v>377029.36</v>
      </c>
      <c r="G39" s="2"/>
    </row>
    <row r="40" spans="1:7" ht="12.75">
      <c r="A40" s="2">
        <f t="shared" si="0"/>
        <v>26</v>
      </c>
      <c r="B40" s="49">
        <f t="shared" si="1"/>
        <v>3193.22</v>
      </c>
      <c r="C40" s="49">
        <f t="shared" si="2"/>
        <v>2592.08</v>
      </c>
      <c r="D40" s="49">
        <f t="shared" si="3"/>
        <v>601.1399999999999</v>
      </c>
      <c r="E40" s="49">
        <f t="shared" si="4"/>
        <v>376428.22</v>
      </c>
      <c r="G40" s="2"/>
    </row>
    <row r="41" spans="1:7" ht="12.75">
      <c r="A41" s="2">
        <f t="shared" si="0"/>
        <v>27</v>
      </c>
      <c r="B41" s="49">
        <f t="shared" si="1"/>
        <v>3193.22</v>
      </c>
      <c r="C41" s="49">
        <f t="shared" si="2"/>
        <v>2587.94</v>
      </c>
      <c r="D41" s="49">
        <f t="shared" si="3"/>
        <v>605.2799999999997</v>
      </c>
      <c r="E41" s="49">
        <f t="shared" si="4"/>
        <v>375822.93999999994</v>
      </c>
      <c r="G41" s="2"/>
    </row>
    <row r="42" spans="1:7" ht="12.75">
      <c r="A42" s="2">
        <f t="shared" si="0"/>
        <v>28</v>
      </c>
      <c r="B42" s="49">
        <f t="shared" si="1"/>
        <v>3193.22</v>
      </c>
      <c r="C42" s="49">
        <f t="shared" si="2"/>
        <v>2583.78</v>
      </c>
      <c r="D42" s="49">
        <f t="shared" si="3"/>
        <v>609.4399999999996</v>
      </c>
      <c r="E42" s="49">
        <f t="shared" si="4"/>
        <v>375213.49999999994</v>
      </c>
      <c r="G42" s="2"/>
    </row>
    <row r="43" spans="1:7" ht="12.75">
      <c r="A43" s="2">
        <f t="shared" si="0"/>
        <v>29</v>
      </c>
      <c r="B43" s="49">
        <f t="shared" si="1"/>
        <v>3193.22</v>
      </c>
      <c r="C43" s="49">
        <f t="shared" si="2"/>
        <v>2579.59</v>
      </c>
      <c r="D43" s="49">
        <f t="shared" si="3"/>
        <v>613.6299999999997</v>
      </c>
      <c r="E43" s="49">
        <f t="shared" si="4"/>
        <v>374599.86999999994</v>
      </c>
      <c r="G43" s="2"/>
    </row>
    <row r="44" spans="1:7" ht="12.75">
      <c r="A44" s="2">
        <f t="shared" si="0"/>
        <v>30</v>
      </c>
      <c r="B44" s="49">
        <f t="shared" si="1"/>
        <v>3193.22</v>
      </c>
      <c r="C44" s="49">
        <f t="shared" si="2"/>
        <v>2575.37</v>
      </c>
      <c r="D44" s="49">
        <f t="shared" si="3"/>
        <v>617.8499999999999</v>
      </c>
      <c r="E44" s="49">
        <f t="shared" si="4"/>
        <v>373982.01999999996</v>
      </c>
      <c r="G44" s="2"/>
    </row>
    <row r="45" spans="1:7" ht="12.75">
      <c r="A45" s="2">
        <f t="shared" si="0"/>
        <v>31</v>
      </c>
      <c r="B45" s="49">
        <f t="shared" si="1"/>
        <v>3193.22</v>
      </c>
      <c r="C45" s="49">
        <f t="shared" si="2"/>
        <v>2571.13</v>
      </c>
      <c r="D45" s="49">
        <f t="shared" si="3"/>
        <v>622.0899999999997</v>
      </c>
      <c r="E45" s="49">
        <f t="shared" si="4"/>
        <v>373359.92999999993</v>
      </c>
      <c r="G45" s="2"/>
    </row>
    <row r="46" spans="1:7" ht="12.75">
      <c r="A46" s="2">
        <f t="shared" si="0"/>
        <v>32</v>
      </c>
      <c r="B46" s="49">
        <f t="shared" si="1"/>
        <v>3193.22</v>
      </c>
      <c r="C46" s="49">
        <f t="shared" si="2"/>
        <v>2566.85</v>
      </c>
      <c r="D46" s="49">
        <f t="shared" si="3"/>
        <v>626.3699999999999</v>
      </c>
      <c r="E46" s="49">
        <f t="shared" si="4"/>
        <v>372733.55999999994</v>
      </c>
      <c r="G46" s="2"/>
    </row>
    <row r="47" spans="1:7" ht="12.75">
      <c r="A47" s="2">
        <f t="shared" si="0"/>
        <v>33</v>
      </c>
      <c r="B47" s="49">
        <f t="shared" si="1"/>
        <v>3193.22</v>
      </c>
      <c r="C47" s="49">
        <f t="shared" si="2"/>
        <v>2562.54</v>
      </c>
      <c r="D47" s="49">
        <f t="shared" si="3"/>
        <v>630.6799999999998</v>
      </c>
      <c r="E47" s="49">
        <f t="shared" si="4"/>
        <v>372102.87999999995</v>
      </c>
      <c r="G47" s="2"/>
    </row>
    <row r="48" spans="1:7" ht="12.75">
      <c r="A48" s="2">
        <f t="shared" si="0"/>
        <v>34</v>
      </c>
      <c r="B48" s="49">
        <f t="shared" si="1"/>
        <v>3193.22</v>
      </c>
      <c r="C48" s="49">
        <f t="shared" si="2"/>
        <v>2558.21</v>
      </c>
      <c r="D48" s="49">
        <f t="shared" si="3"/>
        <v>635.0099999999998</v>
      </c>
      <c r="E48" s="49">
        <f t="shared" si="4"/>
        <v>371467.86999999994</v>
      </c>
      <c r="G48" s="2"/>
    </row>
    <row r="49" spans="1:7" ht="12.75">
      <c r="A49" s="2">
        <f t="shared" si="0"/>
        <v>35</v>
      </c>
      <c r="B49" s="49">
        <f t="shared" si="1"/>
        <v>3193.22</v>
      </c>
      <c r="C49" s="49">
        <f t="shared" si="2"/>
        <v>2553.84</v>
      </c>
      <c r="D49" s="49">
        <f t="shared" si="3"/>
        <v>639.3799999999997</v>
      </c>
      <c r="E49" s="49">
        <f t="shared" si="4"/>
        <v>370828.48999999993</v>
      </c>
      <c r="G49" s="2"/>
    </row>
    <row r="50" spans="1:7" ht="12.75">
      <c r="A50" s="2">
        <f t="shared" si="0"/>
        <v>36</v>
      </c>
      <c r="B50" s="49">
        <f t="shared" si="1"/>
        <v>3193.22</v>
      </c>
      <c r="C50" s="49">
        <f t="shared" si="2"/>
        <v>2549.45</v>
      </c>
      <c r="D50" s="49">
        <f t="shared" si="3"/>
        <v>643.77</v>
      </c>
      <c r="E50" s="49">
        <f t="shared" si="4"/>
        <v>370184.7199999999</v>
      </c>
      <c r="G50" s="2"/>
    </row>
    <row r="51" spans="1:7" ht="12.75">
      <c r="A51" s="2">
        <f t="shared" si="0"/>
        <v>37</v>
      </c>
      <c r="B51" s="49">
        <f t="shared" si="1"/>
        <v>3193.22</v>
      </c>
      <c r="C51" s="49">
        <f t="shared" si="2"/>
        <v>2545.02</v>
      </c>
      <c r="D51" s="49">
        <f t="shared" si="3"/>
        <v>648.1999999999998</v>
      </c>
      <c r="E51" s="49">
        <f t="shared" si="4"/>
        <v>369536.5199999999</v>
      </c>
      <c r="G51" s="2"/>
    </row>
    <row r="52" spans="1:7" ht="12.75">
      <c r="A52" s="2">
        <f t="shared" si="0"/>
        <v>38</v>
      </c>
      <c r="B52" s="49">
        <f t="shared" si="1"/>
        <v>3193.22</v>
      </c>
      <c r="C52" s="49">
        <f t="shared" si="2"/>
        <v>2540.56</v>
      </c>
      <c r="D52" s="49">
        <f t="shared" si="3"/>
        <v>652.6599999999999</v>
      </c>
      <c r="E52" s="49">
        <f t="shared" si="4"/>
        <v>368883.8599999999</v>
      </c>
      <c r="G52" s="2"/>
    </row>
    <row r="53" spans="1:7" ht="12.75">
      <c r="A53" s="2">
        <f t="shared" si="0"/>
        <v>39</v>
      </c>
      <c r="B53" s="49">
        <f t="shared" si="1"/>
        <v>3193.22</v>
      </c>
      <c r="C53" s="49">
        <f t="shared" si="2"/>
        <v>2536.08</v>
      </c>
      <c r="D53" s="49">
        <f t="shared" si="3"/>
        <v>657.1399999999999</v>
      </c>
      <c r="E53" s="49">
        <f t="shared" si="4"/>
        <v>368226.7199999999</v>
      </c>
      <c r="G53" s="2"/>
    </row>
    <row r="54" spans="1:7" ht="12.75">
      <c r="A54" s="2">
        <f t="shared" si="0"/>
        <v>40</v>
      </c>
      <c r="B54" s="49">
        <f t="shared" si="1"/>
        <v>3193.22</v>
      </c>
      <c r="C54" s="49">
        <f t="shared" si="2"/>
        <v>2531.56</v>
      </c>
      <c r="D54" s="49">
        <f t="shared" si="3"/>
        <v>661.6599999999999</v>
      </c>
      <c r="E54" s="49">
        <f t="shared" si="4"/>
        <v>367565.05999999994</v>
      </c>
      <c r="G54" s="2"/>
    </row>
    <row r="55" spans="1:7" ht="12.75">
      <c r="A55" s="2">
        <f t="shared" si="0"/>
        <v>41</v>
      </c>
      <c r="B55" s="49">
        <f t="shared" si="1"/>
        <v>3193.22</v>
      </c>
      <c r="C55" s="49">
        <f t="shared" si="2"/>
        <v>2527.01</v>
      </c>
      <c r="D55" s="49">
        <f t="shared" si="3"/>
        <v>666.2099999999996</v>
      </c>
      <c r="E55" s="49">
        <f t="shared" si="4"/>
        <v>366898.8499999999</v>
      </c>
      <c r="G55" s="2"/>
    </row>
    <row r="56" spans="1:7" ht="12.75">
      <c r="A56" s="2">
        <f t="shared" si="0"/>
        <v>42</v>
      </c>
      <c r="B56" s="49">
        <f t="shared" si="1"/>
        <v>3193.22</v>
      </c>
      <c r="C56" s="49">
        <f t="shared" si="2"/>
        <v>2522.43</v>
      </c>
      <c r="D56" s="49">
        <f t="shared" si="3"/>
        <v>670.79</v>
      </c>
      <c r="E56" s="49">
        <f t="shared" si="4"/>
        <v>366228.05999999994</v>
      </c>
      <c r="G56" s="2"/>
    </row>
    <row r="57" spans="1:7" ht="12.75">
      <c r="A57" s="2">
        <f t="shared" si="0"/>
        <v>43</v>
      </c>
      <c r="B57" s="49">
        <f t="shared" si="1"/>
        <v>3193.22</v>
      </c>
      <c r="C57" s="49">
        <f t="shared" si="2"/>
        <v>2517.82</v>
      </c>
      <c r="D57" s="49">
        <f t="shared" si="3"/>
        <v>675.3999999999996</v>
      </c>
      <c r="E57" s="49">
        <f t="shared" si="4"/>
        <v>365552.6599999999</v>
      </c>
      <c r="G57" s="2"/>
    </row>
    <row r="58" spans="1:7" ht="12.75">
      <c r="A58" s="2">
        <f t="shared" si="0"/>
        <v>44</v>
      </c>
      <c r="B58" s="49">
        <f>IF(E57&lt;1,0,IF(E57&gt;B$8,B$8,(1+D$2)*E57))</f>
        <v>3193.22</v>
      </c>
      <c r="C58" s="49">
        <f>IF(E57&lt;1,0,ROUND(E57*D$2,2))</f>
        <v>2513.17</v>
      </c>
      <c r="D58" s="49">
        <f>IF(E57&lt;1,0,B58-C58+G58)</f>
        <v>680.0499999999997</v>
      </c>
      <c r="E58" s="49">
        <f>IF(E57&lt;1,0,E57-D58)</f>
        <v>364872.6099999999</v>
      </c>
      <c r="G58" s="2"/>
    </row>
    <row r="59" spans="1:7" ht="12.75">
      <c r="A59" s="2">
        <f t="shared" si="0"/>
        <v>45</v>
      </c>
      <c r="B59" s="49">
        <f t="shared" si="1"/>
        <v>3193.22</v>
      </c>
      <c r="C59" s="49">
        <f t="shared" si="2"/>
        <v>2508.5</v>
      </c>
      <c r="D59" s="49">
        <f t="shared" si="3"/>
        <v>684.7199999999998</v>
      </c>
      <c r="E59" s="49">
        <f t="shared" si="4"/>
        <v>364187.88999999996</v>
      </c>
      <c r="G59" s="2"/>
    </row>
    <row r="60" spans="1:7" ht="12.75">
      <c r="A60" s="2">
        <f t="shared" si="0"/>
        <v>46</v>
      </c>
      <c r="B60" s="49">
        <f t="shared" si="1"/>
        <v>3193.22</v>
      </c>
      <c r="C60" s="49">
        <f t="shared" si="2"/>
        <v>2503.79</v>
      </c>
      <c r="D60" s="49">
        <f t="shared" si="3"/>
        <v>689.4299999999998</v>
      </c>
      <c r="E60" s="49">
        <f t="shared" si="4"/>
        <v>363498.45999999996</v>
      </c>
      <c r="G60" s="2"/>
    </row>
    <row r="61" spans="1:7" ht="12.75">
      <c r="A61" s="2">
        <f t="shared" si="0"/>
        <v>47</v>
      </c>
      <c r="B61" s="49">
        <f t="shared" si="1"/>
        <v>3193.22</v>
      </c>
      <c r="C61" s="49">
        <f t="shared" si="2"/>
        <v>2499.05</v>
      </c>
      <c r="D61" s="49">
        <f t="shared" si="3"/>
        <v>694.1699999999996</v>
      </c>
      <c r="E61" s="49">
        <f t="shared" si="4"/>
        <v>362804.29</v>
      </c>
      <c r="G61" s="2"/>
    </row>
    <row r="62" spans="1:7" ht="12.75">
      <c r="A62" s="2">
        <f t="shared" si="0"/>
        <v>48</v>
      </c>
      <c r="B62" s="49">
        <f t="shared" si="1"/>
        <v>3193.22</v>
      </c>
      <c r="C62" s="49">
        <f t="shared" si="2"/>
        <v>2494.28</v>
      </c>
      <c r="D62" s="49">
        <f t="shared" si="3"/>
        <v>698.9399999999996</v>
      </c>
      <c r="E62" s="49">
        <f t="shared" si="4"/>
        <v>362105.35</v>
      </c>
      <c r="G62" s="2"/>
    </row>
    <row r="63" spans="1:7" ht="12.75">
      <c r="A63" s="2">
        <f t="shared" si="0"/>
        <v>49</v>
      </c>
      <c r="B63" s="49">
        <f t="shared" si="1"/>
        <v>3193.22</v>
      </c>
      <c r="C63" s="49">
        <f t="shared" si="2"/>
        <v>2489.47</v>
      </c>
      <c r="D63" s="49">
        <f t="shared" si="3"/>
        <v>703.75</v>
      </c>
      <c r="E63" s="49">
        <f t="shared" si="4"/>
        <v>361401.6</v>
      </c>
      <c r="G63" s="2"/>
    </row>
    <row r="64" spans="1:7" ht="12.75">
      <c r="A64" s="2">
        <f t="shared" si="0"/>
        <v>50</v>
      </c>
      <c r="B64" s="49">
        <f t="shared" si="1"/>
        <v>3193.22</v>
      </c>
      <c r="C64" s="49">
        <f t="shared" si="2"/>
        <v>2484.64</v>
      </c>
      <c r="D64" s="49">
        <f t="shared" si="3"/>
        <v>708.5799999999999</v>
      </c>
      <c r="E64" s="49">
        <f t="shared" si="4"/>
        <v>360693.01999999996</v>
      </c>
      <c r="G64" s="2"/>
    </row>
    <row r="65" spans="1:7" ht="12.75">
      <c r="A65" s="2">
        <f t="shared" si="0"/>
        <v>51</v>
      </c>
      <c r="B65" s="49">
        <f t="shared" si="1"/>
        <v>3193.22</v>
      </c>
      <c r="C65" s="49">
        <f t="shared" si="2"/>
        <v>2479.76</v>
      </c>
      <c r="D65" s="49">
        <f t="shared" si="3"/>
        <v>713.4599999999996</v>
      </c>
      <c r="E65" s="49">
        <f t="shared" si="4"/>
        <v>359979.55999999994</v>
      </c>
      <c r="G65" s="2"/>
    </row>
    <row r="66" spans="1:7" ht="12.75">
      <c r="A66" s="2">
        <f t="shared" si="0"/>
        <v>52</v>
      </c>
      <c r="B66" s="49">
        <f t="shared" si="1"/>
        <v>3193.22</v>
      </c>
      <c r="C66" s="49">
        <f t="shared" si="2"/>
        <v>2474.86</v>
      </c>
      <c r="D66" s="49">
        <f t="shared" si="3"/>
        <v>718.3599999999997</v>
      </c>
      <c r="E66" s="49">
        <f t="shared" si="4"/>
        <v>359261.19999999995</v>
      </c>
      <c r="G66" s="2"/>
    </row>
    <row r="67" spans="1:7" ht="12.75">
      <c r="A67" s="2">
        <f t="shared" si="0"/>
        <v>53</v>
      </c>
      <c r="B67" s="49">
        <f t="shared" si="1"/>
        <v>3193.22</v>
      </c>
      <c r="C67" s="49">
        <f t="shared" si="2"/>
        <v>2469.92</v>
      </c>
      <c r="D67" s="49">
        <f t="shared" si="3"/>
        <v>723.2999999999997</v>
      </c>
      <c r="E67" s="49">
        <f t="shared" si="4"/>
        <v>358537.89999999997</v>
      </c>
      <c r="G67" s="2"/>
    </row>
    <row r="68" spans="1:7" ht="12.75">
      <c r="A68" s="2">
        <f t="shared" si="0"/>
        <v>54</v>
      </c>
      <c r="B68" s="49">
        <f t="shared" si="1"/>
        <v>3193.22</v>
      </c>
      <c r="C68" s="49">
        <f t="shared" si="2"/>
        <v>2464.95</v>
      </c>
      <c r="D68" s="49">
        <f t="shared" si="3"/>
        <v>728.27</v>
      </c>
      <c r="E68" s="49">
        <f t="shared" si="4"/>
        <v>357809.62999999995</v>
      </c>
      <c r="G68" s="2"/>
    </row>
    <row r="69" spans="1:7" ht="12.75">
      <c r="A69" s="2">
        <f t="shared" si="0"/>
        <v>55</v>
      </c>
      <c r="B69" s="49">
        <f t="shared" si="1"/>
        <v>3193.22</v>
      </c>
      <c r="C69" s="49">
        <f t="shared" si="2"/>
        <v>2459.94</v>
      </c>
      <c r="D69" s="49">
        <f t="shared" si="3"/>
        <v>733.2799999999997</v>
      </c>
      <c r="E69" s="49">
        <f t="shared" si="4"/>
        <v>357076.3499999999</v>
      </c>
      <c r="G69" s="2"/>
    </row>
    <row r="70" spans="1:7" ht="12.75">
      <c r="A70" s="2">
        <f t="shared" si="0"/>
        <v>56</v>
      </c>
      <c r="B70" s="49">
        <f t="shared" si="1"/>
        <v>3193.22</v>
      </c>
      <c r="C70" s="49">
        <f t="shared" si="2"/>
        <v>2454.9</v>
      </c>
      <c r="D70" s="49">
        <f t="shared" si="3"/>
        <v>738.3199999999997</v>
      </c>
      <c r="E70" s="49">
        <f t="shared" si="4"/>
        <v>356338.0299999999</v>
      </c>
      <c r="G70" s="2"/>
    </row>
    <row r="71" spans="1:7" ht="12.75">
      <c r="A71" s="2">
        <f t="shared" si="0"/>
        <v>57</v>
      </c>
      <c r="B71" s="49">
        <f t="shared" si="1"/>
        <v>3193.22</v>
      </c>
      <c r="C71" s="49">
        <f t="shared" si="2"/>
        <v>2449.82</v>
      </c>
      <c r="D71" s="49">
        <f t="shared" si="3"/>
        <v>743.3999999999996</v>
      </c>
      <c r="E71" s="49">
        <f t="shared" si="4"/>
        <v>355594.6299999999</v>
      </c>
      <c r="G71" s="2"/>
    </row>
    <row r="72" spans="1:7" ht="12.75">
      <c r="A72" s="2">
        <f t="shared" si="0"/>
        <v>58</v>
      </c>
      <c r="B72" s="49">
        <f t="shared" si="1"/>
        <v>3193.22</v>
      </c>
      <c r="C72" s="49">
        <f t="shared" si="2"/>
        <v>2444.71</v>
      </c>
      <c r="D72" s="49">
        <f t="shared" si="3"/>
        <v>748.5099999999998</v>
      </c>
      <c r="E72" s="49">
        <f t="shared" si="4"/>
        <v>354846.1199999999</v>
      </c>
      <c r="G72" s="2"/>
    </row>
    <row r="73" spans="1:7" ht="12.75">
      <c r="A73" s="2">
        <f t="shared" si="0"/>
        <v>59</v>
      </c>
      <c r="B73" s="49">
        <f t="shared" si="1"/>
        <v>3193.22</v>
      </c>
      <c r="C73" s="49">
        <f t="shared" si="2"/>
        <v>2439.57</v>
      </c>
      <c r="D73" s="49">
        <f t="shared" si="3"/>
        <v>753.6499999999996</v>
      </c>
      <c r="E73" s="49">
        <f t="shared" si="4"/>
        <v>354092.46999999986</v>
      </c>
      <c r="G73" s="2"/>
    </row>
    <row r="74" spans="1:7" ht="12.75">
      <c r="A74" s="2">
        <f t="shared" si="0"/>
        <v>60</v>
      </c>
      <c r="B74" s="49">
        <f t="shared" si="1"/>
        <v>3193.22</v>
      </c>
      <c r="C74" s="49">
        <f t="shared" si="2"/>
        <v>2434.39</v>
      </c>
      <c r="D74" s="49">
        <f t="shared" si="3"/>
        <v>758.8299999999999</v>
      </c>
      <c r="E74" s="49">
        <f t="shared" si="4"/>
        <v>353333.63999999984</v>
      </c>
      <c r="G74" s="2"/>
    </row>
    <row r="75" spans="1:7" ht="12.75">
      <c r="A75" s="2">
        <f t="shared" si="0"/>
        <v>61</v>
      </c>
      <c r="B75" s="49">
        <f t="shared" si="1"/>
        <v>3193.22</v>
      </c>
      <c r="C75" s="49">
        <f t="shared" si="2"/>
        <v>2429.17</v>
      </c>
      <c r="D75" s="49">
        <f t="shared" si="3"/>
        <v>764.0499999999997</v>
      </c>
      <c r="E75" s="49">
        <f t="shared" si="4"/>
        <v>352569.58999999985</v>
      </c>
      <c r="G75" s="2"/>
    </row>
    <row r="76" spans="1:7" ht="12.75">
      <c r="A76" s="2">
        <f t="shared" si="0"/>
        <v>62</v>
      </c>
      <c r="B76" s="49">
        <f t="shared" si="1"/>
        <v>3193.22</v>
      </c>
      <c r="C76" s="49">
        <f t="shared" si="2"/>
        <v>2423.92</v>
      </c>
      <c r="D76" s="49">
        <f t="shared" si="3"/>
        <v>769.2999999999997</v>
      </c>
      <c r="E76" s="49">
        <f t="shared" si="4"/>
        <v>351800.28999999986</v>
      </c>
      <c r="G76" s="2"/>
    </row>
    <row r="77" spans="1:7" ht="12.75">
      <c r="A77" s="2">
        <f t="shared" si="0"/>
        <v>63</v>
      </c>
      <c r="B77" s="49">
        <f t="shared" si="1"/>
        <v>3193.22</v>
      </c>
      <c r="C77" s="49">
        <f t="shared" si="2"/>
        <v>2418.63</v>
      </c>
      <c r="D77" s="49">
        <f t="shared" si="3"/>
        <v>774.5899999999997</v>
      </c>
      <c r="E77" s="49">
        <f t="shared" si="4"/>
        <v>351025.69999999984</v>
      </c>
      <c r="G77" s="2"/>
    </row>
    <row r="78" spans="1:7" ht="12.75">
      <c r="A78" s="2">
        <f t="shared" si="0"/>
        <v>64</v>
      </c>
      <c r="B78" s="49">
        <f t="shared" si="1"/>
        <v>3193.22</v>
      </c>
      <c r="C78" s="49">
        <f t="shared" si="2"/>
        <v>2413.3</v>
      </c>
      <c r="D78" s="49">
        <f t="shared" si="3"/>
        <v>779.9199999999996</v>
      </c>
      <c r="E78" s="49">
        <f t="shared" si="4"/>
        <v>350245.77999999985</v>
      </c>
      <c r="G78" s="2"/>
    </row>
    <row r="79" spans="1:7" ht="12.75">
      <c r="A79" s="2">
        <f aca="true" t="shared" si="5" ref="A79:A142">A78+1</f>
        <v>65</v>
      </c>
      <c r="B79" s="49">
        <f aca="true" t="shared" si="6" ref="B79:B142">IF(E78&lt;1,0,IF(E78&gt;B$8,B$8,(1+D$2)*E78))</f>
        <v>3193.22</v>
      </c>
      <c r="C79" s="49">
        <f aca="true" t="shared" si="7" ref="C79:C142">IF(E78&lt;1,0,ROUND(E78*D$2,2))</f>
        <v>2407.94</v>
      </c>
      <c r="D79" s="49">
        <f aca="true" t="shared" si="8" ref="D79:D142">IF(E78&lt;1,0,B79-C79+G79)</f>
        <v>785.2799999999997</v>
      </c>
      <c r="E79" s="49">
        <f aca="true" t="shared" si="9" ref="E79:E142">IF(E78&lt;1,0,E78-D79)</f>
        <v>349460.4999999998</v>
      </c>
      <c r="G79" s="2"/>
    </row>
    <row r="80" spans="1:7" ht="12.75">
      <c r="A80" s="2">
        <f t="shared" si="5"/>
        <v>66</v>
      </c>
      <c r="B80" s="49">
        <f t="shared" si="6"/>
        <v>3193.22</v>
      </c>
      <c r="C80" s="49">
        <f t="shared" si="7"/>
        <v>2402.54</v>
      </c>
      <c r="D80" s="49">
        <f t="shared" si="8"/>
        <v>790.6799999999998</v>
      </c>
      <c r="E80" s="49">
        <f t="shared" si="9"/>
        <v>348669.81999999983</v>
      </c>
      <c r="G80" s="2"/>
    </row>
    <row r="81" spans="1:7" ht="12.75">
      <c r="A81" s="2">
        <f t="shared" si="5"/>
        <v>67</v>
      </c>
      <c r="B81" s="49">
        <f t="shared" si="6"/>
        <v>3193.22</v>
      </c>
      <c r="C81" s="49">
        <f t="shared" si="7"/>
        <v>2397.11</v>
      </c>
      <c r="D81" s="49">
        <f t="shared" si="8"/>
        <v>796.1099999999997</v>
      </c>
      <c r="E81" s="49">
        <f t="shared" si="9"/>
        <v>347873.70999999985</v>
      </c>
      <c r="G81" s="2"/>
    </row>
    <row r="82" spans="1:7" ht="12.75">
      <c r="A82" s="2">
        <f t="shared" si="5"/>
        <v>68</v>
      </c>
      <c r="B82" s="49">
        <f t="shared" si="6"/>
        <v>3193.22</v>
      </c>
      <c r="C82" s="49">
        <f t="shared" si="7"/>
        <v>2391.63</v>
      </c>
      <c r="D82" s="49">
        <f t="shared" si="8"/>
        <v>801.5899999999997</v>
      </c>
      <c r="E82" s="49">
        <f t="shared" si="9"/>
        <v>347072.1199999998</v>
      </c>
      <c r="G82" s="2"/>
    </row>
    <row r="83" spans="1:7" ht="12.75">
      <c r="A83" s="2">
        <f t="shared" si="5"/>
        <v>69</v>
      </c>
      <c r="B83" s="49">
        <f t="shared" si="6"/>
        <v>3193.22</v>
      </c>
      <c r="C83" s="49">
        <f t="shared" si="7"/>
        <v>2386.12</v>
      </c>
      <c r="D83" s="49">
        <f t="shared" si="8"/>
        <v>807.0999999999999</v>
      </c>
      <c r="E83" s="49">
        <f t="shared" si="9"/>
        <v>346265.01999999984</v>
      </c>
      <c r="G83" s="2"/>
    </row>
    <row r="84" spans="1:7" ht="12.75">
      <c r="A84" s="2">
        <f t="shared" si="5"/>
        <v>70</v>
      </c>
      <c r="B84" s="49">
        <f t="shared" si="6"/>
        <v>3193.22</v>
      </c>
      <c r="C84" s="49">
        <f t="shared" si="7"/>
        <v>2380.57</v>
      </c>
      <c r="D84" s="49">
        <f t="shared" si="8"/>
        <v>812.6499999999996</v>
      </c>
      <c r="E84" s="49">
        <f t="shared" si="9"/>
        <v>345452.3699999998</v>
      </c>
      <c r="G84" s="2"/>
    </row>
    <row r="85" spans="1:7" ht="12.75">
      <c r="A85" s="2">
        <f t="shared" si="5"/>
        <v>71</v>
      </c>
      <c r="B85" s="49">
        <f t="shared" si="6"/>
        <v>3193.22</v>
      </c>
      <c r="C85" s="49">
        <f t="shared" si="7"/>
        <v>2374.99</v>
      </c>
      <c r="D85" s="49">
        <f t="shared" si="8"/>
        <v>818.23</v>
      </c>
      <c r="E85" s="49">
        <f t="shared" si="9"/>
        <v>344634.13999999984</v>
      </c>
      <c r="G85" s="2"/>
    </row>
    <row r="86" spans="1:7" ht="12.75">
      <c r="A86" s="2">
        <f t="shared" si="5"/>
        <v>72</v>
      </c>
      <c r="B86" s="49">
        <f t="shared" si="6"/>
        <v>3193.22</v>
      </c>
      <c r="C86" s="49">
        <f t="shared" si="7"/>
        <v>2369.36</v>
      </c>
      <c r="D86" s="49">
        <f t="shared" si="8"/>
        <v>823.8599999999997</v>
      </c>
      <c r="E86" s="49">
        <f t="shared" si="9"/>
        <v>343810.27999999985</v>
      </c>
      <c r="G86" s="2"/>
    </row>
    <row r="87" spans="1:7" ht="12.75">
      <c r="A87" s="2">
        <f t="shared" si="5"/>
        <v>73</v>
      </c>
      <c r="B87" s="49">
        <f t="shared" si="6"/>
        <v>3193.22</v>
      </c>
      <c r="C87" s="49">
        <f t="shared" si="7"/>
        <v>2363.7</v>
      </c>
      <c r="D87" s="49">
        <f t="shared" si="8"/>
        <v>829.52</v>
      </c>
      <c r="E87" s="49">
        <f t="shared" si="9"/>
        <v>342980.75999999983</v>
      </c>
      <c r="G87" s="2"/>
    </row>
    <row r="88" spans="1:7" ht="12.75">
      <c r="A88" s="2">
        <f t="shared" si="5"/>
        <v>74</v>
      </c>
      <c r="B88" s="49">
        <f t="shared" si="6"/>
        <v>3193.22</v>
      </c>
      <c r="C88" s="49">
        <f t="shared" si="7"/>
        <v>2357.99</v>
      </c>
      <c r="D88" s="49">
        <f t="shared" si="8"/>
        <v>835.23</v>
      </c>
      <c r="E88" s="49">
        <f t="shared" si="9"/>
        <v>342145.52999999985</v>
      </c>
      <c r="G88" s="2"/>
    </row>
    <row r="89" spans="1:7" ht="12.75">
      <c r="A89" s="2">
        <f t="shared" si="5"/>
        <v>75</v>
      </c>
      <c r="B89" s="49">
        <f t="shared" si="6"/>
        <v>3193.22</v>
      </c>
      <c r="C89" s="49">
        <f t="shared" si="7"/>
        <v>2352.25</v>
      </c>
      <c r="D89" s="49">
        <f t="shared" si="8"/>
        <v>840.9699999999998</v>
      </c>
      <c r="E89" s="49">
        <f t="shared" si="9"/>
        <v>341304.5599999999</v>
      </c>
      <c r="G89" s="2"/>
    </row>
    <row r="90" spans="1:7" ht="12.75">
      <c r="A90" s="2">
        <f t="shared" si="5"/>
        <v>76</v>
      </c>
      <c r="B90" s="49">
        <f t="shared" si="6"/>
        <v>3193.22</v>
      </c>
      <c r="C90" s="49">
        <f t="shared" si="7"/>
        <v>2346.47</v>
      </c>
      <c r="D90" s="49">
        <f t="shared" si="8"/>
        <v>846.75</v>
      </c>
      <c r="E90" s="49">
        <f t="shared" si="9"/>
        <v>340457.8099999999</v>
      </c>
      <c r="G90" s="2"/>
    </row>
    <row r="91" spans="1:7" ht="12.75">
      <c r="A91" s="2">
        <f t="shared" si="5"/>
        <v>77</v>
      </c>
      <c r="B91" s="49">
        <f t="shared" si="6"/>
        <v>3193.22</v>
      </c>
      <c r="C91" s="49">
        <f t="shared" si="7"/>
        <v>2340.65</v>
      </c>
      <c r="D91" s="49">
        <f t="shared" si="8"/>
        <v>852.5699999999997</v>
      </c>
      <c r="E91" s="49">
        <f t="shared" si="9"/>
        <v>339605.2399999999</v>
      </c>
      <c r="G91" s="2"/>
    </row>
    <row r="92" spans="1:7" ht="12.75">
      <c r="A92" s="2">
        <f t="shared" si="5"/>
        <v>78</v>
      </c>
      <c r="B92" s="49">
        <f t="shared" si="6"/>
        <v>3193.22</v>
      </c>
      <c r="C92" s="49">
        <f t="shared" si="7"/>
        <v>2334.79</v>
      </c>
      <c r="D92" s="49">
        <f t="shared" si="8"/>
        <v>858.4299999999998</v>
      </c>
      <c r="E92" s="49">
        <f t="shared" si="9"/>
        <v>338746.8099999999</v>
      </c>
      <c r="G92" s="2"/>
    </row>
    <row r="93" spans="1:7" ht="12.75">
      <c r="A93" s="2">
        <f t="shared" si="5"/>
        <v>79</v>
      </c>
      <c r="B93" s="49">
        <f t="shared" si="6"/>
        <v>3193.22</v>
      </c>
      <c r="C93" s="49">
        <f t="shared" si="7"/>
        <v>2328.88</v>
      </c>
      <c r="D93" s="49">
        <f t="shared" si="8"/>
        <v>864.3399999999997</v>
      </c>
      <c r="E93" s="49">
        <f t="shared" si="9"/>
        <v>337882.46999999986</v>
      </c>
      <c r="G93" s="2"/>
    </row>
    <row r="94" spans="1:7" ht="12.75">
      <c r="A94" s="2">
        <f t="shared" si="5"/>
        <v>80</v>
      </c>
      <c r="B94" s="49">
        <f t="shared" si="6"/>
        <v>3193.22</v>
      </c>
      <c r="C94" s="49">
        <f t="shared" si="7"/>
        <v>2322.94</v>
      </c>
      <c r="D94" s="49">
        <f t="shared" si="8"/>
        <v>870.2799999999997</v>
      </c>
      <c r="E94" s="49">
        <f t="shared" si="9"/>
        <v>337012.1899999998</v>
      </c>
      <c r="G94" s="2"/>
    </row>
    <row r="95" spans="1:7" ht="12.75">
      <c r="A95" s="2">
        <f t="shared" si="5"/>
        <v>81</v>
      </c>
      <c r="B95" s="49">
        <f t="shared" si="6"/>
        <v>3193.22</v>
      </c>
      <c r="C95" s="49">
        <f t="shared" si="7"/>
        <v>2316.96</v>
      </c>
      <c r="D95" s="49">
        <f t="shared" si="8"/>
        <v>876.2599999999998</v>
      </c>
      <c r="E95" s="49">
        <f t="shared" si="9"/>
        <v>336135.9299999998</v>
      </c>
      <c r="G95" s="2"/>
    </row>
    <row r="96" spans="1:7" ht="12.75">
      <c r="A96" s="2">
        <f t="shared" si="5"/>
        <v>82</v>
      </c>
      <c r="B96" s="49">
        <f t="shared" si="6"/>
        <v>3193.22</v>
      </c>
      <c r="C96" s="49">
        <f t="shared" si="7"/>
        <v>2310.93</v>
      </c>
      <c r="D96" s="49">
        <f t="shared" si="8"/>
        <v>882.29</v>
      </c>
      <c r="E96" s="49">
        <f t="shared" si="9"/>
        <v>335253.63999999984</v>
      </c>
      <c r="G96" s="2"/>
    </row>
    <row r="97" spans="1:7" ht="12.75">
      <c r="A97" s="2">
        <f t="shared" si="5"/>
        <v>83</v>
      </c>
      <c r="B97" s="49">
        <f t="shared" si="6"/>
        <v>3193.22</v>
      </c>
      <c r="C97" s="49">
        <f t="shared" si="7"/>
        <v>2304.87</v>
      </c>
      <c r="D97" s="49">
        <f t="shared" si="8"/>
        <v>888.3499999999999</v>
      </c>
      <c r="E97" s="49">
        <f t="shared" si="9"/>
        <v>334365.28999999986</v>
      </c>
      <c r="G97" s="2"/>
    </row>
    <row r="98" spans="1:7" ht="12.75">
      <c r="A98" s="2">
        <f t="shared" si="5"/>
        <v>84</v>
      </c>
      <c r="B98" s="49">
        <f t="shared" si="6"/>
        <v>3193.22</v>
      </c>
      <c r="C98" s="49">
        <f t="shared" si="7"/>
        <v>2298.76</v>
      </c>
      <c r="D98" s="49">
        <f t="shared" si="8"/>
        <v>894.4599999999996</v>
      </c>
      <c r="E98" s="49">
        <f t="shared" si="9"/>
        <v>333470.82999999984</v>
      </c>
      <c r="G98" s="2"/>
    </row>
    <row r="99" spans="1:7" ht="12.75">
      <c r="A99" s="2">
        <f t="shared" si="5"/>
        <v>85</v>
      </c>
      <c r="B99" s="49">
        <f t="shared" si="6"/>
        <v>3193.22</v>
      </c>
      <c r="C99" s="49">
        <f t="shared" si="7"/>
        <v>2292.61</v>
      </c>
      <c r="D99" s="49">
        <f t="shared" si="8"/>
        <v>900.6099999999997</v>
      </c>
      <c r="E99" s="49">
        <f t="shared" si="9"/>
        <v>332570.21999999986</v>
      </c>
      <c r="G99" s="2"/>
    </row>
    <row r="100" spans="1:7" ht="12.75">
      <c r="A100" s="2">
        <f t="shared" si="5"/>
        <v>86</v>
      </c>
      <c r="B100" s="49">
        <f t="shared" si="6"/>
        <v>3193.22</v>
      </c>
      <c r="C100" s="49">
        <f t="shared" si="7"/>
        <v>2286.42</v>
      </c>
      <c r="D100" s="49">
        <f t="shared" si="8"/>
        <v>906.7999999999997</v>
      </c>
      <c r="E100" s="49">
        <f t="shared" si="9"/>
        <v>331663.41999999987</v>
      </c>
      <c r="G100" s="2"/>
    </row>
    <row r="101" spans="1:7" ht="12.75">
      <c r="A101" s="2">
        <f t="shared" si="5"/>
        <v>87</v>
      </c>
      <c r="B101" s="49">
        <f t="shared" si="6"/>
        <v>3193.22</v>
      </c>
      <c r="C101" s="49">
        <f t="shared" si="7"/>
        <v>2280.19</v>
      </c>
      <c r="D101" s="49">
        <f t="shared" si="8"/>
        <v>913.0299999999997</v>
      </c>
      <c r="E101" s="49">
        <f t="shared" si="9"/>
        <v>330750.38999999984</v>
      </c>
      <c r="G101" s="2"/>
    </row>
    <row r="102" spans="1:7" ht="12.75">
      <c r="A102" s="2">
        <f t="shared" si="5"/>
        <v>88</v>
      </c>
      <c r="B102" s="49">
        <f t="shared" si="6"/>
        <v>3193.22</v>
      </c>
      <c r="C102" s="49">
        <f t="shared" si="7"/>
        <v>2273.91</v>
      </c>
      <c r="D102" s="49">
        <f t="shared" si="8"/>
        <v>919.31</v>
      </c>
      <c r="E102" s="49">
        <f t="shared" si="9"/>
        <v>329831.07999999984</v>
      </c>
      <c r="G102" s="2"/>
    </row>
    <row r="103" spans="1:7" ht="12.75">
      <c r="A103" s="2">
        <f t="shared" si="5"/>
        <v>89</v>
      </c>
      <c r="B103" s="49">
        <f t="shared" si="6"/>
        <v>3193.22</v>
      </c>
      <c r="C103" s="49">
        <f t="shared" si="7"/>
        <v>2267.59</v>
      </c>
      <c r="D103" s="49">
        <f t="shared" si="8"/>
        <v>925.6299999999997</v>
      </c>
      <c r="E103" s="49">
        <f t="shared" si="9"/>
        <v>328905.44999999984</v>
      </c>
      <c r="G103" s="2"/>
    </row>
    <row r="104" spans="1:7" ht="12.75">
      <c r="A104" s="2">
        <f t="shared" si="5"/>
        <v>90</v>
      </c>
      <c r="B104" s="49">
        <f t="shared" si="6"/>
        <v>3193.22</v>
      </c>
      <c r="C104" s="49">
        <f t="shared" si="7"/>
        <v>2261.22</v>
      </c>
      <c r="D104" s="49">
        <f t="shared" si="8"/>
        <v>932</v>
      </c>
      <c r="E104" s="49">
        <f t="shared" si="9"/>
        <v>327973.44999999984</v>
      </c>
      <c r="G104" s="2"/>
    </row>
    <row r="105" spans="1:7" ht="12.75">
      <c r="A105" s="2">
        <f t="shared" si="5"/>
        <v>91</v>
      </c>
      <c r="B105" s="49">
        <f t="shared" si="6"/>
        <v>3193.22</v>
      </c>
      <c r="C105" s="49">
        <f t="shared" si="7"/>
        <v>2254.82</v>
      </c>
      <c r="D105" s="49">
        <f t="shared" si="8"/>
        <v>938.3999999999996</v>
      </c>
      <c r="E105" s="49">
        <f t="shared" si="9"/>
        <v>327035.0499999998</v>
      </c>
      <c r="G105" s="2"/>
    </row>
    <row r="106" spans="1:7" ht="12.75">
      <c r="A106" s="2">
        <f t="shared" si="5"/>
        <v>92</v>
      </c>
      <c r="B106" s="49">
        <f t="shared" si="6"/>
        <v>3193.22</v>
      </c>
      <c r="C106" s="49">
        <f t="shared" si="7"/>
        <v>2248.37</v>
      </c>
      <c r="D106" s="49">
        <f t="shared" si="8"/>
        <v>944.8499999999999</v>
      </c>
      <c r="E106" s="49">
        <f t="shared" si="9"/>
        <v>326090.19999999984</v>
      </c>
      <c r="G106" s="2"/>
    </row>
    <row r="107" spans="1:7" ht="12.75">
      <c r="A107" s="2">
        <f t="shared" si="5"/>
        <v>93</v>
      </c>
      <c r="B107" s="49">
        <f t="shared" si="6"/>
        <v>3193.22</v>
      </c>
      <c r="C107" s="49">
        <f t="shared" si="7"/>
        <v>2241.87</v>
      </c>
      <c r="D107" s="49">
        <f t="shared" si="8"/>
        <v>951.3499999999999</v>
      </c>
      <c r="E107" s="49">
        <f t="shared" si="9"/>
        <v>325138.84999999986</v>
      </c>
      <c r="G107" s="2"/>
    </row>
    <row r="108" spans="1:7" ht="12.75">
      <c r="A108" s="2">
        <f t="shared" si="5"/>
        <v>94</v>
      </c>
      <c r="B108" s="49">
        <f t="shared" si="6"/>
        <v>3193.22</v>
      </c>
      <c r="C108" s="49">
        <f t="shared" si="7"/>
        <v>2235.33</v>
      </c>
      <c r="D108" s="49">
        <f t="shared" si="8"/>
        <v>957.8899999999999</v>
      </c>
      <c r="E108" s="49">
        <f t="shared" si="9"/>
        <v>324180.95999999985</v>
      </c>
      <c r="G108" s="2"/>
    </row>
    <row r="109" spans="1:7" ht="12.75">
      <c r="A109" s="2">
        <f t="shared" si="5"/>
        <v>95</v>
      </c>
      <c r="B109" s="49">
        <f t="shared" si="6"/>
        <v>3193.22</v>
      </c>
      <c r="C109" s="49">
        <f t="shared" si="7"/>
        <v>2228.74</v>
      </c>
      <c r="D109" s="49">
        <f t="shared" si="8"/>
        <v>964.48</v>
      </c>
      <c r="E109" s="49">
        <f t="shared" si="9"/>
        <v>323216.47999999986</v>
      </c>
      <c r="G109" s="2"/>
    </row>
    <row r="110" spans="1:7" ht="12.75">
      <c r="A110" s="2">
        <f t="shared" si="5"/>
        <v>96</v>
      </c>
      <c r="B110" s="49">
        <f t="shared" si="6"/>
        <v>3193.22</v>
      </c>
      <c r="C110" s="49">
        <f t="shared" si="7"/>
        <v>2222.11</v>
      </c>
      <c r="D110" s="49">
        <f t="shared" si="8"/>
        <v>971.1099999999997</v>
      </c>
      <c r="E110" s="49">
        <f t="shared" si="9"/>
        <v>322245.3699999999</v>
      </c>
      <c r="G110" s="2"/>
    </row>
    <row r="111" spans="1:7" ht="12.75">
      <c r="A111" s="2">
        <f t="shared" si="5"/>
        <v>97</v>
      </c>
      <c r="B111" s="49">
        <f t="shared" si="6"/>
        <v>3193.22</v>
      </c>
      <c r="C111" s="49">
        <f t="shared" si="7"/>
        <v>2215.44</v>
      </c>
      <c r="D111" s="49">
        <f t="shared" si="8"/>
        <v>977.7799999999997</v>
      </c>
      <c r="E111" s="49">
        <f t="shared" si="9"/>
        <v>321267.58999999985</v>
      </c>
      <c r="G111" s="2"/>
    </row>
    <row r="112" spans="1:7" ht="12.75">
      <c r="A112" s="2">
        <f t="shared" si="5"/>
        <v>98</v>
      </c>
      <c r="B112" s="49">
        <f t="shared" si="6"/>
        <v>3193.22</v>
      </c>
      <c r="C112" s="49">
        <f t="shared" si="7"/>
        <v>2208.71</v>
      </c>
      <c r="D112" s="49">
        <f t="shared" si="8"/>
        <v>984.5099999999998</v>
      </c>
      <c r="E112" s="49">
        <f t="shared" si="9"/>
        <v>320283.07999999984</v>
      </c>
      <c r="G112" s="2"/>
    </row>
    <row r="113" spans="1:7" ht="12.75">
      <c r="A113" s="2">
        <f t="shared" si="5"/>
        <v>99</v>
      </c>
      <c r="B113" s="49">
        <f t="shared" si="6"/>
        <v>3193.22</v>
      </c>
      <c r="C113" s="49">
        <f t="shared" si="7"/>
        <v>2201.95</v>
      </c>
      <c r="D113" s="49">
        <f t="shared" si="8"/>
        <v>991.27</v>
      </c>
      <c r="E113" s="49">
        <f t="shared" si="9"/>
        <v>319291.8099999998</v>
      </c>
      <c r="G113" s="2"/>
    </row>
    <row r="114" spans="1:7" ht="12.75">
      <c r="A114" s="2">
        <f t="shared" si="5"/>
        <v>100</v>
      </c>
      <c r="B114" s="49">
        <f t="shared" si="6"/>
        <v>3193.22</v>
      </c>
      <c r="C114" s="49">
        <f t="shared" si="7"/>
        <v>2195.13</v>
      </c>
      <c r="D114" s="49">
        <f t="shared" si="8"/>
        <v>998.0899999999997</v>
      </c>
      <c r="E114" s="49">
        <f t="shared" si="9"/>
        <v>318293.7199999998</v>
      </c>
      <c r="G114" s="2"/>
    </row>
    <row r="115" spans="1:7" ht="12.75">
      <c r="A115" s="2">
        <f t="shared" si="5"/>
        <v>101</v>
      </c>
      <c r="B115" s="49">
        <f t="shared" si="6"/>
        <v>3193.22</v>
      </c>
      <c r="C115" s="49">
        <f t="shared" si="7"/>
        <v>2188.27</v>
      </c>
      <c r="D115" s="49">
        <f t="shared" si="8"/>
        <v>1004.9499999999998</v>
      </c>
      <c r="E115" s="49">
        <f t="shared" si="9"/>
        <v>317288.7699999998</v>
      </c>
      <c r="G115" s="2"/>
    </row>
    <row r="116" spans="1:7" ht="12.75">
      <c r="A116" s="2">
        <f t="shared" si="5"/>
        <v>102</v>
      </c>
      <c r="B116" s="49">
        <f t="shared" si="6"/>
        <v>3193.22</v>
      </c>
      <c r="C116" s="49">
        <f t="shared" si="7"/>
        <v>2181.36</v>
      </c>
      <c r="D116" s="49">
        <f t="shared" si="8"/>
        <v>1011.8599999999997</v>
      </c>
      <c r="E116" s="49">
        <f t="shared" si="9"/>
        <v>316276.9099999998</v>
      </c>
      <c r="G116" s="2"/>
    </row>
    <row r="117" spans="1:7" ht="12.75">
      <c r="A117" s="2">
        <f t="shared" si="5"/>
        <v>103</v>
      </c>
      <c r="B117" s="49">
        <f t="shared" si="6"/>
        <v>3193.22</v>
      </c>
      <c r="C117" s="49">
        <f t="shared" si="7"/>
        <v>2174.4</v>
      </c>
      <c r="D117" s="49">
        <f t="shared" si="8"/>
        <v>1018.8199999999997</v>
      </c>
      <c r="E117" s="49">
        <f t="shared" si="9"/>
        <v>315258.0899999998</v>
      </c>
      <c r="G117" s="2"/>
    </row>
    <row r="118" spans="1:7" ht="12.75">
      <c r="A118" s="2">
        <f t="shared" si="5"/>
        <v>104</v>
      </c>
      <c r="B118" s="49">
        <f t="shared" si="6"/>
        <v>3193.22</v>
      </c>
      <c r="C118" s="49">
        <f t="shared" si="7"/>
        <v>2167.4</v>
      </c>
      <c r="D118" s="49">
        <f t="shared" si="8"/>
        <v>1025.8199999999997</v>
      </c>
      <c r="E118" s="49">
        <f t="shared" si="9"/>
        <v>314232.2699999998</v>
      </c>
      <c r="G118" s="2"/>
    </row>
    <row r="119" spans="1:7" ht="12.75">
      <c r="A119" s="2">
        <f t="shared" si="5"/>
        <v>105</v>
      </c>
      <c r="B119" s="49">
        <f t="shared" si="6"/>
        <v>3193.22</v>
      </c>
      <c r="C119" s="49">
        <f t="shared" si="7"/>
        <v>2160.35</v>
      </c>
      <c r="D119" s="49">
        <f t="shared" si="8"/>
        <v>1032.87</v>
      </c>
      <c r="E119" s="49">
        <f t="shared" si="9"/>
        <v>313199.3999999998</v>
      </c>
      <c r="G119" s="2"/>
    </row>
    <row r="120" spans="1:7" ht="12.75">
      <c r="A120" s="2">
        <f t="shared" si="5"/>
        <v>106</v>
      </c>
      <c r="B120" s="49">
        <f t="shared" si="6"/>
        <v>3193.22</v>
      </c>
      <c r="C120" s="49">
        <f t="shared" si="7"/>
        <v>2153.25</v>
      </c>
      <c r="D120" s="49">
        <f t="shared" si="8"/>
        <v>1039.9699999999998</v>
      </c>
      <c r="E120" s="49">
        <f t="shared" si="9"/>
        <v>312159.4299999998</v>
      </c>
      <c r="G120" s="2"/>
    </row>
    <row r="121" spans="1:7" ht="12.75">
      <c r="A121" s="2">
        <f t="shared" si="5"/>
        <v>107</v>
      </c>
      <c r="B121" s="49">
        <f t="shared" si="6"/>
        <v>3193.22</v>
      </c>
      <c r="C121" s="49">
        <f t="shared" si="7"/>
        <v>2146.1</v>
      </c>
      <c r="D121" s="49">
        <f t="shared" si="8"/>
        <v>1047.12</v>
      </c>
      <c r="E121" s="49">
        <f t="shared" si="9"/>
        <v>311112.3099999998</v>
      </c>
      <c r="G121" s="2"/>
    </row>
    <row r="122" spans="1:7" ht="12.75">
      <c r="A122" s="2">
        <f t="shared" si="5"/>
        <v>108</v>
      </c>
      <c r="B122" s="49">
        <f t="shared" si="6"/>
        <v>3193.22</v>
      </c>
      <c r="C122" s="49">
        <f t="shared" si="7"/>
        <v>2138.9</v>
      </c>
      <c r="D122" s="49">
        <f t="shared" si="8"/>
        <v>1054.3199999999997</v>
      </c>
      <c r="E122" s="49">
        <f t="shared" si="9"/>
        <v>310057.9899999998</v>
      </c>
      <c r="G122" s="2"/>
    </row>
    <row r="123" spans="1:7" ht="12.75">
      <c r="A123" s="2">
        <f t="shared" si="5"/>
        <v>109</v>
      </c>
      <c r="B123" s="49">
        <f t="shared" si="6"/>
        <v>3193.22</v>
      </c>
      <c r="C123" s="49">
        <f t="shared" si="7"/>
        <v>2131.65</v>
      </c>
      <c r="D123" s="49">
        <f t="shared" si="8"/>
        <v>1061.5699999999997</v>
      </c>
      <c r="E123" s="49">
        <f t="shared" si="9"/>
        <v>308996.4199999998</v>
      </c>
      <c r="G123" s="2"/>
    </row>
    <row r="124" spans="1:7" ht="12.75">
      <c r="A124" s="2">
        <f t="shared" si="5"/>
        <v>110</v>
      </c>
      <c r="B124" s="49">
        <f t="shared" si="6"/>
        <v>3193.22</v>
      </c>
      <c r="C124" s="49">
        <f t="shared" si="7"/>
        <v>2124.35</v>
      </c>
      <c r="D124" s="49">
        <f t="shared" si="8"/>
        <v>1068.87</v>
      </c>
      <c r="E124" s="49">
        <f t="shared" si="9"/>
        <v>307927.5499999998</v>
      </c>
      <c r="G124" s="2"/>
    </row>
    <row r="125" spans="1:7" ht="12.75">
      <c r="A125" s="2">
        <f t="shared" si="5"/>
        <v>111</v>
      </c>
      <c r="B125" s="49">
        <f t="shared" si="6"/>
        <v>3193.22</v>
      </c>
      <c r="C125" s="49">
        <f t="shared" si="7"/>
        <v>2117</v>
      </c>
      <c r="D125" s="49">
        <f t="shared" si="8"/>
        <v>1076.2199999999998</v>
      </c>
      <c r="E125" s="49">
        <f t="shared" si="9"/>
        <v>306851.32999999984</v>
      </c>
      <c r="G125" s="2"/>
    </row>
    <row r="126" spans="1:7" ht="12.75">
      <c r="A126" s="2">
        <f t="shared" si="5"/>
        <v>112</v>
      </c>
      <c r="B126" s="49">
        <f t="shared" si="6"/>
        <v>3193.22</v>
      </c>
      <c r="C126" s="49">
        <f t="shared" si="7"/>
        <v>2109.6</v>
      </c>
      <c r="D126" s="49">
        <f t="shared" si="8"/>
        <v>1083.62</v>
      </c>
      <c r="E126" s="49">
        <f t="shared" si="9"/>
        <v>305767.70999999985</v>
      </c>
      <c r="G126" s="2"/>
    </row>
    <row r="127" spans="1:7" ht="12.75">
      <c r="A127" s="2">
        <f t="shared" si="5"/>
        <v>113</v>
      </c>
      <c r="B127" s="49">
        <f t="shared" si="6"/>
        <v>3193.22</v>
      </c>
      <c r="C127" s="49">
        <f t="shared" si="7"/>
        <v>2102.15</v>
      </c>
      <c r="D127" s="49">
        <f t="shared" si="8"/>
        <v>1091.0699999999997</v>
      </c>
      <c r="E127" s="49">
        <f t="shared" si="9"/>
        <v>304676.63999999984</v>
      </c>
      <c r="G127" s="2"/>
    </row>
    <row r="128" spans="1:7" ht="12.75">
      <c r="A128" s="2">
        <f t="shared" si="5"/>
        <v>114</v>
      </c>
      <c r="B128" s="49">
        <f t="shared" si="6"/>
        <v>3193.22</v>
      </c>
      <c r="C128" s="49">
        <f t="shared" si="7"/>
        <v>2094.65</v>
      </c>
      <c r="D128" s="49">
        <f t="shared" si="8"/>
        <v>1098.5699999999997</v>
      </c>
      <c r="E128" s="49">
        <f t="shared" si="9"/>
        <v>303578.06999999983</v>
      </c>
      <c r="G128" s="2"/>
    </row>
    <row r="129" spans="1:7" ht="12.75">
      <c r="A129" s="2">
        <f t="shared" si="5"/>
        <v>115</v>
      </c>
      <c r="B129" s="49">
        <f t="shared" si="6"/>
        <v>3193.22</v>
      </c>
      <c r="C129" s="49">
        <f t="shared" si="7"/>
        <v>2087.1</v>
      </c>
      <c r="D129" s="49">
        <f t="shared" si="8"/>
        <v>1106.12</v>
      </c>
      <c r="E129" s="49">
        <f t="shared" si="9"/>
        <v>302471.94999999984</v>
      </c>
      <c r="G129" s="2"/>
    </row>
    <row r="130" spans="1:7" ht="12.75">
      <c r="A130" s="2">
        <f t="shared" si="5"/>
        <v>116</v>
      </c>
      <c r="B130" s="49">
        <f t="shared" si="6"/>
        <v>3193.22</v>
      </c>
      <c r="C130" s="49">
        <f t="shared" si="7"/>
        <v>2079.49</v>
      </c>
      <c r="D130" s="49">
        <f t="shared" si="8"/>
        <v>1113.73</v>
      </c>
      <c r="E130" s="49">
        <f t="shared" si="9"/>
        <v>301358.21999999986</v>
      </c>
      <c r="G130" s="2"/>
    </row>
    <row r="131" spans="1:7" ht="12.75">
      <c r="A131" s="2">
        <f t="shared" si="5"/>
        <v>117</v>
      </c>
      <c r="B131" s="49">
        <f t="shared" si="6"/>
        <v>3193.22</v>
      </c>
      <c r="C131" s="49">
        <f t="shared" si="7"/>
        <v>2071.84</v>
      </c>
      <c r="D131" s="49">
        <f t="shared" si="8"/>
        <v>1121.3799999999997</v>
      </c>
      <c r="E131" s="49">
        <f t="shared" si="9"/>
        <v>300236.83999999985</v>
      </c>
      <c r="G131" s="2"/>
    </row>
    <row r="132" spans="1:7" ht="12.75">
      <c r="A132" s="2">
        <f t="shared" si="5"/>
        <v>118</v>
      </c>
      <c r="B132" s="49">
        <f t="shared" si="6"/>
        <v>3193.22</v>
      </c>
      <c r="C132" s="49">
        <f t="shared" si="7"/>
        <v>2064.13</v>
      </c>
      <c r="D132" s="49">
        <f t="shared" si="8"/>
        <v>1129.0899999999997</v>
      </c>
      <c r="E132" s="49">
        <f t="shared" si="9"/>
        <v>299107.7499999998</v>
      </c>
      <c r="G132" s="2"/>
    </row>
    <row r="133" spans="1:7" ht="12.75">
      <c r="A133" s="2">
        <f t="shared" si="5"/>
        <v>119</v>
      </c>
      <c r="B133" s="49">
        <f t="shared" si="6"/>
        <v>3193.22</v>
      </c>
      <c r="C133" s="49">
        <f t="shared" si="7"/>
        <v>2056.37</v>
      </c>
      <c r="D133" s="49">
        <f t="shared" si="8"/>
        <v>1136.85</v>
      </c>
      <c r="E133" s="49">
        <f t="shared" si="9"/>
        <v>297970.89999999985</v>
      </c>
      <c r="G133" s="2"/>
    </row>
    <row r="134" spans="1:7" ht="12.75">
      <c r="A134" s="2">
        <f t="shared" si="5"/>
        <v>120</v>
      </c>
      <c r="B134" s="49">
        <f t="shared" si="6"/>
        <v>3193.22</v>
      </c>
      <c r="C134" s="49">
        <f t="shared" si="7"/>
        <v>2048.55</v>
      </c>
      <c r="D134" s="49">
        <f t="shared" si="8"/>
        <v>1144.6699999999996</v>
      </c>
      <c r="E134" s="49">
        <f t="shared" si="9"/>
        <v>296826.22999999986</v>
      </c>
      <c r="G134" s="2"/>
    </row>
    <row r="135" spans="1:7" ht="12.75">
      <c r="A135" s="2">
        <f t="shared" si="5"/>
        <v>121</v>
      </c>
      <c r="B135" s="49">
        <f t="shared" si="6"/>
        <v>3193.22</v>
      </c>
      <c r="C135" s="49">
        <f t="shared" si="7"/>
        <v>2040.68</v>
      </c>
      <c r="D135" s="49">
        <f t="shared" si="8"/>
        <v>1152.5399999999997</v>
      </c>
      <c r="E135" s="49">
        <f t="shared" si="9"/>
        <v>295673.6899999999</v>
      </c>
      <c r="G135" s="2"/>
    </row>
    <row r="136" spans="1:7" ht="12.75">
      <c r="A136" s="2">
        <f t="shared" si="5"/>
        <v>122</v>
      </c>
      <c r="B136" s="49">
        <f t="shared" si="6"/>
        <v>3193.22</v>
      </c>
      <c r="C136" s="49">
        <f t="shared" si="7"/>
        <v>2032.76</v>
      </c>
      <c r="D136" s="49">
        <f t="shared" si="8"/>
        <v>1160.4599999999998</v>
      </c>
      <c r="E136" s="49">
        <f t="shared" si="9"/>
        <v>294513.22999999986</v>
      </c>
      <c r="G136" s="2"/>
    </row>
    <row r="137" spans="1:7" ht="12.75">
      <c r="A137" s="2">
        <f t="shared" si="5"/>
        <v>123</v>
      </c>
      <c r="B137" s="49">
        <f t="shared" si="6"/>
        <v>3193.22</v>
      </c>
      <c r="C137" s="49">
        <f t="shared" si="7"/>
        <v>2024.78</v>
      </c>
      <c r="D137" s="49">
        <f t="shared" si="8"/>
        <v>1168.4399999999998</v>
      </c>
      <c r="E137" s="49">
        <f t="shared" si="9"/>
        <v>293344.78999999986</v>
      </c>
      <c r="G137" s="2"/>
    </row>
    <row r="138" spans="1:7" ht="12.75">
      <c r="A138" s="2">
        <f t="shared" si="5"/>
        <v>124</v>
      </c>
      <c r="B138" s="49">
        <f t="shared" si="6"/>
        <v>3193.22</v>
      </c>
      <c r="C138" s="49">
        <f t="shared" si="7"/>
        <v>2016.75</v>
      </c>
      <c r="D138" s="49">
        <f t="shared" si="8"/>
        <v>1176.4699999999998</v>
      </c>
      <c r="E138" s="49">
        <f t="shared" si="9"/>
        <v>292168.3199999999</v>
      </c>
      <c r="G138" s="2"/>
    </row>
    <row r="139" spans="1:7" ht="12.75">
      <c r="A139" s="2">
        <f t="shared" si="5"/>
        <v>125</v>
      </c>
      <c r="B139" s="49">
        <f t="shared" si="6"/>
        <v>3193.22</v>
      </c>
      <c r="C139" s="49">
        <f t="shared" si="7"/>
        <v>2008.66</v>
      </c>
      <c r="D139" s="49">
        <f t="shared" si="8"/>
        <v>1184.5599999999997</v>
      </c>
      <c r="E139" s="49">
        <f t="shared" si="9"/>
        <v>290983.7599999999</v>
      </c>
      <c r="G139" s="2"/>
    </row>
    <row r="140" spans="1:7" ht="12.75">
      <c r="A140" s="2">
        <f t="shared" si="5"/>
        <v>126</v>
      </c>
      <c r="B140" s="49">
        <f t="shared" si="6"/>
        <v>3193.22</v>
      </c>
      <c r="C140" s="49">
        <f t="shared" si="7"/>
        <v>2000.51</v>
      </c>
      <c r="D140" s="49">
        <f t="shared" si="8"/>
        <v>1192.7099999999998</v>
      </c>
      <c r="E140" s="49">
        <f t="shared" si="9"/>
        <v>289791.0499999999</v>
      </c>
      <c r="G140" s="2"/>
    </row>
    <row r="141" spans="1:7" ht="12.75">
      <c r="A141" s="2">
        <f t="shared" si="5"/>
        <v>127</v>
      </c>
      <c r="B141" s="49">
        <f t="shared" si="6"/>
        <v>3193.22</v>
      </c>
      <c r="C141" s="49">
        <f t="shared" si="7"/>
        <v>1992.31</v>
      </c>
      <c r="D141" s="49">
        <f t="shared" si="8"/>
        <v>1200.9099999999999</v>
      </c>
      <c r="E141" s="49">
        <f t="shared" si="9"/>
        <v>288590.1399999999</v>
      </c>
      <c r="G141" s="2"/>
    </row>
    <row r="142" spans="1:7" ht="12.75">
      <c r="A142" s="2">
        <f t="shared" si="5"/>
        <v>128</v>
      </c>
      <c r="B142" s="49">
        <f t="shared" si="6"/>
        <v>3193.22</v>
      </c>
      <c r="C142" s="49">
        <f t="shared" si="7"/>
        <v>1984.06</v>
      </c>
      <c r="D142" s="49">
        <f t="shared" si="8"/>
        <v>1209.1599999999999</v>
      </c>
      <c r="E142" s="49">
        <f t="shared" si="9"/>
        <v>287380.9799999999</v>
      </c>
      <c r="G142" s="2"/>
    </row>
    <row r="143" spans="1:7" ht="12.75">
      <c r="A143" s="2">
        <f aca="true" t="shared" si="10" ref="A143:A206">A142+1</f>
        <v>129</v>
      </c>
      <c r="B143" s="49">
        <f aca="true" t="shared" si="11" ref="B143:B206">IF(E142&lt;1,0,IF(E142&gt;B$8,B$8,(1+D$2)*E142))</f>
        <v>3193.22</v>
      </c>
      <c r="C143" s="49">
        <f aca="true" t="shared" si="12" ref="C143:C206">IF(E142&lt;1,0,ROUND(E142*D$2,2))</f>
        <v>1975.74</v>
      </c>
      <c r="D143" s="49">
        <f aca="true" t="shared" si="13" ref="D143:D206">IF(E142&lt;1,0,B143-C143+G143)</f>
        <v>1217.4799999999998</v>
      </c>
      <c r="E143" s="49">
        <f aca="true" t="shared" si="14" ref="E143:E206">IF(E142&lt;1,0,E142-D143)</f>
        <v>286163.49999999994</v>
      </c>
      <c r="G143" s="2"/>
    </row>
    <row r="144" spans="1:7" ht="12.75">
      <c r="A144" s="2">
        <f t="shared" si="10"/>
        <v>130</v>
      </c>
      <c r="B144" s="49">
        <f t="shared" si="11"/>
        <v>3193.22</v>
      </c>
      <c r="C144" s="49">
        <f t="shared" si="12"/>
        <v>1967.37</v>
      </c>
      <c r="D144" s="49">
        <f t="shared" si="13"/>
        <v>1225.85</v>
      </c>
      <c r="E144" s="49">
        <f t="shared" si="14"/>
        <v>284937.64999999997</v>
      </c>
      <c r="G144" s="2"/>
    </row>
    <row r="145" spans="1:7" ht="12.75">
      <c r="A145" s="2">
        <f t="shared" si="10"/>
        <v>131</v>
      </c>
      <c r="B145" s="49">
        <f t="shared" si="11"/>
        <v>3193.22</v>
      </c>
      <c r="C145" s="49">
        <f t="shared" si="12"/>
        <v>1958.95</v>
      </c>
      <c r="D145" s="49">
        <f t="shared" si="13"/>
        <v>1234.2699999999998</v>
      </c>
      <c r="E145" s="49">
        <f t="shared" si="14"/>
        <v>283703.37999999995</v>
      </c>
      <c r="G145" s="2"/>
    </row>
    <row r="146" spans="1:7" ht="12.75">
      <c r="A146" s="2">
        <f t="shared" si="10"/>
        <v>132</v>
      </c>
      <c r="B146" s="49">
        <f t="shared" si="11"/>
        <v>3193.22</v>
      </c>
      <c r="C146" s="49">
        <f t="shared" si="12"/>
        <v>1950.46</v>
      </c>
      <c r="D146" s="49">
        <f t="shared" si="13"/>
        <v>1242.7599999999998</v>
      </c>
      <c r="E146" s="49">
        <f t="shared" si="14"/>
        <v>282460.61999999994</v>
      </c>
      <c r="G146" s="2"/>
    </row>
    <row r="147" spans="1:7" ht="12.75">
      <c r="A147" s="2">
        <f t="shared" si="10"/>
        <v>133</v>
      </c>
      <c r="B147" s="49">
        <f t="shared" si="11"/>
        <v>3193.22</v>
      </c>
      <c r="C147" s="49">
        <f t="shared" si="12"/>
        <v>1941.92</v>
      </c>
      <c r="D147" s="49">
        <f t="shared" si="13"/>
        <v>1251.2999999999997</v>
      </c>
      <c r="E147" s="49">
        <f t="shared" si="14"/>
        <v>281209.31999999995</v>
      </c>
      <c r="G147" s="2"/>
    </row>
    <row r="148" spans="1:7" ht="12.75">
      <c r="A148" s="2">
        <f t="shared" si="10"/>
        <v>134</v>
      </c>
      <c r="B148" s="49">
        <f t="shared" si="11"/>
        <v>3193.22</v>
      </c>
      <c r="C148" s="49">
        <f t="shared" si="12"/>
        <v>1933.31</v>
      </c>
      <c r="D148" s="49">
        <f t="shared" si="13"/>
        <v>1259.9099999999999</v>
      </c>
      <c r="E148" s="49">
        <f t="shared" si="14"/>
        <v>279949.41</v>
      </c>
      <c r="G148" s="2"/>
    </row>
    <row r="149" spans="1:7" ht="12.75">
      <c r="A149" s="2">
        <f t="shared" si="10"/>
        <v>135</v>
      </c>
      <c r="B149" s="49">
        <f t="shared" si="11"/>
        <v>3193.22</v>
      </c>
      <c r="C149" s="49">
        <f t="shared" si="12"/>
        <v>1924.65</v>
      </c>
      <c r="D149" s="49">
        <f t="shared" si="13"/>
        <v>1268.5699999999997</v>
      </c>
      <c r="E149" s="49">
        <f t="shared" si="14"/>
        <v>278680.83999999997</v>
      </c>
      <c r="G149" s="2"/>
    </row>
    <row r="150" spans="1:7" ht="12.75">
      <c r="A150" s="2">
        <f t="shared" si="10"/>
        <v>136</v>
      </c>
      <c r="B150" s="49">
        <f t="shared" si="11"/>
        <v>3193.22</v>
      </c>
      <c r="C150" s="49">
        <f t="shared" si="12"/>
        <v>1915.93</v>
      </c>
      <c r="D150" s="49">
        <f t="shared" si="13"/>
        <v>1277.2899999999997</v>
      </c>
      <c r="E150" s="49">
        <f t="shared" si="14"/>
        <v>277403.55</v>
      </c>
      <c r="G150" s="2"/>
    </row>
    <row r="151" spans="1:7" ht="12.75">
      <c r="A151" s="2">
        <f t="shared" si="10"/>
        <v>137</v>
      </c>
      <c r="B151" s="49">
        <f t="shared" si="11"/>
        <v>3193.22</v>
      </c>
      <c r="C151" s="49">
        <f t="shared" si="12"/>
        <v>1907.15</v>
      </c>
      <c r="D151" s="49">
        <f t="shared" si="13"/>
        <v>1286.0699999999997</v>
      </c>
      <c r="E151" s="49">
        <f t="shared" si="14"/>
        <v>276117.48</v>
      </c>
      <c r="G151" s="2"/>
    </row>
    <row r="152" spans="1:7" ht="12.75">
      <c r="A152" s="2">
        <f t="shared" si="10"/>
        <v>138</v>
      </c>
      <c r="B152" s="49">
        <f t="shared" si="11"/>
        <v>3193.22</v>
      </c>
      <c r="C152" s="49">
        <f t="shared" si="12"/>
        <v>1898.31</v>
      </c>
      <c r="D152" s="49">
        <f t="shared" si="13"/>
        <v>1294.9099999999999</v>
      </c>
      <c r="E152" s="49">
        <f t="shared" si="14"/>
        <v>274822.57</v>
      </c>
      <c r="G152" s="2"/>
    </row>
    <row r="153" spans="1:7" ht="12.75">
      <c r="A153" s="2">
        <f t="shared" si="10"/>
        <v>139</v>
      </c>
      <c r="B153" s="49">
        <f t="shared" si="11"/>
        <v>3193.22</v>
      </c>
      <c r="C153" s="49">
        <f t="shared" si="12"/>
        <v>1889.41</v>
      </c>
      <c r="D153" s="49">
        <f t="shared" si="13"/>
        <v>1303.8099999999997</v>
      </c>
      <c r="E153" s="49">
        <f t="shared" si="14"/>
        <v>273518.76</v>
      </c>
      <c r="G153" s="2"/>
    </row>
    <row r="154" spans="1:7" ht="12.75">
      <c r="A154" s="2">
        <f t="shared" si="10"/>
        <v>140</v>
      </c>
      <c r="B154" s="49">
        <f t="shared" si="11"/>
        <v>3193.22</v>
      </c>
      <c r="C154" s="49">
        <f t="shared" si="12"/>
        <v>1880.44</v>
      </c>
      <c r="D154" s="49">
        <f t="shared" si="13"/>
        <v>1312.7799999999997</v>
      </c>
      <c r="E154" s="49">
        <f t="shared" si="14"/>
        <v>272205.98</v>
      </c>
      <c r="G154" s="2"/>
    </row>
    <row r="155" spans="1:7" ht="12.75">
      <c r="A155" s="2">
        <f t="shared" si="10"/>
        <v>141</v>
      </c>
      <c r="B155" s="49">
        <f t="shared" si="11"/>
        <v>3193.22</v>
      </c>
      <c r="C155" s="49">
        <f t="shared" si="12"/>
        <v>1871.42</v>
      </c>
      <c r="D155" s="49">
        <f t="shared" si="13"/>
        <v>1321.7999999999997</v>
      </c>
      <c r="E155" s="49">
        <f t="shared" si="14"/>
        <v>270884.18</v>
      </c>
      <c r="G155" s="2"/>
    </row>
    <row r="156" spans="1:7" ht="12.75">
      <c r="A156" s="2">
        <f t="shared" si="10"/>
        <v>142</v>
      </c>
      <c r="B156" s="49">
        <f t="shared" si="11"/>
        <v>3193.22</v>
      </c>
      <c r="C156" s="49">
        <f t="shared" si="12"/>
        <v>1862.33</v>
      </c>
      <c r="D156" s="49">
        <f t="shared" si="13"/>
        <v>1330.8899999999999</v>
      </c>
      <c r="E156" s="49">
        <f t="shared" si="14"/>
        <v>269553.29</v>
      </c>
      <c r="G156" s="2"/>
    </row>
    <row r="157" spans="1:7" ht="12.75">
      <c r="A157" s="2">
        <f t="shared" si="10"/>
        <v>143</v>
      </c>
      <c r="B157" s="49">
        <f t="shared" si="11"/>
        <v>3193.22</v>
      </c>
      <c r="C157" s="49">
        <f t="shared" si="12"/>
        <v>1853.18</v>
      </c>
      <c r="D157" s="49">
        <f t="shared" si="13"/>
        <v>1340.0399999999997</v>
      </c>
      <c r="E157" s="49">
        <f t="shared" si="14"/>
        <v>268213.25</v>
      </c>
      <c r="G157" s="2"/>
    </row>
    <row r="158" spans="1:7" ht="12.75">
      <c r="A158" s="2">
        <f t="shared" si="10"/>
        <v>144</v>
      </c>
      <c r="B158" s="49">
        <f t="shared" si="11"/>
        <v>3193.22</v>
      </c>
      <c r="C158" s="49">
        <f t="shared" si="12"/>
        <v>1843.97</v>
      </c>
      <c r="D158" s="49">
        <f t="shared" si="13"/>
        <v>1349.2499999999998</v>
      </c>
      <c r="E158" s="49">
        <f t="shared" si="14"/>
        <v>266864</v>
      </c>
      <c r="G158" s="2"/>
    </row>
    <row r="159" spans="1:7" ht="12.75">
      <c r="A159" s="2">
        <f t="shared" si="10"/>
        <v>145</v>
      </c>
      <c r="B159" s="49">
        <f t="shared" si="11"/>
        <v>3193.22</v>
      </c>
      <c r="C159" s="49">
        <f t="shared" si="12"/>
        <v>1834.69</v>
      </c>
      <c r="D159" s="49">
        <f t="shared" si="13"/>
        <v>1358.5299999999997</v>
      </c>
      <c r="E159" s="49">
        <f t="shared" si="14"/>
        <v>265505.47</v>
      </c>
      <c r="G159" s="2"/>
    </row>
    <row r="160" spans="1:7" ht="12.75">
      <c r="A160" s="2">
        <f t="shared" si="10"/>
        <v>146</v>
      </c>
      <c r="B160" s="49">
        <f t="shared" si="11"/>
        <v>3193.22</v>
      </c>
      <c r="C160" s="49">
        <f t="shared" si="12"/>
        <v>1825.35</v>
      </c>
      <c r="D160" s="49">
        <f t="shared" si="13"/>
        <v>1367.87</v>
      </c>
      <c r="E160" s="49">
        <f t="shared" si="14"/>
        <v>264137.6</v>
      </c>
      <c r="G160" s="2"/>
    </row>
    <row r="161" spans="1:7" ht="12.75">
      <c r="A161" s="2">
        <f t="shared" si="10"/>
        <v>147</v>
      </c>
      <c r="B161" s="49">
        <f t="shared" si="11"/>
        <v>3193.22</v>
      </c>
      <c r="C161" s="49">
        <f t="shared" si="12"/>
        <v>1815.95</v>
      </c>
      <c r="D161" s="49">
        <f t="shared" si="13"/>
        <v>1377.2699999999998</v>
      </c>
      <c r="E161" s="49">
        <f t="shared" si="14"/>
        <v>262760.32999999996</v>
      </c>
      <c r="G161" s="2"/>
    </row>
    <row r="162" spans="1:7" ht="12.75">
      <c r="A162" s="2">
        <f t="shared" si="10"/>
        <v>148</v>
      </c>
      <c r="B162" s="49">
        <f t="shared" si="11"/>
        <v>3193.22</v>
      </c>
      <c r="C162" s="49">
        <f t="shared" si="12"/>
        <v>1806.48</v>
      </c>
      <c r="D162" s="49">
        <f t="shared" si="13"/>
        <v>1386.7399999999998</v>
      </c>
      <c r="E162" s="49">
        <f t="shared" si="14"/>
        <v>261373.58999999997</v>
      </c>
      <c r="G162" s="2"/>
    </row>
    <row r="163" spans="1:7" ht="12.75">
      <c r="A163" s="2">
        <f t="shared" si="10"/>
        <v>149</v>
      </c>
      <c r="B163" s="49">
        <f t="shared" si="11"/>
        <v>3193.22</v>
      </c>
      <c r="C163" s="49">
        <f t="shared" si="12"/>
        <v>1796.94</v>
      </c>
      <c r="D163" s="49">
        <f t="shared" si="13"/>
        <v>1396.2799999999997</v>
      </c>
      <c r="E163" s="49">
        <f t="shared" si="14"/>
        <v>259977.30999999997</v>
      </c>
      <c r="G163" s="2"/>
    </row>
    <row r="164" spans="1:7" ht="12.75">
      <c r="A164" s="2">
        <f t="shared" si="10"/>
        <v>150</v>
      </c>
      <c r="B164" s="49">
        <f t="shared" si="11"/>
        <v>3193.22</v>
      </c>
      <c r="C164" s="49">
        <f t="shared" si="12"/>
        <v>1787.34</v>
      </c>
      <c r="D164" s="49">
        <f t="shared" si="13"/>
        <v>1405.8799999999999</v>
      </c>
      <c r="E164" s="49">
        <f t="shared" si="14"/>
        <v>258571.42999999996</v>
      </c>
      <c r="G164" s="2"/>
    </row>
    <row r="165" spans="1:7" ht="12.75">
      <c r="A165" s="2">
        <f t="shared" si="10"/>
        <v>151</v>
      </c>
      <c r="B165" s="49">
        <f t="shared" si="11"/>
        <v>3193.22</v>
      </c>
      <c r="C165" s="49">
        <f t="shared" si="12"/>
        <v>1777.68</v>
      </c>
      <c r="D165" s="49">
        <f t="shared" si="13"/>
        <v>1415.5399999999997</v>
      </c>
      <c r="E165" s="49">
        <f t="shared" si="14"/>
        <v>257155.88999999996</v>
      </c>
      <c r="G165" s="2"/>
    </row>
    <row r="166" spans="1:7" ht="12.75">
      <c r="A166" s="2">
        <f t="shared" si="10"/>
        <v>152</v>
      </c>
      <c r="B166" s="49">
        <f t="shared" si="11"/>
        <v>3193.22</v>
      </c>
      <c r="C166" s="49">
        <f t="shared" si="12"/>
        <v>1767.95</v>
      </c>
      <c r="D166" s="49">
        <f t="shared" si="13"/>
        <v>1425.2699999999998</v>
      </c>
      <c r="E166" s="49">
        <f t="shared" si="14"/>
        <v>255730.61999999997</v>
      </c>
      <c r="G166" s="2"/>
    </row>
    <row r="167" spans="1:7" ht="12.75">
      <c r="A167" s="2">
        <f t="shared" si="10"/>
        <v>153</v>
      </c>
      <c r="B167" s="49">
        <f t="shared" si="11"/>
        <v>3193.22</v>
      </c>
      <c r="C167" s="49">
        <f t="shared" si="12"/>
        <v>1758.15</v>
      </c>
      <c r="D167" s="49">
        <f t="shared" si="13"/>
        <v>1435.0699999999997</v>
      </c>
      <c r="E167" s="49">
        <f t="shared" si="14"/>
        <v>254295.54999999996</v>
      </c>
      <c r="G167" s="2"/>
    </row>
    <row r="168" spans="1:7" ht="12.75">
      <c r="A168" s="2">
        <f t="shared" si="10"/>
        <v>154</v>
      </c>
      <c r="B168" s="49">
        <f t="shared" si="11"/>
        <v>3193.22</v>
      </c>
      <c r="C168" s="49">
        <f t="shared" si="12"/>
        <v>1748.28</v>
      </c>
      <c r="D168" s="49">
        <f t="shared" si="13"/>
        <v>1444.9399999999998</v>
      </c>
      <c r="E168" s="49">
        <f t="shared" si="14"/>
        <v>252850.60999999996</v>
      </c>
      <c r="G168" s="2"/>
    </row>
    <row r="169" spans="1:7" ht="12.75">
      <c r="A169" s="2">
        <f t="shared" si="10"/>
        <v>155</v>
      </c>
      <c r="B169" s="49">
        <f t="shared" si="11"/>
        <v>3193.22</v>
      </c>
      <c r="C169" s="49">
        <f t="shared" si="12"/>
        <v>1738.35</v>
      </c>
      <c r="D169" s="49">
        <f t="shared" si="13"/>
        <v>1454.87</v>
      </c>
      <c r="E169" s="49">
        <f t="shared" si="14"/>
        <v>251395.73999999996</v>
      </c>
      <c r="G169" s="2"/>
    </row>
    <row r="170" spans="1:7" ht="12.75">
      <c r="A170" s="2">
        <f t="shared" si="10"/>
        <v>156</v>
      </c>
      <c r="B170" s="49">
        <f t="shared" si="11"/>
        <v>3193.22</v>
      </c>
      <c r="C170" s="49">
        <f t="shared" si="12"/>
        <v>1728.35</v>
      </c>
      <c r="D170" s="49">
        <f t="shared" si="13"/>
        <v>1464.87</v>
      </c>
      <c r="E170" s="49">
        <f t="shared" si="14"/>
        <v>249930.86999999997</v>
      </c>
      <c r="G170" s="2"/>
    </row>
    <row r="171" spans="1:7" ht="12.75">
      <c r="A171" s="2">
        <f t="shared" si="10"/>
        <v>157</v>
      </c>
      <c r="B171" s="49">
        <f t="shared" si="11"/>
        <v>3193.22</v>
      </c>
      <c r="C171" s="49">
        <f t="shared" si="12"/>
        <v>1718.27</v>
      </c>
      <c r="D171" s="49">
        <f t="shared" si="13"/>
        <v>1474.9499999999998</v>
      </c>
      <c r="E171" s="49">
        <f t="shared" si="14"/>
        <v>248455.91999999995</v>
      </c>
      <c r="G171" s="2"/>
    </row>
    <row r="172" spans="1:7" ht="12.75">
      <c r="A172" s="2">
        <f t="shared" si="10"/>
        <v>158</v>
      </c>
      <c r="B172" s="49">
        <f t="shared" si="11"/>
        <v>3193.22</v>
      </c>
      <c r="C172" s="49">
        <f t="shared" si="12"/>
        <v>1708.13</v>
      </c>
      <c r="D172" s="49">
        <f t="shared" si="13"/>
        <v>1485.0899999999997</v>
      </c>
      <c r="E172" s="49">
        <f t="shared" si="14"/>
        <v>246970.82999999996</v>
      </c>
      <c r="G172" s="2"/>
    </row>
    <row r="173" spans="1:7" ht="12.75">
      <c r="A173" s="2">
        <f t="shared" si="10"/>
        <v>159</v>
      </c>
      <c r="B173" s="49">
        <f t="shared" si="11"/>
        <v>3193.22</v>
      </c>
      <c r="C173" s="49">
        <f t="shared" si="12"/>
        <v>1697.92</v>
      </c>
      <c r="D173" s="49">
        <f t="shared" si="13"/>
        <v>1495.2999999999997</v>
      </c>
      <c r="E173" s="49">
        <f t="shared" si="14"/>
        <v>245475.52999999997</v>
      </c>
      <c r="G173" s="2"/>
    </row>
    <row r="174" spans="1:7" ht="12.75">
      <c r="A174" s="2">
        <f t="shared" si="10"/>
        <v>160</v>
      </c>
      <c r="B174" s="49">
        <f t="shared" si="11"/>
        <v>3193.22</v>
      </c>
      <c r="C174" s="49">
        <f t="shared" si="12"/>
        <v>1687.64</v>
      </c>
      <c r="D174" s="49">
        <f t="shared" si="13"/>
        <v>1505.5799999999997</v>
      </c>
      <c r="E174" s="49">
        <f t="shared" si="14"/>
        <v>243969.94999999998</v>
      </c>
      <c r="G174" s="2"/>
    </row>
    <row r="175" spans="1:7" ht="12.75">
      <c r="A175" s="2">
        <f t="shared" si="10"/>
        <v>161</v>
      </c>
      <c r="B175" s="49">
        <f t="shared" si="11"/>
        <v>3193.22</v>
      </c>
      <c r="C175" s="49">
        <f t="shared" si="12"/>
        <v>1677.29</v>
      </c>
      <c r="D175" s="49">
        <f t="shared" si="13"/>
        <v>1515.9299999999998</v>
      </c>
      <c r="E175" s="49">
        <f t="shared" si="14"/>
        <v>242454.02</v>
      </c>
      <c r="G175" s="2"/>
    </row>
    <row r="176" spans="1:7" ht="12.75">
      <c r="A176" s="2">
        <f t="shared" si="10"/>
        <v>162</v>
      </c>
      <c r="B176" s="49">
        <f t="shared" si="11"/>
        <v>3193.22</v>
      </c>
      <c r="C176" s="49">
        <f t="shared" si="12"/>
        <v>1666.87</v>
      </c>
      <c r="D176" s="49">
        <f t="shared" si="13"/>
        <v>1526.35</v>
      </c>
      <c r="E176" s="49">
        <f t="shared" si="14"/>
        <v>240927.66999999998</v>
      </c>
      <c r="G176" s="2"/>
    </row>
    <row r="177" spans="1:7" ht="12.75">
      <c r="A177" s="2">
        <f t="shared" si="10"/>
        <v>163</v>
      </c>
      <c r="B177" s="49">
        <f t="shared" si="11"/>
        <v>3193.22</v>
      </c>
      <c r="C177" s="49">
        <f t="shared" si="12"/>
        <v>1656.38</v>
      </c>
      <c r="D177" s="49">
        <f t="shared" si="13"/>
        <v>1536.8399999999997</v>
      </c>
      <c r="E177" s="49">
        <f t="shared" si="14"/>
        <v>239390.83</v>
      </c>
      <c r="G177" s="2"/>
    </row>
    <row r="178" spans="1:7" ht="12.75">
      <c r="A178" s="2">
        <f t="shared" si="10"/>
        <v>164</v>
      </c>
      <c r="B178" s="49">
        <f t="shared" si="11"/>
        <v>3193.22</v>
      </c>
      <c r="C178" s="49">
        <f t="shared" si="12"/>
        <v>1645.81</v>
      </c>
      <c r="D178" s="49">
        <f t="shared" si="13"/>
        <v>1547.4099999999999</v>
      </c>
      <c r="E178" s="49">
        <f t="shared" si="14"/>
        <v>237843.41999999998</v>
      </c>
      <c r="G178" s="2"/>
    </row>
    <row r="179" spans="1:7" ht="12.75">
      <c r="A179" s="2">
        <f t="shared" si="10"/>
        <v>165</v>
      </c>
      <c r="B179" s="49">
        <f t="shared" si="11"/>
        <v>3193.22</v>
      </c>
      <c r="C179" s="49">
        <f t="shared" si="12"/>
        <v>1635.17</v>
      </c>
      <c r="D179" s="49">
        <f t="shared" si="13"/>
        <v>1558.0499999999997</v>
      </c>
      <c r="E179" s="49">
        <f t="shared" si="14"/>
        <v>236285.37</v>
      </c>
      <c r="G179" s="2"/>
    </row>
    <row r="180" spans="1:7" ht="12.75">
      <c r="A180" s="2">
        <f t="shared" si="10"/>
        <v>166</v>
      </c>
      <c r="B180" s="49">
        <f t="shared" si="11"/>
        <v>3193.22</v>
      </c>
      <c r="C180" s="49">
        <f t="shared" si="12"/>
        <v>1624.46</v>
      </c>
      <c r="D180" s="49">
        <f t="shared" si="13"/>
        <v>1568.7599999999998</v>
      </c>
      <c r="E180" s="49">
        <f t="shared" si="14"/>
        <v>234716.61</v>
      </c>
      <c r="G180" s="2"/>
    </row>
    <row r="181" spans="1:7" ht="12.75">
      <c r="A181" s="2">
        <f t="shared" si="10"/>
        <v>167</v>
      </c>
      <c r="B181" s="49">
        <f t="shared" si="11"/>
        <v>3193.22</v>
      </c>
      <c r="C181" s="49">
        <f t="shared" si="12"/>
        <v>1613.68</v>
      </c>
      <c r="D181" s="49">
        <f t="shared" si="13"/>
        <v>1579.5399999999997</v>
      </c>
      <c r="E181" s="49">
        <f t="shared" si="14"/>
        <v>233137.06999999998</v>
      </c>
      <c r="G181" s="2"/>
    </row>
    <row r="182" spans="1:7" ht="12.75">
      <c r="A182" s="2">
        <f t="shared" si="10"/>
        <v>168</v>
      </c>
      <c r="B182" s="49">
        <f t="shared" si="11"/>
        <v>3193.22</v>
      </c>
      <c r="C182" s="49">
        <f t="shared" si="12"/>
        <v>1602.82</v>
      </c>
      <c r="D182" s="49">
        <f t="shared" si="13"/>
        <v>1590.3999999999999</v>
      </c>
      <c r="E182" s="49">
        <f t="shared" si="14"/>
        <v>231546.66999999998</v>
      </c>
      <c r="G182" s="2"/>
    </row>
    <row r="183" spans="1:7" ht="12.75">
      <c r="A183" s="2">
        <f t="shared" si="10"/>
        <v>169</v>
      </c>
      <c r="B183" s="49">
        <f t="shared" si="11"/>
        <v>3193.22</v>
      </c>
      <c r="C183" s="49">
        <f t="shared" si="12"/>
        <v>1591.88</v>
      </c>
      <c r="D183" s="49">
        <f t="shared" si="13"/>
        <v>1601.3399999999997</v>
      </c>
      <c r="E183" s="49">
        <f t="shared" si="14"/>
        <v>229945.33</v>
      </c>
      <c r="G183" s="2"/>
    </row>
    <row r="184" spans="1:7" ht="12.75">
      <c r="A184" s="2">
        <f t="shared" si="10"/>
        <v>170</v>
      </c>
      <c r="B184" s="49">
        <f t="shared" si="11"/>
        <v>3193.22</v>
      </c>
      <c r="C184" s="49">
        <f t="shared" si="12"/>
        <v>1580.87</v>
      </c>
      <c r="D184" s="49">
        <f t="shared" si="13"/>
        <v>1612.35</v>
      </c>
      <c r="E184" s="49">
        <f t="shared" si="14"/>
        <v>228332.97999999998</v>
      </c>
      <c r="G184" s="2"/>
    </row>
    <row r="185" spans="1:7" ht="12.75">
      <c r="A185" s="2">
        <f t="shared" si="10"/>
        <v>171</v>
      </c>
      <c r="B185" s="49">
        <f t="shared" si="11"/>
        <v>3193.22</v>
      </c>
      <c r="C185" s="49">
        <f t="shared" si="12"/>
        <v>1569.79</v>
      </c>
      <c r="D185" s="49">
        <f t="shared" si="13"/>
        <v>1623.4299999999998</v>
      </c>
      <c r="E185" s="49">
        <f t="shared" si="14"/>
        <v>226709.55</v>
      </c>
      <c r="G185" s="2"/>
    </row>
    <row r="186" spans="1:7" ht="12.75">
      <c r="A186" s="2">
        <f t="shared" si="10"/>
        <v>172</v>
      </c>
      <c r="B186" s="49">
        <f t="shared" si="11"/>
        <v>3193.22</v>
      </c>
      <c r="C186" s="49">
        <f t="shared" si="12"/>
        <v>1558.63</v>
      </c>
      <c r="D186" s="49">
        <f t="shared" si="13"/>
        <v>1634.5899999999997</v>
      </c>
      <c r="E186" s="49">
        <f t="shared" si="14"/>
        <v>225074.96</v>
      </c>
      <c r="G186" s="2"/>
    </row>
    <row r="187" spans="1:7" ht="12.75">
      <c r="A187" s="2">
        <f t="shared" si="10"/>
        <v>173</v>
      </c>
      <c r="B187" s="49">
        <f t="shared" si="11"/>
        <v>3193.22</v>
      </c>
      <c r="C187" s="49">
        <f t="shared" si="12"/>
        <v>1547.39</v>
      </c>
      <c r="D187" s="49">
        <f t="shared" si="13"/>
        <v>1645.8299999999997</v>
      </c>
      <c r="E187" s="49">
        <f t="shared" si="14"/>
        <v>223429.13</v>
      </c>
      <c r="G187" s="2"/>
    </row>
    <row r="188" spans="1:7" ht="12.75">
      <c r="A188" s="2">
        <f t="shared" si="10"/>
        <v>174</v>
      </c>
      <c r="B188" s="49">
        <f t="shared" si="11"/>
        <v>3193.22</v>
      </c>
      <c r="C188" s="49">
        <f t="shared" si="12"/>
        <v>1536.08</v>
      </c>
      <c r="D188" s="49">
        <f t="shared" si="13"/>
        <v>1657.1399999999999</v>
      </c>
      <c r="E188" s="49">
        <f t="shared" si="14"/>
        <v>221771.99</v>
      </c>
      <c r="G188" s="2"/>
    </row>
    <row r="189" spans="1:7" ht="12.75">
      <c r="A189" s="2">
        <f t="shared" si="10"/>
        <v>175</v>
      </c>
      <c r="B189" s="49">
        <f t="shared" si="11"/>
        <v>3193.22</v>
      </c>
      <c r="C189" s="49">
        <f t="shared" si="12"/>
        <v>1524.68</v>
      </c>
      <c r="D189" s="49">
        <f t="shared" si="13"/>
        <v>1668.5399999999997</v>
      </c>
      <c r="E189" s="49">
        <f t="shared" si="14"/>
        <v>220103.44999999998</v>
      </c>
      <c r="G189" s="2"/>
    </row>
    <row r="190" spans="1:7" ht="12.75">
      <c r="A190" s="2">
        <f t="shared" si="10"/>
        <v>176</v>
      </c>
      <c r="B190" s="49">
        <f t="shared" si="11"/>
        <v>3193.22</v>
      </c>
      <c r="C190" s="49">
        <f t="shared" si="12"/>
        <v>1513.21</v>
      </c>
      <c r="D190" s="49">
        <f t="shared" si="13"/>
        <v>1680.0099999999998</v>
      </c>
      <c r="E190" s="49">
        <f t="shared" si="14"/>
        <v>218423.43999999997</v>
      </c>
      <c r="G190" s="2"/>
    </row>
    <row r="191" spans="1:7" ht="12.75">
      <c r="A191" s="2">
        <f t="shared" si="10"/>
        <v>177</v>
      </c>
      <c r="B191" s="49">
        <f t="shared" si="11"/>
        <v>3193.22</v>
      </c>
      <c r="C191" s="49">
        <f t="shared" si="12"/>
        <v>1501.66</v>
      </c>
      <c r="D191" s="49">
        <f t="shared" si="13"/>
        <v>1691.5599999999997</v>
      </c>
      <c r="E191" s="49">
        <f t="shared" si="14"/>
        <v>216731.87999999998</v>
      </c>
      <c r="G191" s="2"/>
    </row>
    <row r="192" spans="1:7" ht="12.75">
      <c r="A192" s="2">
        <f t="shared" si="10"/>
        <v>178</v>
      </c>
      <c r="B192" s="49">
        <f t="shared" si="11"/>
        <v>3193.22</v>
      </c>
      <c r="C192" s="49">
        <f t="shared" si="12"/>
        <v>1490.03</v>
      </c>
      <c r="D192" s="49">
        <f t="shared" si="13"/>
        <v>1703.1899999999998</v>
      </c>
      <c r="E192" s="49">
        <f t="shared" si="14"/>
        <v>215028.68999999997</v>
      </c>
      <c r="G192" s="2"/>
    </row>
    <row r="193" spans="1:7" ht="12.75">
      <c r="A193" s="2">
        <f t="shared" si="10"/>
        <v>179</v>
      </c>
      <c r="B193" s="49">
        <f t="shared" si="11"/>
        <v>3193.22</v>
      </c>
      <c r="C193" s="49">
        <f t="shared" si="12"/>
        <v>1478.32</v>
      </c>
      <c r="D193" s="49">
        <f t="shared" si="13"/>
        <v>1714.8999999999999</v>
      </c>
      <c r="E193" s="49">
        <f t="shared" si="14"/>
        <v>213313.78999999998</v>
      </c>
      <c r="G193" s="2"/>
    </row>
    <row r="194" spans="1:7" ht="12.75">
      <c r="A194" s="2">
        <f t="shared" si="10"/>
        <v>180</v>
      </c>
      <c r="B194" s="49">
        <f t="shared" si="11"/>
        <v>3193.22</v>
      </c>
      <c r="C194" s="49">
        <f t="shared" si="12"/>
        <v>1466.53</v>
      </c>
      <c r="D194" s="49">
        <f t="shared" si="13"/>
        <v>1726.6899999999998</v>
      </c>
      <c r="E194" s="49">
        <f t="shared" si="14"/>
        <v>211587.09999999998</v>
      </c>
      <c r="G194" s="2"/>
    </row>
    <row r="195" spans="1:7" ht="12.75">
      <c r="A195" s="2">
        <f t="shared" si="10"/>
        <v>181</v>
      </c>
      <c r="B195" s="49">
        <f t="shared" si="11"/>
        <v>3193.22</v>
      </c>
      <c r="C195" s="49">
        <f t="shared" si="12"/>
        <v>1454.66</v>
      </c>
      <c r="D195" s="49">
        <f t="shared" si="13"/>
        <v>1738.5599999999997</v>
      </c>
      <c r="E195" s="49">
        <f t="shared" si="14"/>
        <v>209848.53999999998</v>
      </c>
      <c r="G195" s="2"/>
    </row>
    <row r="196" spans="1:7" ht="12.75">
      <c r="A196" s="2">
        <f t="shared" si="10"/>
        <v>182</v>
      </c>
      <c r="B196" s="49">
        <f t="shared" si="11"/>
        <v>3193.22</v>
      </c>
      <c r="C196" s="49">
        <f t="shared" si="12"/>
        <v>1442.71</v>
      </c>
      <c r="D196" s="49">
        <f t="shared" si="13"/>
        <v>1750.5099999999998</v>
      </c>
      <c r="E196" s="49">
        <f t="shared" si="14"/>
        <v>208098.02999999997</v>
      </c>
      <c r="G196" s="2"/>
    </row>
    <row r="197" spans="1:7" ht="12.75">
      <c r="A197" s="2">
        <f t="shared" si="10"/>
        <v>183</v>
      </c>
      <c r="B197" s="49">
        <f t="shared" si="11"/>
        <v>3193.22</v>
      </c>
      <c r="C197" s="49">
        <f t="shared" si="12"/>
        <v>1430.67</v>
      </c>
      <c r="D197" s="49">
        <f t="shared" si="13"/>
        <v>1762.5499999999997</v>
      </c>
      <c r="E197" s="49">
        <f t="shared" si="14"/>
        <v>206335.47999999998</v>
      </c>
      <c r="G197" s="2"/>
    </row>
    <row r="198" spans="1:7" ht="12.75">
      <c r="A198" s="2">
        <f t="shared" si="10"/>
        <v>184</v>
      </c>
      <c r="B198" s="49">
        <f t="shared" si="11"/>
        <v>3193.22</v>
      </c>
      <c r="C198" s="49">
        <f t="shared" si="12"/>
        <v>1418.56</v>
      </c>
      <c r="D198" s="49">
        <f t="shared" si="13"/>
        <v>1774.6599999999999</v>
      </c>
      <c r="E198" s="49">
        <f t="shared" si="14"/>
        <v>204560.81999999998</v>
      </c>
      <c r="G198" s="2"/>
    </row>
    <row r="199" spans="1:7" ht="12.75">
      <c r="A199" s="2">
        <f t="shared" si="10"/>
        <v>185</v>
      </c>
      <c r="B199" s="49">
        <f t="shared" si="11"/>
        <v>3193.22</v>
      </c>
      <c r="C199" s="49">
        <f t="shared" si="12"/>
        <v>1406.36</v>
      </c>
      <c r="D199" s="49">
        <f t="shared" si="13"/>
        <v>1786.86</v>
      </c>
      <c r="E199" s="49">
        <f t="shared" si="14"/>
        <v>202773.96</v>
      </c>
      <c r="G199" s="2"/>
    </row>
    <row r="200" spans="1:7" ht="12.75">
      <c r="A200" s="2">
        <f t="shared" si="10"/>
        <v>186</v>
      </c>
      <c r="B200" s="49">
        <f t="shared" si="11"/>
        <v>3193.22</v>
      </c>
      <c r="C200" s="49">
        <f t="shared" si="12"/>
        <v>1394.07</v>
      </c>
      <c r="D200" s="49">
        <f t="shared" si="13"/>
        <v>1799.1499999999999</v>
      </c>
      <c r="E200" s="49">
        <f t="shared" si="14"/>
        <v>200974.81</v>
      </c>
      <c r="G200" s="2"/>
    </row>
    <row r="201" spans="1:7" ht="12.75">
      <c r="A201" s="2">
        <f t="shared" si="10"/>
        <v>187</v>
      </c>
      <c r="B201" s="49">
        <f t="shared" si="11"/>
        <v>3193.22</v>
      </c>
      <c r="C201" s="49">
        <f t="shared" si="12"/>
        <v>1381.7</v>
      </c>
      <c r="D201" s="49">
        <f t="shared" si="13"/>
        <v>1811.5199999999998</v>
      </c>
      <c r="E201" s="49">
        <f t="shared" si="14"/>
        <v>199163.29</v>
      </c>
      <c r="G201" s="2"/>
    </row>
    <row r="202" spans="1:7" ht="12.75">
      <c r="A202" s="2">
        <f t="shared" si="10"/>
        <v>188</v>
      </c>
      <c r="B202" s="49">
        <f t="shared" si="11"/>
        <v>3193.22</v>
      </c>
      <c r="C202" s="49">
        <f t="shared" si="12"/>
        <v>1369.25</v>
      </c>
      <c r="D202" s="49">
        <f t="shared" si="13"/>
        <v>1823.9699999999998</v>
      </c>
      <c r="E202" s="49">
        <f t="shared" si="14"/>
        <v>197339.32</v>
      </c>
      <c r="G202" s="2"/>
    </row>
    <row r="203" spans="1:7" ht="12.75">
      <c r="A203" s="2">
        <f t="shared" si="10"/>
        <v>189</v>
      </c>
      <c r="B203" s="49">
        <f t="shared" si="11"/>
        <v>3193.22</v>
      </c>
      <c r="C203" s="49">
        <f t="shared" si="12"/>
        <v>1356.71</v>
      </c>
      <c r="D203" s="49">
        <f t="shared" si="13"/>
        <v>1836.5099999999998</v>
      </c>
      <c r="E203" s="49">
        <f t="shared" si="14"/>
        <v>195502.81</v>
      </c>
      <c r="G203" s="2"/>
    </row>
    <row r="204" spans="1:7" ht="12.75">
      <c r="A204" s="2">
        <f t="shared" si="10"/>
        <v>190</v>
      </c>
      <c r="B204" s="49">
        <f t="shared" si="11"/>
        <v>3193.22</v>
      </c>
      <c r="C204" s="49">
        <f t="shared" si="12"/>
        <v>1344.08</v>
      </c>
      <c r="D204" s="49">
        <f t="shared" si="13"/>
        <v>1849.1399999999999</v>
      </c>
      <c r="E204" s="49">
        <f t="shared" si="14"/>
        <v>193653.66999999998</v>
      </c>
      <c r="G204" s="2"/>
    </row>
    <row r="205" spans="1:7" ht="12.75">
      <c r="A205" s="2">
        <f t="shared" si="10"/>
        <v>191</v>
      </c>
      <c r="B205" s="49">
        <f t="shared" si="11"/>
        <v>3193.22</v>
      </c>
      <c r="C205" s="49">
        <f t="shared" si="12"/>
        <v>1331.37</v>
      </c>
      <c r="D205" s="49">
        <f t="shared" si="13"/>
        <v>1861.85</v>
      </c>
      <c r="E205" s="49">
        <f t="shared" si="14"/>
        <v>191791.81999999998</v>
      </c>
      <c r="G205" s="2"/>
    </row>
    <row r="206" spans="1:7" ht="12.75">
      <c r="A206" s="2">
        <f t="shared" si="10"/>
        <v>192</v>
      </c>
      <c r="B206" s="49">
        <f t="shared" si="11"/>
        <v>3193.22</v>
      </c>
      <c r="C206" s="49">
        <f t="shared" si="12"/>
        <v>1318.57</v>
      </c>
      <c r="D206" s="49">
        <f t="shared" si="13"/>
        <v>1874.6499999999999</v>
      </c>
      <c r="E206" s="49">
        <f t="shared" si="14"/>
        <v>189917.16999999998</v>
      </c>
      <c r="G206" s="2"/>
    </row>
    <row r="207" spans="1:7" ht="12.75">
      <c r="A207" s="2">
        <f aca="true" t="shared" si="15" ref="A207:A270">A206+1</f>
        <v>193</v>
      </c>
      <c r="B207" s="49">
        <f aca="true" t="shared" si="16" ref="B207:B270">IF(E206&lt;1,0,IF(E206&gt;B$8,B$8,(1+D$2)*E206))</f>
        <v>3193.22</v>
      </c>
      <c r="C207" s="49">
        <f aca="true" t="shared" si="17" ref="C207:C270">IF(E206&lt;1,0,ROUND(E206*D$2,2))</f>
        <v>1305.68</v>
      </c>
      <c r="D207" s="49">
        <f aca="true" t="shared" si="18" ref="D207:D270">IF(E206&lt;1,0,B207-C207+G207)</f>
        <v>1887.5399999999997</v>
      </c>
      <c r="E207" s="49">
        <f aca="true" t="shared" si="19" ref="E207:E270">IF(E206&lt;1,0,E206-D207)</f>
        <v>188029.62999999998</v>
      </c>
      <c r="G207" s="2"/>
    </row>
    <row r="208" spans="1:7" ht="12.75">
      <c r="A208" s="2">
        <f t="shared" si="15"/>
        <v>194</v>
      </c>
      <c r="B208" s="49">
        <f t="shared" si="16"/>
        <v>3193.22</v>
      </c>
      <c r="C208" s="49">
        <f t="shared" si="17"/>
        <v>1292.7</v>
      </c>
      <c r="D208" s="49">
        <f t="shared" si="18"/>
        <v>1900.5199999999998</v>
      </c>
      <c r="E208" s="49">
        <f t="shared" si="19"/>
        <v>186129.11</v>
      </c>
      <c r="G208" s="2"/>
    </row>
    <row r="209" spans="1:7" ht="12.75">
      <c r="A209" s="2">
        <f t="shared" si="15"/>
        <v>195</v>
      </c>
      <c r="B209" s="49">
        <f t="shared" si="16"/>
        <v>3193.22</v>
      </c>
      <c r="C209" s="49">
        <f t="shared" si="17"/>
        <v>1279.64</v>
      </c>
      <c r="D209" s="49">
        <f t="shared" si="18"/>
        <v>1913.5799999999997</v>
      </c>
      <c r="E209" s="49">
        <f t="shared" si="19"/>
        <v>184215.53</v>
      </c>
      <c r="G209" s="2"/>
    </row>
    <row r="210" spans="1:7" ht="12.75">
      <c r="A210" s="2">
        <f t="shared" si="15"/>
        <v>196</v>
      </c>
      <c r="B210" s="49">
        <f t="shared" si="16"/>
        <v>3193.22</v>
      </c>
      <c r="C210" s="49">
        <f t="shared" si="17"/>
        <v>1266.48</v>
      </c>
      <c r="D210" s="49">
        <f t="shared" si="18"/>
        <v>1926.7399999999998</v>
      </c>
      <c r="E210" s="49">
        <f t="shared" si="19"/>
        <v>182288.79</v>
      </c>
      <c r="G210" s="2"/>
    </row>
    <row r="211" spans="1:7" ht="12.75">
      <c r="A211" s="2">
        <f t="shared" si="15"/>
        <v>197</v>
      </c>
      <c r="B211" s="49">
        <f t="shared" si="16"/>
        <v>3193.22</v>
      </c>
      <c r="C211" s="49">
        <f t="shared" si="17"/>
        <v>1253.24</v>
      </c>
      <c r="D211" s="49">
        <f t="shared" si="18"/>
        <v>1939.9799999999998</v>
      </c>
      <c r="E211" s="49">
        <f t="shared" si="19"/>
        <v>180348.81</v>
      </c>
      <c r="G211" s="2"/>
    </row>
    <row r="212" spans="1:7" ht="12.75">
      <c r="A212" s="2">
        <f t="shared" si="15"/>
        <v>198</v>
      </c>
      <c r="B212" s="49">
        <f t="shared" si="16"/>
        <v>3193.22</v>
      </c>
      <c r="C212" s="49">
        <f t="shared" si="17"/>
        <v>1239.9</v>
      </c>
      <c r="D212" s="49">
        <f t="shared" si="18"/>
        <v>1953.3199999999997</v>
      </c>
      <c r="E212" s="49">
        <f t="shared" si="19"/>
        <v>178395.49</v>
      </c>
      <c r="G212" s="2"/>
    </row>
    <row r="213" spans="1:7" ht="12.75">
      <c r="A213" s="2">
        <f t="shared" si="15"/>
        <v>199</v>
      </c>
      <c r="B213" s="49">
        <f t="shared" si="16"/>
        <v>3193.22</v>
      </c>
      <c r="C213" s="49">
        <f t="shared" si="17"/>
        <v>1226.47</v>
      </c>
      <c r="D213" s="49">
        <f t="shared" si="18"/>
        <v>1966.7499999999998</v>
      </c>
      <c r="E213" s="49">
        <f t="shared" si="19"/>
        <v>176428.74</v>
      </c>
      <c r="G213" s="2"/>
    </row>
    <row r="214" spans="1:7" ht="12.75">
      <c r="A214" s="2">
        <f t="shared" si="15"/>
        <v>200</v>
      </c>
      <c r="B214" s="49">
        <f t="shared" si="16"/>
        <v>3193.22</v>
      </c>
      <c r="C214" s="49">
        <f t="shared" si="17"/>
        <v>1212.95</v>
      </c>
      <c r="D214" s="49">
        <f t="shared" si="18"/>
        <v>1980.2699999999998</v>
      </c>
      <c r="E214" s="49">
        <f t="shared" si="19"/>
        <v>174448.47</v>
      </c>
      <c r="G214" s="2"/>
    </row>
    <row r="215" spans="1:7" ht="12.75">
      <c r="A215" s="2">
        <f t="shared" si="15"/>
        <v>201</v>
      </c>
      <c r="B215" s="49">
        <f t="shared" si="16"/>
        <v>3193.22</v>
      </c>
      <c r="C215" s="49">
        <f t="shared" si="17"/>
        <v>1199.33</v>
      </c>
      <c r="D215" s="49">
        <f t="shared" si="18"/>
        <v>1993.8899999999999</v>
      </c>
      <c r="E215" s="49">
        <f t="shared" si="19"/>
        <v>172454.58</v>
      </c>
      <c r="G215" s="2"/>
    </row>
    <row r="216" spans="1:7" ht="12.75">
      <c r="A216" s="2">
        <f t="shared" si="15"/>
        <v>202</v>
      </c>
      <c r="B216" s="49">
        <f t="shared" si="16"/>
        <v>3193.22</v>
      </c>
      <c r="C216" s="49">
        <f t="shared" si="17"/>
        <v>1185.63</v>
      </c>
      <c r="D216" s="49">
        <f t="shared" si="18"/>
        <v>2007.5899999999997</v>
      </c>
      <c r="E216" s="49">
        <f t="shared" si="19"/>
        <v>170446.99</v>
      </c>
      <c r="G216" s="2"/>
    </row>
    <row r="217" spans="1:7" ht="12.75">
      <c r="A217" s="2">
        <f t="shared" si="15"/>
        <v>203</v>
      </c>
      <c r="B217" s="49">
        <f t="shared" si="16"/>
        <v>3193.22</v>
      </c>
      <c r="C217" s="49">
        <f t="shared" si="17"/>
        <v>1171.82</v>
      </c>
      <c r="D217" s="49">
        <f t="shared" si="18"/>
        <v>2021.3999999999999</v>
      </c>
      <c r="E217" s="49">
        <f t="shared" si="19"/>
        <v>168425.59</v>
      </c>
      <c r="G217" s="2"/>
    </row>
    <row r="218" spans="1:7" ht="12.75">
      <c r="A218" s="2">
        <f t="shared" si="15"/>
        <v>204</v>
      </c>
      <c r="B218" s="49">
        <f t="shared" si="16"/>
        <v>3193.22</v>
      </c>
      <c r="C218" s="49">
        <f t="shared" si="17"/>
        <v>1157.93</v>
      </c>
      <c r="D218" s="49">
        <f t="shared" si="18"/>
        <v>2035.2899999999997</v>
      </c>
      <c r="E218" s="49">
        <f t="shared" si="19"/>
        <v>166390.3</v>
      </c>
      <c r="G218" s="2"/>
    </row>
    <row r="219" spans="1:7" ht="12.75">
      <c r="A219" s="2">
        <f t="shared" si="15"/>
        <v>205</v>
      </c>
      <c r="B219" s="49">
        <f t="shared" si="16"/>
        <v>3193.22</v>
      </c>
      <c r="C219" s="49">
        <f t="shared" si="17"/>
        <v>1143.93</v>
      </c>
      <c r="D219" s="49">
        <f t="shared" si="18"/>
        <v>2049.29</v>
      </c>
      <c r="E219" s="49">
        <f t="shared" si="19"/>
        <v>164341.00999999998</v>
      </c>
      <c r="G219" s="2"/>
    </row>
    <row r="220" spans="1:7" ht="12.75">
      <c r="A220" s="2">
        <f t="shared" si="15"/>
        <v>206</v>
      </c>
      <c r="B220" s="49">
        <f t="shared" si="16"/>
        <v>3193.22</v>
      </c>
      <c r="C220" s="49">
        <f t="shared" si="17"/>
        <v>1129.84</v>
      </c>
      <c r="D220" s="49">
        <f t="shared" si="18"/>
        <v>2063.38</v>
      </c>
      <c r="E220" s="49">
        <f t="shared" si="19"/>
        <v>162277.62999999998</v>
      </c>
      <c r="G220" s="2"/>
    </row>
    <row r="221" spans="1:7" ht="12.75">
      <c r="A221" s="2">
        <f t="shared" si="15"/>
        <v>207</v>
      </c>
      <c r="B221" s="49">
        <f t="shared" si="16"/>
        <v>3193.22</v>
      </c>
      <c r="C221" s="49">
        <f t="shared" si="17"/>
        <v>1115.66</v>
      </c>
      <c r="D221" s="49">
        <f t="shared" si="18"/>
        <v>2077.5599999999995</v>
      </c>
      <c r="E221" s="49">
        <f t="shared" si="19"/>
        <v>160200.06999999998</v>
      </c>
      <c r="G221" s="2"/>
    </row>
    <row r="222" spans="1:7" ht="12.75">
      <c r="A222" s="2">
        <f t="shared" si="15"/>
        <v>208</v>
      </c>
      <c r="B222" s="49">
        <f t="shared" si="16"/>
        <v>3193.22</v>
      </c>
      <c r="C222" s="49">
        <f t="shared" si="17"/>
        <v>1101.38</v>
      </c>
      <c r="D222" s="49">
        <f t="shared" si="18"/>
        <v>2091.8399999999997</v>
      </c>
      <c r="E222" s="49">
        <f t="shared" si="19"/>
        <v>158108.22999999998</v>
      </c>
      <c r="G222" s="2"/>
    </row>
    <row r="223" spans="1:7" ht="12.75">
      <c r="A223" s="2">
        <f t="shared" si="15"/>
        <v>209</v>
      </c>
      <c r="B223" s="49">
        <f t="shared" si="16"/>
        <v>3193.22</v>
      </c>
      <c r="C223" s="49">
        <f t="shared" si="17"/>
        <v>1086.99</v>
      </c>
      <c r="D223" s="49">
        <f t="shared" si="18"/>
        <v>2106.2299999999996</v>
      </c>
      <c r="E223" s="49">
        <f t="shared" si="19"/>
        <v>156001.99999999997</v>
      </c>
      <c r="G223" s="2"/>
    </row>
    <row r="224" spans="1:7" ht="12.75">
      <c r="A224" s="2">
        <f t="shared" si="15"/>
        <v>210</v>
      </c>
      <c r="B224" s="49">
        <f t="shared" si="16"/>
        <v>3193.22</v>
      </c>
      <c r="C224" s="49">
        <f t="shared" si="17"/>
        <v>1072.51</v>
      </c>
      <c r="D224" s="49">
        <f t="shared" si="18"/>
        <v>2120.71</v>
      </c>
      <c r="E224" s="49">
        <f t="shared" si="19"/>
        <v>153881.28999999998</v>
      </c>
      <c r="G224" s="2"/>
    </row>
    <row r="225" spans="1:7" ht="12.75">
      <c r="A225" s="2">
        <f t="shared" si="15"/>
        <v>211</v>
      </c>
      <c r="B225" s="49">
        <f t="shared" si="16"/>
        <v>3193.22</v>
      </c>
      <c r="C225" s="49">
        <f t="shared" si="17"/>
        <v>1057.93</v>
      </c>
      <c r="D225" s="49">
        <f t="shared" si="18"/>
        <v>2135.29</v>
      </c>
      <c r="E225" s="49">
        <f t="shared" si="19"/>
        <v>151745.99999999997</v>
      </c>
      <c r="G225" s="2"/>
    </row>
    <row r="226" spans="1:7" ht="12.75">
      <c r="A226" s="2">
        <f t="shared" si="15"/>
        <v>212</v>
      </c>
      <c r="B226" s="49">
        <f t="shared" si="16"/>
        <v>3193.22</v>
      </c>
      <c r="C226" s="49">
        <f t="shared" si="17"/>
        <v>1043.25</v>
      </c>
      <c r="D226" s="49">
        <f t="shared" si="18"/>
        <v>2149.97</v>
      </c>
      <c r="E226" s="49">
        <f t="shared" si="19"/>
        <v>149596.02999999997</v>
      </c>
      <c r="G226" s="2"/>
    </row>
    <row r="227" spans="1:7" ht="12.75">
      <c r="A227" s="2">
        <f t="shared" si="15"/>
        <v>213</v>
      </c>
      <c r="B227" s="49">
        <f t="shared" si="16"/>
        <v>3193.22</v>
      </c>
      <c r="C227" s="49">
        <f t="shared" si="17"/>
        <v>1028.47</v>
      </c>
      <c r="D227" s="49">
        <f t="shared" si="18"/>
        <v>2164.75</v>
      </c>
      <c r="E227" s="49">
        <f t="shared" si="19"/>
        <v>147431.27999999997</v>
      </c>
      <c r="G227" s="2"/>
    </row>
    <row r="228" spans="1:7" ht="12.75">
      <c r="A228" s="2">
        <f t="shared" si="15"/>
        <v>214</v>
      </c>
      <c r="B228" s="49">
        <f t="shared" si="16"/>
        <v>3193.22</v>
      </c>
      <c r="C228" s="49">
        <f t="shared" si="17"/>
        <v>1013.59</v>
      </c>
      <c r="D228" s="49">
        <f t="shared" si="18"/>
        <v>2179.6299999999997</v>
      </c>
      <c r="E228" s="49">
        <f t="shared" si="19"/>
        <v>145251.64999999997</v>
      </c>
      <c r="G228" s="2"/>
    </row>
    <row r="229" spans="1:7" ht="12.75">
      <c r="A229" s="2">
        <f t="shared" si="15"/>
        <v>215</v>
      </c>
      <c r="B229" s="49">
        <f t="shared" si="16"/>
        <v>3193.22</v>
      </c>
      <c r="C229" s="49">
        <f t="shared" si="17"/>
        <v>998.61</v>
      </c>
      <c r="D229" s="49">
        <f t="shared" si="18"/>
        <v>2194.6099999999997</v>
      </c>
      <c r="E229" s="49">
        <f t="shared" si="19"/>
        <v>143057.03999999998</v>
      </c>
      <c r="G229" s="2"/>
    </row>
    <row r="230" spans="1:7" ht="12.75">
      <c r="A230" s="2">
        <f t="shared" si="15"/>
        <v>216</v>
      </c>
      <c r="B230" s="49">
        <f t="shared" si="16"/>
        <v>3193.22</v>
      </c>
      <c r="C230" s="49">
        <f t="shared" si="17"/>
        <v>983.52</v>
      </c>
      <c r="D230" s="49">
        <f t="shared" si="18"/>
        <v>2209.7</v>
      </c>
      <c r="E230" s="49">
        <f t="shared" si="19"/>
        <v>140847.33999999997</v>
      </c>
      <c r="G230" s="2"/>
    </row>
    <row r="231" spans="1:7" ht="12.75">
      <c r="A231" s="2">
        <f t="shared" si="15"/>
        <v>217</v>
      </c>
      <c r="B231" s="49">
        <f t="shared" si="16"/>
        <v>3193.22</v>
      </c>
      <c r="C231" s="49">
        <f t="shared" si="17"/>
        <v>968.33</v>
      </c>
      <c r="D231" s="49">
        <f t="shared" si="18"/>
        <v>2224.89</v>
      </c>
      <c r="E231" s="49">
        <f t="shared" si="19"/>
        <v>138622.44999999995</v>
      </c>
      <c r="G231" s="2"/>
    </row>
    <row r="232" spans="1:7" ht="12.75">
      <c r="A232" s="2">
        <f t="shared" si="15"/>
        <v>218</v>
      </c>
      <c r="B232" s="49">
        <f t="shared" si="16"/>
        <v>3193.22</v>
      </c>
      <c r="C232" s="49">
        <f t="shared" si="17"/>
        <v>953.03</v>
      </c>
      <c r="D232" s="49">
        <f t="shared" si="18"/>
        <v>2240.1899999999996</v>
      </c>
      <c r="E232" s="49">
        <f t="shared" si="19"/>
        <v>136382.25999999995</v>
      </c>
      <c r="G232" s="2"/>
    </row>
    <row r="233" spans="1:7" ht="12.75">
      <c r="A233" s="2">
        <f t="shared" si="15"/>
        <v>219</v>
      </c>
      <c r="B233" s="49">
        <f t="shared" si="16"/>
        <v>3193.22</v>
      </c>
      <c r="C233" s="49">
        <f t="shared" si="17"/>
        <v>937.63</v>
      </c>
      <c r="D233" s="49">
        <f t="shared" si="18"/>
        <v>2255.5899999999997</v>
      </c>
      <c r="E233" s="49">
        <f t="shared" si="19"/>
        <v>134126.66999999995</v>
      </c>
      <c r="G233" s="2"/>
    </row>
    <row r="234" spans="1:7" ht="12.75">
      <c r="A234" s="2">
        <f t="shared" si="15"/>
        <v>220</v>
      </c>
      <c r="B234" s="49">
        <f t="shared" si="16"/>
        <v>3193.22</v>
      </c>
      <c r="C234" s="49">
        <f t="shared" si="17"/>
        <v>922.12</v>
      </c>
      <c r="D234" s="49">
        <f t="shared" si="18"/>
        <v>2271.1</v>
      </c>
      <c r="E234" s="49">
        <f t="shared" si="19"/>
        <v>131855.56999999995</v>
      </c>
      <c r="G234" s="2"/>
    </row>
    <row r="235" spans="1:7" ht="12.75">
      <c r="A235" s="2">
        <f t="shared" si="15"/>
        <v>221</v>
      </c>
      <c r="B235" s="49">
        <f t="shared" si="16"/>
        <v>3193.22</v>
      </c>
      <c r="C235" s="49">
        <f t="shared" si="17"/>
        <v>906.51</v>
      </c>
      <c r="D235" s="49">
        <f t="shared" si="18"/>
        <v>2286.71</v>
      </c>
      <c r="E235" s="49">
        <f t="shared" si="19"/>
        <v>129568.85999999994</v>
      </c>
      <c r="G235" s="2"/>
    </row>
    <row r="236" spans="1:7" ht="12.75">
      <c r="A236" s="2">
        <f t="shared" si="15"/>
        <v>222</v>
      </c>
      <c r="B236" s="49">
        <f t="shared" si="16"/>
        <v>3193.22</v>
      </c>
      <c r="C236" s="49">
        <f t="shared" si="17"/>
        <v>890.79</v>
      </c>
      <c r="D236" s="49">
        <f t="shared" si="18"/>
        <v>2302.43</v>
      </c>
      <c r="E236" s="49">
        <f t="shared" si="19"/>
        <v>127266.42999999995</v>
      </c>
      <c r="G236" s="2"/>
    </row>
    <row r="237" spans="1:7" ht="12.75">
      <c r="A237" s="2">
        <f t="shared" si="15"/>
        <v>223</v>
      </c>
      <c r="B237" s="49">
        <f t="shared" si="16"/>
        <v>3193.22</v>
      </c>
      <c r="C237" s="49">
        <f t="shared" si="17"/>
        <v>874.96</v>
      </c>
      <c r="D237" s="49">
        <f t="shared" si="18"/>
        <v>2318.2599999999998</v>
      </c>
      <c r="E237" s="49">
        <f t="shared" si="19"/>
        <v>124948.16999999995</v>
      </c>
      <c r="G237" s="2"/>
    </row>
    <row r="238" spans="1:7" ht="12.75">
      <c r="A238" s="2">
        <f t="shared" si="15"/>
        <v>224</v>
      </c>
      <c r="B238" s="49">
        <f t="shared" si="16"/>
        <v>3193.22</v>
      </c>
      <c r="C238" s="49">
        <f t="shared" si="17"/>
        <v>859.02</v>
      </c>
      <c r="D238" s="49">
        <f t="shared" si="18"/>
        <v>2334.2</v>
      </c>
      <c r="E238" s="49">
        <f t="shared" si="19"/>
        <v>122613.96999999996</v>
      </c>
      <c r="G238" s="2"/>
    </row>
    <row r="239" spans="1:7" ht="12.75">
      <c r="A239" s="2">
        <f t="shared" si="15"/>
        <v>225</v>
      </c>
      <c r="B239" s="49">
        <f t="shared" si="16"/>
        <v>3193.22</v>
      </c>
      <c r="C239" s="49">
        <f t="shared" si="17"/>
        <v>842.97</v>
      </c>
      <c r="D239" s="49">
        <f t="shared" si="18"/>
        <v>2350.25</v>
      </c>
      <c r="E239" s="49">
        <f t="shared" si="19"/>
        <v>120263.71999999996</v>
      </c>
      <c r="G239" s="2"/>
    </row>
    <row r="240" spans="1:7" ht="12.75">
      <c r="A240" s="2">
        <f t="shared" si="15"/>
        <v>226</v>
      </c>
      <c r="B240" s="49">
        <f t="shared" si="16"/>
        <v>3193.22</v>
      </c>
      <c r="C240" s="49">
        <f t="shared" si="17"/>
        <v>826.81</v>
      </c>
      <c r="D240" s="49">
        <f t="shared" si="18"/>
        <v>2366.41</v>
      </c>
      <c r="E240" s="49">
        <f t="shared" si="19"/>
        <v>117897.30999999995</v>
      </c>
      <c r="G240" s="2"/>
    </row>
    <row r="241" spans="1:7" ht="12.75">
      <c r="A241" s="2">
        <f t="shared" si="15"/>
        <v>227</v>
      </c>
      <c r="B241" s="49">
        <f t="shared" si="16"/>
        <v>3193.22</v>
      </c>
      <c r="C241" s="49">
        <f t="shared" si="17"/>
        <v>810.54</v>
      </c>
      <c r="D241" s="49">
        <f t="shared" si="18"/>
        <v>2382.68</v>
      </c>
      <c r="E241" s="49">
        <f t="shared" si="19"/>
        <v>115514.62999999996</v>
      </c>
      <c r="G241" s="2"/>
    </row>
    <row r="242" spans="1:7" ht="12.75">
      <c r="A242" s="2">
        <f t="shared" si="15"/>
        <v>228</v>
      </c>
      <c r="B242" s="49">
        <f t="shared" si="16"/>
        <v>3193.22</v>
      </c>
      <c r="C242" s="49">
        <f t="shared" si="17"/>
        <v>794.16</v>
      </c>
      <c r="D242" s="49">
        <f t="shared" si="18"/>
        <v>2399.06</v>
      </c>
      <c r="E242" s="49">
        <f t="shared" si="19"/>
        <v>113115.56999999996</v>
      </c>
      <c r="G242" s="2"/>
    </row>
    <row r="243" spans="1:7" ht="12.75">
      <c r="A243" s="2">
        <f t="shared" si="15"/>
        <v>229</v>
      </c>
      <c r="B243" s="49">
        <f t="shared" si="16"/>
        <v>3193.22</v>
      </c>
      <c r="C243" s="49">
        <f t="shared" si="17"/>
        <v>777.67</v>
      </c>
      <c r="D243" s="49">
        <f t="shared" si="18"/>
        <v>2415.5499999999997</v>
      </c>
      <c r="E243" s="49">
        <f t="shared" si="19"/>
        <v>110700.01999999996</v>
      </c>
      <c r="G243" s="2"/>
    </row>
    <row r="244" spans="1:7" ht="12.75">
      <c r="A244" s="2">
        <f t="shared" si="15"/>
        <v>230</v>
      </c>
      <c r="B244" s="49">
        <f t="shared" si="16"/>
        <v>3193.22</v>
      </c>
      <c r="C244" s="49">
        <f t="shared" si="17"/>
        <v>761.06</v>
      </c>
      <c r="D244" s="49">
        <f t="shared" si="18"/>
        <v>2432.16</v>
      </c>
      <c r="E244" s="49">
        <f t="shared" si="19"/>
        <v>108267.85999999996</v>
      </c>
      <c r="G244" s="2"/>
    </row>
    <row r="245" spans="1:7" ht="12.75">
      <c r="A245" s="2">
        <f t="shared" si="15"/>
        <v>231</v>
      </c>
      <c r="B245" s="49">
        <f t="shared" si="16"/>
        <v>3193.22</v>
      </c>
      <c r="C245" s="49">
        <f t="shared" si="17"/>
        <v>744.34</v>
      </c>
      <c r="D245" s="49">
        <f t="shared" si="18"/>
        <v>2448.8799999999997</v>
      </c>
      <c r="E245" s="49">
        <f t="shared" si="19"/>
        <v>105818.97999999995</v>
      </c>
      <c r="G245" s="2"/>
    </row>
    <row r="246" spans="1:7" ht="12.75">
      <c r="A246" s="2">
        <f t="shared" si="15"/>
        <v>232</v>
      </c>
      <c r="B246" s="49">
        <f t="shared" si="16"/>
        <v>3193.22</v>
      </c>
      <c r="C246" s="49">
        <f t="shared" si="17"/>
        <v>727.51</v>
      </c>
      <c r="D246" s="49">
        <f t="shared" si="18"/>
        <v>2465.71</v>
      </c>
      <c r="E246" s="49">
        <f t="shared" si="19"/>
        <v>103353.26999999995</v>
      </c>
      <c r="G246" s="2"/>
    </row>
    <row r="247" spans="1:7" ht="12.75">
      <c r="A247" s="2">
        <f t="shared" si="15"/>
        <v>233</v>
      </c>
      <c r="B247" s="49">
        <f t="shared" si="16"/>
        <v>3193.22</v>
      </c>
      <c r="C247" s="49">
        <f t="shared" si="17"/>
        <v>710.55</v>
      </c>
      <c r="D247" s="49">
        <f t="shared" si="18"/>
        <v>2482.67</v>
      </c>
      <c r="E247" s="49">
        <f t="shared" si="19"/>
        <v>100870.59999999995</v>
      </c>
      <c r="G247" s="2"/>
    </row>
    <row r="248" spans="1:7" ht="12.75">
      <c r="A248" s="2">
        <f t="shared" si="15"/>
        <v>234</v>
      </c>
      <c r="B248" s="49">
        <f t="shared" si="16"/>
        <v>3193.22</v>
      </c>
      <c r="C248" s="49">
        <f t="shared" si="17"/>
        <v>693.49</v>
      </c>
      <c r="D248" s="49">
        <f t="shared" si="18"/>
        <v>2499.7299999999996</v>
      </c>
      <c r="E248" s="49">
        <f t="shared" si="19"/>
        <v>98370.86999999995</v>
      </c>
      <c r="G248" s="2"/>
    </row>
    <row r="249" spans="1:7" ht="12.75">
      <c r="A249" s="2">
        <f t="shared" si="15"/>
        <v>235</v>
      </c>
      <c r="B249" s="49">
        <f t="shared" si="16"/>
        <v>3193.22</v>
      </c>
      <c r="C249" s="49">
        <f t="shared" si="17"/>
        <v>676.3</v>
      </c>
      <c r="D249" s="49">
        <f t="shared" si="18"/>
        <v>2516.92</v>
      </c>
      <c r="E249" s="49">
        <f t="shared" si="19"/>
        <v>95853.94999999995</v>
      </c>
      <c r="G249" s="2"/>
    </row>
    <row r="250" spans="1:7" ht="12.75">
      <c r="A250" s="2">
        <f t="shared" si="15"/>
        <v>236</v>
      </c>
      <c r="B250" s="49">
        <f t="shared" si="16"/>
        <v>3193.22</v>
      </c>
      <c r="C250" s="49">
        <f t="shared" si="17"/>
        <v>659</v>
      </c>
      <c r="D250" s="49">
        <f t="shared" si="18"/>
        <v>2534.22</v>
      </c>
      <c r="E250" s="49">
        <f t="shared" si="19"/>
        <v>93319.72999999995</v>
      </c>
      <c r="G250" s="2"/>
    </row>
    <row r="251" spans="1:7" ht="12.75">
      <c r="A251" s="2">
        <f t="shared" si="15"/>
        <v>237</v>
      </c>
      <c r="B251" s="49">
        <f t="shared" si="16"/>
        <v>3193.22</v>
      </c>
      <c r="C251" s="49">
        <f t="shared" si="17"/>
        <v>641.57</v>
      </c>
      <c r="D251" s="49">
        <f t="shared" si="18"/>
        <v>2551.6499999999996</v>
      </c>
      <c r="E251" s="49">
        <f t="shared" si="19"/>
        <v>90768.07999999996</v>
      </c>
      <c r="G251" s="2"/>
    </row>
    <row r="252" spans="1:7" ht="12.75">
      <c r="A252" s="2">
        <f t="shared" si="15"/>
        <v>238</v>
      </c>
      <c r="B252" s="49">
        <f t="shared" si="16"/>
        <v>3193.22</v>
      </c>
      <c r="C252" s="49">
        <f t="shared" si="17"/>
        <v>624.03</v>
      </c>
      <c r="D252" s="49">
        <f t="shared" si="18"/>
        <v>2569.1899999999996</v>
      </c>
      <c r="E252" s="49">
        <f t="shared" si="19"/>
        <v>88198.88999999996</v>
      </c>
      <c r="G252" s="2"/>
    </row>
    <row r="253" spans="1:7" ht="12.75">
      <c r="A253" s="2">
        <f t="shared" si="15"/>
        <v>239</v>
      </c>
      <c r="B253" s="49">
        <f t="shared" si="16"/>
        <v>3193.22</v>
      </c>
      <c r="C253" s="49">
        <f t="shared" si="17"/>
        <v>606.37</v>
      </c>
      <c r="D253" s="49">
        <f t="shared" si="18"/>
        <v>2586.85</v>
      </c>
      <c r="E253" s="49">
        <f t="shared" si="19"/>
        <v>85612.03999999995</v>
      </c>
      <c r="G253" s="2"/>
    </row>
    <row r="254" spans="1:7" ht="12.75">
      <c r="A254" s="2">
        <f t="shared" si="15"/>
        <v>240</v>
      </c>
      <c r="B254" s="49">
        <f t="shared" si="16"/>
        <v>3193.22</v>
      </c>
      <c r="C254" s="49">
        <f t="shared" si="17"/>
        <v>588.58</v>
      </c>
      <c r="D254" s="49">
        <f t="shared" si="18"/>
        <v>2604.64</v>
      </c>
      <c r="E254" s="49">
        <f t="shared" si="19"/>
        <v>83007.39999999995</v>
      </c>
      <c r="G254" s="2"/>
    </row>
    <row r="255" spans="1:7" ht="12.75">
      <c r="A255" s="2">
        <f t="shared" si="15"/>
        <v>241</v>
      </c>
      <c r="B255" s="49">
        <f t="shared" si="16"/>
        <v>3193.22</v>
      </c>
      <c r="C255" s="49">
        <f t="shared" si="17"/>
        <v>570.68</v>
      </c>
      <c r="D255" s="49">
        <f t="shared" si="18"/>
        <v>2622.54</v>
      </c>
      <c r="E255" s="49">
        <f t="shared" si="19"/>
        <v>80384.85999999996</v>
      </c>
      <c r="G255" s="2"/>
    </row>
    <row r="256" spans="1:7" ht="12.75">
      <c r="A256" s="2">
        <f t="shared" si="15"/>
        <v>242</v>
      </c>
      <c r="B256" s="49">
        <f t="shared" si="16"/>
        <v>3193.22</v>
      </c>
      <c r="C256" s="49">
        <f t="shared" si="17"/>
        <v>552.65</v>
      </c>
      <c r="D256" s="49">
        <f t="shared" si="18"/>
        <v>2640.5699999999997</v>
      </c>
      <c r="E256" s="49">
        <f t="shared" si="19"/>
        <v>77744.28999999995</v>
      </c>
      <c r="G256" s="2"/>
    </row>
    <row r="257" spans="1:7" ht="12.75">
      <c r="A257" s="2">
        <f t="shared" si="15"/>
        <v>243</v>
      </c>
      <c r="B257" s="49">
        <f t="shared" si="16"/>
        <v>3193.22</v>
      </c>
      <c r="C257" s="49">
        <f t="shared" si="17"/>
        <v>534.49</v>
      </c>
      <c r="D257" s="49">
        <f t="shared" si="18"/>
        <v>2658.7299999999996</v>
      </c>
      <c r="E257" s="49">
        <f t="shared" si="19"/>
        <v>75085.55999999995</v>
      </c>
      <c r="G257" s="2"/>
    </row>
    <row r="258" spans="1:7" ht="12.75">
      <c r="A258" s="2">
        <f t="shared" si="15"/>
        <v>244</v>
      </c>
      <c r="B258" s="49">
        <f t="shared" si="16"/>
        <v>3193.22</v>
      </c>
      <c r="C258" s="49">
        <f t="shared" si="17"/>
        <v>516.21</v>
      </c>
      <c r="D258" s="49">
        <f t="shared" si="18"/>
        <v>2677.0099999999998</v>
      </c>
      <c r="E258" s="49">
        <f t="shared" si="19"/>
        <v>72408.54999999996</v>
      </c>
      <c r="G258" s="2"/>
    </row>
    <row r="259" spans="1:7" ht="12.75">
      <c r="A259" s="2">
        <f t="shared" si="15"/>
        <v>245</v>
      </c>
      <c r="B259" s="49">
        <f t="shared" si="16"/>
        <v>3193.22</v>
      </c>
      <c r="C259" s="49">
        <f t="shared" si="17"/>
        <v>497.81</v>
      </c>
      <c r="D259" s="49">
        <f t="shared" si="18"/>
        <v>2695.41</v>
      </c>
      <c r="E259" s="49">
        <f t="shared" si="19"/>
        <v>69713.13999999996</v>
      </c>
      <c r="G259" s="2"/>
    </row>
    <row r="260" spans="1:7" ht="12.75">
      <c r="A260" s="2">
        <f t="shared" si="15"/>
        <v>246</v>
      </c>
      <c r="B260" s="49">
        <f t="shared" si="16"/>
        <v>3193.22</v>
      </c>
      <c r="C260" s="49">
        <f t="shared" si="17"/>
        <v>479.28</v>
      </c>
      <c r="D260" s="49">
        <f t="shared" si="18"/>
        <v>2713.9399999999996</v>
      </c>
      <c r="E260" s="49">
        <f t="shared" si="19"/>
        <v>66999.19999999995</v>
      </c>
      <c r="G260" s="2"/>
    </row>
    <row r="261" spans="1:7" ht="12.75">
      <c r="A261" s="2">
        <f t="shared" si="15"/>
        <v>247</v>
      </c>
      <c r="B261" s="49">
        <f t="shared" si="16"/>
        <v>3193.22</v>
      </c>
      <c r="C261" s="49">
        <f t="shared" si="17"/>
        <v>460.62</v>
      </c>
      <c r="D261" s="49">
        <f t="shared" si="18"/>
        <v>2732.6</v>
      </c>
      <c r="E261" s="49">
        <f t="shared" si="19"/>
        <v>64266.599999999955</v>
      </c>
      <c r="G261" s="2"/>
    </row>
    <row r="262" spans="1:7" ht="12.75">
      <c r="A262" s="2">
        <f t="shared" si="15"/>
        <v>248</v>
      </c>
      <c r="B262" s="49">
        <f t="shared" si="16"/>
        <v>3193.22</v>
      </c>
      <c r="C262" s="49">
        <f t="shared" si="17"/>
        <v>441.83</v>
      </c>
      <c r="D262" s="49">
        <f t="shared" si="18"/>
        <v>2751.39</v>
      </c>
      <c r="E262" s="49">
        <f t="shared" si="19"/>
        <v>61515.209999999955</v>
      </c>
      <c r="G262" s="2"/>
    </row>
    <row r="263" spans="1:7" ht="12.75">
      <c r="A263" s="2">
        <f t="shared" si="15"/>
        <v>249</v>
      </c>
      <c r="B263" s="49">
        <f t="shared" si="16"/>
        <v>3193.22</v>
      </c>
      <c r="C263" s="49">
        <f t="shared" si="17"/>
        <v>422.92</v>
      </c>
      <c r="D263" s="49">
        <f t="shared" si="18"/>
        <v>2770.2999999999997</v>
      </c>
      <c r="E263" s="49">
        <f t="shared" si="19"/>
        <v>58744.90999999995</v>
      </c>
      <c r="G263" s="2"/>
    </row>
    <row r="264" spans="1:7" ht="12.75">
      <c r="A264" s="2">
        <f t="shared" si="15"/>
        <v>250</v>
      </c>
      <c r="B264" s="49">
        <f t="shared" si="16"/>
        <v>3193.22</v>
      </c>
      <c r="C264" s="49">
        <f t="shared" si="17"/>
        <v>403.87</v>
      </c>
      <c r="D264" s="49">
        <f t="shared" si="18"/>
        <v>2789.35</v>
      </c>
      <c r="E264" s="49">
        <f t="shared" si="19"/>
        <v>55955.559999999954</v>
      </c>
      <c r="G264" s="2"/>
    </row>
    <row r="265" spans="1:7" ht="12.75">
      <c r="A265" s="2">
        <f t="shared" si="15"/>
        <v>251</v>
      </c>
      <c r="B265" s="49">
        <f t="shared" si="16"/>
        <v>3193.22</v>
      </c>
      <c r="C265" s="49">
        <f t="shared" si="17"/>
        <v>384.69</v>
      </c>
      <c r="D265" s="49">
        <f t="shared" si="18"/>
        <v>2808.5299999999997</v>
      </c>
      <c r="E265" s="49">
        <f t="shared" si="19"/>
        <v>53147.029999999955</v>
      </c>
      <c r="G265" s="2"/>
    </row>
    <row r="266" spans="1:7" ht="12.75">
      <c r="A266" s="2">
        <f t="shared" si="15"/>
        <v>252</v>
      </c>
      <c r="B266" s="49">
        <f t="shared" si="16"/>
        <v>3193.22</v>
      </c>
      <c r="C266" s="49">
        <f t="shared" si="17"/>
        <v>365.39</v>
      </c>
      <c r="D266" s="49">
        <f t="shared" si="18"/>
        <v>2827.83</v>
      </c>
      <c r="E266" s="49">
        <f t="shared" si="19"/>
        <v>50319.19999999995</v>
      </c>
      <c r="G266" s="2"/>
    </row>
    <row r="267" spans="1:7" ht="12.75">
      <c r="A267" s="2">
        <f t="shared" si="15"/>
        <v>253</v>
      </c>
      <c r="B267" s="49">
        <f t="shared" si="16"/>
        <v>3193.22</v>
      </c>
      <c r="C267" s="49">
        <f t="shared" si="17"/>
        <v>345.94</v>
      </c>
      <c r="D267" s="49">
        <f t="shared" si="18"/>
        <v>2847.2799999999997</v>
      </c>
      <c r="E267" s="49">
        <f t="shared" si="19"/>
        <v>47471.919999999955</v>
      </c>
      <c r="G267" s="2"/>
    </row>
    <row r="268" spans="1:7" ht="12.75">
      <c r="A268" s="2">
        <f t="shared" si="15"/>
        <v>254</v>
      </c>
      <c r="B268" s="49">
        <f t="shared" si="16"/>
        <v>3193.22</v>
      </c>
      <c r="C268" s="49">
        <f t="shared" si="17"/>
        <v>326.37</v>
      </c>
      <c r="D268" s="49">
        <f t="shared" si="18"/>
        <v>2866.85</v>
      </c>
      <c r="E268" s="49">
        <f t="shared" si="19"/>
        <v>44605.069999999956</v>
      </c>
      <c r="G268" s="2"/>
    </row>
    <row r="269" spans="1:7" ht="12.75">
      <c r="A269" s="2">
        <f t="shared" si="15"/>
        <v>255</v>
      </c>
      <c r="B269" s="49">
        <f t="shared" si="16"/>
        <v>3193.22</v>
      </c>
      <c r="C269" s="49">
        <f t="shared" si="17"/>
        <v>306.66</v>
      </c>
      <c r="D269" s="49">
        <f t="shared" si="18"/>
        <v>2886.56</v>
      </c>
      <c r="E269" s="49">
        <f t="shared" si="19"/>
        <v>41718.50999999996</v>
      </c>
      <c r="G269" s="2"/>
    </row>
    <row r="270" spans="1:7" ht="12.75">
      <c r="A270" s="2">
        <f t="shared" si="15"/>
        <v>256</v>
      </c>
      <c r="B270" s="49">
        <f t="shared" si="16"/>
        <v>3193.22</v>
      </c>
      <c r="C270" s="49">
        <f t="shared" si="17"/>
        <v>286.81</v>
      </c>
      <c r="D270" s="49">
        <f t="shared" si="18"/>
        <v>2906.41</v>
      </c>
      <c r="E270" s="49">
        <f t="shared" si="19"/>
        <v>38812.09999999996</v>
      </c>
      <c r="G270" s="2"/>
    </row>
    <row r="271" spans="1:7" ht="12.75">
      <c r="A271" s="2">
        <f aca="true" t="shared" si="20" ref="A271:A334">A270+1</f>
        <v>257</v>
      </c>
      <c r="B271" s="49">
        <f aca="true" t="shared" si="21" ref="B271:B334">IF(E270&lt;1,0,IF(E270&gt;B$8,B$8,(1+D$2)*E270))</f>
        <v>3193.22</v>
      </c>
      <c r="C271" s="49">
        <f aca="true" t="shared" si="22" ref="C271:C334">IF(E270&lt;1,0,ROUND(E270*D$2,2))</f>
        <v>266.83</v>
      </c>
      <c r="D271" s="49">
        <f aca="true" t="shared" si="23" ref="D271:D334">IF(E270&lt;1,0,B271-C271+G271)</f>
        <v>2926.39</v>
      </c>
      <c r="E271" s="49">
        <f aca="true" t="shared" si="24" ref="E271:E334">IF(E270&lt;1,0,E270-D271)</f>
        <v>35885.70999999996</v>
      </c>
      <c r="G271" s="2"/>
    </row>
    <row r="272" spans="1:7" ht="12.75">
      <c r="A272" s="2">
        <f t="shared" si="20"/>
        <v>258</v>
      </c>
      <c r="B272" s="49">
        <f t="shared" si="21"/>
        <v>3193.22</v>
      </c>
      <c r="C272" s="49">
        <f t="shared" si="22"/>
        <v>246.71</v>
      </c>
      <c r="D272" s="49">
        <f t="shared" si="23"/>
        <v>2946.5099999999998</v>
      </c>
      <c r="E272" s="49">
        <f t="shared" si="24"/>
        <v>32939.19999999996</v>
      </c>
      <c r="G272" s="2"/>
    </row>
    <row r="273" spans="1:7" ht="12.75">
      <c r="A273" s="2">
        <f t="shared" si="20"/>
        <v>259</v>
      </c>
      <c r="B273" s="49">
        <f t="shared" si="21"/>
        <v>3193.22</v>
      </c>
      <c r="C273" s="49">
        <f t="shared" si="22"/>
        <v>226.46</v>
      </c>
      <c r="D273" s="49">
        <f t="shared" si="23"/>
        <v>2966.7599999999998</v>
      </c>
      <c r="E273" s="49">
        <f t="shared" si="24"/>
        <v>29972.439999999962</v>
      </c>
      <c r="G273" s="2"/>
    </row>
    <row r="274" spans="1:7" ht="12.75">
      <c r="A274" s="2">
        <f t="shared" si="20"/>
        <v>260</v>
      </c>
      <c r="B274" s="49">
        <f t="shared" si="21"/>
        <v>3193.22</v>
      </c>
      <c r="C274" s="49">
        <f t="shared" si="22"/>
        <v>206.06</v>
      </c>
      <c r="D274" s="49">
        <f t="shared" si="23"/>
        <v>2987.16</v>
      </c>
      <c r="E274" s="49">
        <f t="shared" si="24"/>
        <v>26985.279999999962</v>
      </c>
      <c r="G274" s="2"/>
    </row>
    <row r="275" spans="1:7" ht="12.75">
      <c r="A275" s="2">
        <f t="shared" si="20"/>
        <v>261</v>
      </c>
      <c r="B275" s="49">
        <f t="shared" si="21"/>
        <v>3193.22</v>
      </c>
      <c r="C275" s="49">
        <f t="shared" si="22"/>
        <v>185.52</v>
      </c>
      <c r="D275" s="49">
        <f t="shared" si="23"/>
        <v>3007.7</v>
      </c>
      <c r="E275" s="49">
        <f t="shared" si="24"/>
        <v>23977.57999999996</v>
      </c>
      <c r="G275" s="2"/>
    </row>
    <row r="276" spans="1:7" ht="12.75">
      <c r="A276" s="2">
        <f t="shared" si="20"/>
        <v>262</v>
      </c>
      <c r="B276" s="49">
        <f t="shared" si="21"/>
        <v>3193.22</v>
      </c>
      <c r="C276" s="49">
        <f t="shared" si="22"/>
        <v>164.85</v>
      </c>
      <c r="D276" s="49">
        <f t="shared" si="23"/>
        <v>3028.37</v>
      </c>
      <c r="E276" s="49">
        <f t="shared" si="24"/>
        <v>20949.209999999963</v>
      </c>
      <c r="G276" s="2"/>
    </row>
    <row r="277" spans="1:7" ht="12.75">
      <c r="A277" s="2">
        <f t="shared" si="20"/>
        <v>263</v>
      </c>
      <c r="B277" s="49">
        <f t="shared" si="21"/>
        <v>3193.22</v>
      </c>
      <c r="C277" s="49">
        <f t="shared" si="22"/>
        <v>144.03</v>
      </c>
      <c r="D277" s="49">
        <f t="shared" si="23"/>
        <v>3049.1899999999996</v>
      </c>
      <c r="E277" s="49">
        <f t="shared" si="24"/>
        <v>17900.019999999964</v>
      </c>
      <c r="G277" s="2"/>
    </row>
    <row r="278" spans="1:7" ht="12.75">
      <c r="A278" s="2">
        <f t="shared" si="20"/>
        <v>264</v>
      </c>
      <c r="B278" s="49">
        <f t="shared" si="21"/>
        <v>3193.22</v>
      </c>
      <c r="C278" s="49">
        <f t="shared" si="22"/>
        <v>123.06</v>
      </c>
      <c r="D278" s="49">
        <f t="shared" si="23"/>
        <v>3070.16</v>
      </c>
      <c r="E278" s="49">
        <f t="shared" si="24"/>
        <v>14829.859999999964</v>
      </c>
      <c r="G278" s="2"/>
    </row>
    <row r="279" spans="1:7" ht="12.75">
      <c r="A279" s="2">
        <f t="shared" si="20"/>
        <v>265</v>
      </c>
      <c r="B279" s="49">
        <f t="shared" si="21"/>
        <v>3193.22</v>
      </c>
      <c r="C279" s="49">
        <f t="shared" si="22"/>
        <v>101.96</v>
      </c>
      <c r="D279" s="49">
        <f t="shared" si="23"/>
        <v>3091.2599999999998</v>
      </c>
      <c r="E279" s="49">
        <f t="shared" si="24"/>
        <v>11738.599999999964</v>
      </c>
      <c r="G279" s="2"/>
    </row>
    <row r="280" spans="1:7" ht="12.75">
      <c r="A280" s="2">
        <f t="shared" si="20"/>
        <v>266</v>
      </c>
      <c r="B280" s="49">
        <f t="shared" si="21"/>
        <v>3193.22</v>
      </c>
      <c r="C280" s="49">
        <f t="shared" si="22"/>
        <v>80.7</v>
      </c>
      <c r="D280" s="49">
        <f t="shared" si="23"/>
        <v>3112.52</v>
      </c>
      <c r="E280" s="49">
        <f t="shared" si="24"/>
        <v>8626.079999999964</v>
      </c>
      <c r="G280" s="2"/>
    </row>
    <row r="281" spans="1:7" ht="12.75">
      <c r="A281" s="2">
        <f t="shared" si="20"/>
        <v>267</v>
      </c>
      <c r="B281" s="49">
        <f t="shared" si="21"/>
        <v>3193.22</v>
      </c>
      <c r="C281" s="49">
        <f t="shared" si="22"/>
        <v>59.3</v>
      </c>
      <c r="D281" s="49">
        <f t="shared" si="23"/>
        <v>3133.9199999999996</v>
      </c>
      <c r="E281" s="49">
        <f t="shared" si="24"/>
        <v>5492.1599999999635</v>
      </c>
      <c r="G281" s="2"/>
    </row>
    <row r="282" spans="1:7" ht="12.75">
      <c r="A282" s="2">
        <f t="shared" si="20"/>
        <v>268</v>
      </c>
      <c r="B282" s="49">
        <f t="shared" si="21"/>
        <v>3193.22</v>
      </c>
      <c r="C282" s="49">
        <f t="shared" si="22"/>
        <v>37.76</v>
      </c>
      <c r="D282" s="49">
        <f t="shared" si="23"/>
        <v>3155.4599999999996</v>
      </c>
      <c r="E282" s="49">
        <f t="shared" si="24"/>
        <v>2336.699999999964</v>
      </c>
      <c r="G282" s="2"/>
    </row>
    <row r="283" spans="1:7" ht="12.75">
      <c r="A283" s="2">
        <f t="shared" si="20"/>
        <v>269</v>
      </c>
      <c r="B283" s="49">
        <f t="shared" si="21"/>
        <v>2352.7648124999637</v>
      </c>
      <c r="C283" s="49">
        <f t="shared" si="22"/>
        <v>16.06</v>
      </c>
      <c r="D283" s="49">
        <f t="shared" si="23"/>
        <v>2336.7048124999637</v>
      </c>
      <c r="E283" s="49">
        <f t="shared" si="24"/>
        <v>-0.004812499999843567</v>
      </c>
      <c r="G283" s="2"/>
    </row>
    <row r="284" spans="1:7" ht="12.75">
      <c r="A284" s="2">
        <f t="shared" si="20"/>
        <v>270</v>
      </c>
      <c r="B284" s="49">
        <f t="shared" si="21"/>
        <v>0</v>
      </c>
      <c r="C284" s="49">
        <f t="shared" si="22"/>
        <v>0</v>
      </c>
      <c r="D284" s="49">
        <f t="shared" si="23"/>
        <v>0</v>
      </c>
      <c r="E284" s="49">
        <f t="shared" si="24"/>
        <v>0</v>
      </c>
      <c r="G284" s="2"/>
    </row>
    <row r="285" spans="1:7" ht="12.75">
      <c r="A285" s="2">
        <f t="shared" si="20"/>
        <v>271</v>
      </c>
      <c r="B285" s="49">
        <f t="shared" si="21"/>
        <v>0</v>
      </c>
      <c r="C285" s="49">
        <f t="shared" si="22"/>
        <v>0</v>
      </c>
      <c r="D285" s="49">
        <f t="shared" si="23"/>
        <v>0</v>
      </c>
      <c r="E285" s="49">
        <f t="shared" si="24"/>
        <v>0</v>
      </c>
      <c r="G285" s="2"/>
    </row>
    <row r="286" spans="1:7" ht="12.75">
      <c r="A286" s="2">
        <f t="shared" si="20"/>
        <v>272</v>
      </c>
      <c r="B286" s="49">
        <f t="shared" si="21"/>
        <v>0</v>
      </c>
      <c r="C286" s="49">
        <f t="shared" si="22"/>
        <v>0</v>
      </c>
      <c r="D286" s="49">
        <f t="shared" si="23"/>
        <v>0</v>
      </c>
      <c r="E286" s="49">
        <f t="shared" si="24"/>
        <v>0</v>
      </c>
      <c r="G286" s="2"/>
    </row>
    <row r="287" spans="1:7" ht="12.75">
      <c r="A287" s="2">
        <f t="shared" si="20"/>
        <v>273</v>
      </c>
      <c r="B287" s="49">
        <f t="shared" si="21"/>
        <v>0</v>
      </c>
      <c r="C287" s="49">
        <f t="shared" si="22"/>
        <v>0</v>
      </c>
      <c r="D287" s="49">
        <f t="shared" si="23"/>
        <v>0</v>
      </c>
      <c r="E287" s="49">
        <f t="shared" si="24"/>
        <v>0</v>
      </c>
      <c r="G287" s="2"/>
    </row>
    <row r="288" spans="1:7" ht="12.75">
      <c r="A288" s="2">
        <f t="shared" si="20"/>
        <v>274</v>
      </c>
      <c r="B288" s="49">
        <f t="shared" si="21"/>
        <v>0</v>
      </c>
      <c r="C288" s="49">
        <f t="shared" si="22"/>
        <v>0</v>
      </c>
      <c r="D288" s="49">
        <f t="shared" si="23"/>
        <v>0</v>
      </c>
      <c r="E288" s="49">
        <f t="shared" si="24"/>
        <v>0</v>
      </c>
      <c r="G288" s="2"/>
    </row>
    <row r="289" spans="1:7" ht="12.75">
      <c r="A289" s="2">
        <f t="shared" si="20"/>
        <v>275</v>
      </c>
      <c r="B289" s="49">
        <f t="shared" si="21"/>
        <v>0</v>
      </c>
      <c r="C289" s="49">
        <f t="shared" si="22"/>
        <v>0</v>
      </c>
      <c r="D289" s="49">
        <f t="shared" si="23"/>
        <v>0</v>
      </c>
      <c r="E289" s="49">
        <f t="shared" si="24"/>
        <v>0</v>
      </c>
      <c r="G289" s="2"/>
    </row>
    <row r="290" spans="1:7" ht="12.75">
      <c r="A290" s="2">
        <f t="shared" si="20"/>
        <v>276</v>
      </c>
      <c r="B290" s="49">
        <f t="shared" si="21"/>
        <v>0</v>
      </c>
      <c r="C290" s="49">
        <f t="shared" si="22"/>
        <v>0</v>
      </c>
      <c r="D290" s="49">
        <f t="shared" si="23"/>
        <v>0</v>
      </c>
      <c r="E290" s="49">
        <f t="shared" si="24"/>
        <v>0</v>
      </c>
      <c r="G290" s="2"/>
    </row>
    <row r="291" spans="1:7" ht="12.75">
      <c r="A291" s="2">
        <f t="shared" si="20"/>
        <v>277</v>
      </c>
      <c r="B291" s="49">
        <f t="shared" si="21"/>
        <v>0</v>
      </c>
      <c r="C291" s="49">
        <f t="shared" si="22"/>
        <v>0</v>
      </c>
      <c r="D291" s="49">
        <f t="shared" si="23"/>
        <v>0</v>
      </c>
      <c r="E291" s="49">
        <f t="shared" si="24"/>
        <v>0</v>
      </c>
      <c r="G291" s="2"/>
    </row>
    <row r="292" spans="1:7" ht="12.75">
      <c r="A292" s="2">
        <f t="shared" si="20"/>
        <v>278</v>
      </c>
      <c r="B292" s="49">
        <f t="shared" si="21"/>
        <v>0</v>
      </c>
      <c r="C292" s="49">
        <f t="shared" si="22"/>
        <v>0</v>
      </c>
      <c r="D292" s="49">
        <f t="shared" si="23"/>
        <v>0</v>
      </c>
      <c r="E292" s="49">
        <f t="shared" si="24"/>
        <v>0</v>
      </c>
      <c r="G292" s="2"/>
    </row>
    <row r="293" spans="1:7" ht="12.75">
      <c r="A293" s="2">
        <f t="shared" si="20"/>
        <v>279</v>
      </c>
      <c r="B293" s="49">
        <f t="shared" si="21"/>
        <v>0</v>
      </c>
      <c r="C293" s="49">
        <f t="shared" si="22"/>
        <v>0</v>
      </c>
      <c r="D293" s="49">
        <f t="shared" si="23"/>
        <v>0</v>
      </c>
      <c r="E293" s="49">
        <f t="shared" si="24"/>
        <v>0</v>
      </c>
      <c r="G293" s="2"/>
    </row>
    <row r="294" spans="1:7" ht="12.75">
      <c r="A294" s="2">
        <f t="shared" si="20"/>
        <v>280</v>
      </c>
      <c r="B294" s="49">
        <f t="shared" si="21"/>
        <v>0</v>
      </c>
      <c r="C294" s="49">
        <f t="shared" si="22"/>
        <v>0</v>
      </c>
      <c r="D294" s="49">
        <f t="shared" si="23"/>
        <v>0</v>
      </c>
      <c r="E294" s="49">
        <f t="shared" si="24"/>
        <v>0</v>
      </c>
      <c r="G294" s="2"/>
    </row>
    <row r="295" spans="1:7" ht="12.75">
      <c r="A295" s="2">
        <f t="shared" si="20"/>
        <v>281</v>
      </c>
      <c r="B295" s="49">
        <f t="shared" si="21"/>
        <v>0</v>
      </c>
      <c r="C295" s="49">
        <f t="shared" si="22"/>
        <v>0</v>
      </c>
      <c r="D295" s="49">
        <f t="shared" si="23"/>
        <v>0</v>
      </c>
      <c r="E295" s="49">
        <f t="shared" si="24"/>
        <v>0</v>
      </c>
      <c r="G295" s="2"/>
    </row>
    <row r="296" spans="1:7" ht="12.75">
      <c r="A296" s="2">
        <f t="shared" si="20"/>
        <v>282</v>
      </c>
      <c r="B296" s="49">
        <f t="shared" si="21"/>
        <v>0</v>
      </c>
      <c r="C296" s="49">
        <f t="shared" si="22"/>
        <v>0</v>
      </c>
      <c r="D296" s="49">
        <f t="shared" si="23"/>
        <v>0</v>
      </c>
      <c r="E296" s="49">
        <f t="shared" si="24"/>
        <v>0</v>
      </c>
      <c r="G296" s="2"/>
    </row>
    <row r="297" spans="1:7" ht="12.75">
      <c r="A297" s="2">
        <f t="shared" si="20"/>
        <v>283</v>
      </c>
      <c r="B297" s="49">
        <f t="shared" si="21"/>
        <v>0</v>
      </c>
      <c r="C297" s="49">
        <f t="shared" si="22"/>
        <v>0</v>
      </c>
      <c r="D297" s="49">
        <f t="shared" si="23"/>
        <v>0</v>
      </c>
      <c r="E297" s="49">
        <f t="shared" si="24"/>
        <v>0</v>
      </c>
      <c r="G297" s="2"/>
    </row>
    <row r="298" spans="1:7" ht="12.75">
      <c r="A298" s="2">
        <f t="shared" si="20"/>
        <v>284</v>
      </c>
      <c r="B298" s="49">
        <f t="shared" si="21"/>
        <v>0</v>
      </c>
      <c r="C298" s="49">
        <f t="shared" si="22"/>
        <v>0</v>
      </c>
      <c r="D298" s="49">
        <f t="shared" si="23"/>
        <v>0</v>
      </c>
      <c r="E298" s="49">
        <f t="shared" si="24"/>
        <v>0</v>
      </c>
      <c r="G298" s="2"/>
    </row>
    <row r="299" spans="1:7" ht="12.75">
      <c r="A299" s="2">
        <f t="shared" si="20"/>
        <v>285</v>
      </c>
      <c r="B299" s="49">
        <f t="shared" si="21"/>
        <v>0</v>
      </c>
      <c r="C299" s="49">
        <f t="shared" si="22"/>
        <v>0</v>
      </c>
      <c r="D299" s="49">
        <f t="shared" si="23"/>
        <v>0</v>
      </c>
      <c r="E299" s="49">
        <f t="shared" si="24"/>
        <v>0</v>
      </c>
      <c r="G299" s="2"/>
    </row>
    <row r="300" spans="1:7" ht="12.75">
      <c r="A300" s="2">
        <f t="shared" si="20"/>
        <v>286</v>
      </c>
      <c r="B300" s="49">
        <f t="shared" si="21"/>
        <v>0</v>
      </c>
      <c r="C300" s="49">
        <f t="shared" si="22"/>
        <v>0</v>
      </c>
      <c r="D300" s="49">
        <f t="shared" si="23"/>
        <v>0</v>
      </c>
      <c r="E300" s="49">
        <f t="shared" si="24"/>
        <v>0</v>
      </c>
      <c r="G300" s="2"/>
    </row>
    <row r="301" spans="1:7" ht="12.75">
      <c r="A301" s="2">
        <f t="shared" si="20"/>
        <v>287</v>
      </c>
      <c r="B301" s="49">
        <f t="shared" si="21"/>
        <v>0</v>
      </c>
      <c r="C301" s="49">
        <f t="shared" si="22"/>
        <v>0</v>
      </c>
      <c r="D301" s="49">
        <f t="shared" si="23"/>
        <v>0</v>
      </c>
      <c r="E301" s="49">
        <f t="shared" si="24"/>
        <v>0</v>
      </c>
      <c r="G301" s="2"/>
    </row>
    <row r="302" spans="1:7" ht="12.75">
      <c r="A302" s="2">
        <f t="shared" si="20"/>
        <v>288</v>
      </c>
      <c r="B302" s="49">
        <f t="shared" si="21"/>
        <v>0</v>
      </c>
      <c r="C302" s="49">
        <f t="shared" si="22"/>
        <v>0</v>
      </c>
      <c r="D302" s="49">
        <f t="shared" si="23"/>
        <v>0</v>
      </c>
      <c r="E302" s="49">
        <f t="shared" si="24"/>
        <v>0</v>
      </c>
      <c r="G302" s="2"/>
    </row>
    <row r="303" spans="1:7" ht="12.75">
      <c r="A303" s="2">
        <f t="shared" si="20"/>
        <v>289</v>
      </c>
      <c r="B303" s="49">
        <f t="shared" si="21"/>
        <v>0</v>
      </c>
      <c r="C303" s="49">
        <f t="shared" si="22"/>
        <v>0</v>
      </c>
      <c r="D303" s="49">
        <f t="shared" si="23"/>
        <v>0</v>
      </c>
      <c r="E303" s="49">
        <f t="shared" si="24"/>
        <v>0</v>
      </c>
      <c r="G303" s="2"/>
    </row>
    <row r="304" spans="1:7" ht="12.75">
      <c r="A304" s="2">
        <f t="shared" si="20"/>
        <v>290</v>
      </c>
      <c r="B304" s="49">
        <f t="shared" si="21"/>
        <v>0</v>
      </c>
      <c r="C304" s="49">
        <f t="shared" si="22"/>
        <v>0</v>
      </c>
      <c r="D304" s="49">
        <f t="shared" si="23"/>
        <v>0</v>
      </c>
      <c r="E304" s="49">
        <f t="shared" si="24"/>
        <v>0</v>
      </c>
      <c r="G304" s="2"/>
    </row>
    <row r="305" spans="1:7" ht="12.75">
      <c r="A305" s="2">
        <f t="shared" si="20"/>
        <v>291</v>
      </c>
      <c r="B305" s="49">
        <f t="shared" si="21"/>
        <v>0</v>
      </c>
      <c r="C305" s="49">
        <f t="shared" si="22"/>
        <v>0</v>
      </c>
      <c r="D305" s="49">
        <f t="shared" si="23"/>
        <v>0</v>
      </c>
      <c r="E305" s="49">
        <f t="shared" si="24"/>
        <v>0</v>
      </c>
      <c r="G305" s="2"/>
    </row>
    <row r="306" spans="1:7" ht="12.75">
      <c r="A306" s="2">
        <f t="shared" si="20"/>
        <v>292</v>
      </c>
      <c r="B306" s="49">
        <f t="shared" si="21"/>
        <v>0</v>
      </c>
      <c r="C306" s="49">
        <f t="shared" si="22"/>
        <v>0</v>
      </c>
      <c r="D306" s="49">
        <f t="shared" si="23"/>
        <v>0</v>
      </c>
      <c r="E306" s="49">
        <f t="shared" si="24"/>
        <v>0</v>
      </c>
      <c r="G306" s="2"/>
    </row>
    <row r="307" spans="1:7" ht="12.75">
      <c r="A307" s="2">
        <f t="shared" si="20"/>
        <v>293</v>
      </c>
      <c r="B307" s="49">
        <f t="shared" si="21"/>
        <v>0</v>
      </c>
      <c r="C307" s="49">
        <f t="shared" si="22"/>
        <v>0</v>
      </c>
      <c r="D307" s="49">
        <f t="shared" si="23"/>
        <v>0</v>
      </c>
      <c r="E307" s="49">
        <f t="shared" si="24"/>
        <v>0</v>
      </c>
      <c r="G307" s="2"/>
    </row>
    <row r="308" spans="1:7" ht="12.75">
      <c r="A308" s="2">
        <f t="shared" si="20"/>
        <v>294</v>
      </c>
      <c r="B308" s="49">
        <f t="shared" si="21"/>
        <v>0</v>
      </c>
      <c r="C308" s="49">
        <f t="shared" si="22"/>
        <v>0</v>
      </c>
      <c r="D308" s="49">
        <f t="shared" si="23"/>
        <v>0</v>
      </c>
      <c r="E308" s="49">
        <f t="shared" si="24"/>
        <v>0</v>
      </c>
      <c r="G308" s="2"/>
    </row>
    <row r="309" spans="1:7" ht="12.75">
      <c r="A309" s="2">
        <f t="shared" si="20"/>
        <v>295</v>
      </c>
      <c r="B309" s="49">
        <f t="shared" si="21"/>
        <v>0</v>
      </c>
      <c r="C309" s="49">
        <f t="shared" si="22"/>
        <v>0</v>
      </c>
      <c r="D309" s="49">
        <f t="shared" si="23"/>
        <v>0</v>
      </c>
      <c r="E309" s="49">
        <f t="shared" si="24"/>
        <v>0</v>
      </c>
      <c r="G309" s="2"/>
    </row>
    <row r="310" spans="1:7" ht="12.75">
      <c r="A310" s="2">
        <f t="shared" si="20"/>
        <v>296</v>
      </c>
      <c r="B310" s="49">
        <f t="shared" si="21"/>
        <v>0</v>
      </c>
      <c r="C310" s="49">
        <f t="shared" si="22"/>
        <v>0</v>
      </c>
      <c r="D310" s="49">
        <f t="shared" si="23"/>
        <v>0</v>
      </c>
      <c r="E310" s="49">
        <f t="shared" si="24"/>
        <v>0</v>
      </c>
      <c r="G310" s="2"/>
    </row>
    <row r="311" spans="1:7" ht="12.75">
      <c r="A311" s="2">
        <f t="shared" si="20"/>
        <v>297</v>
      </c>
      <c r="B311" s="49">
        <f t="shared" si="21"/>
        <v>0</v>
      </c>
      <c r="C311" s="49">
        <f t="shared" si="22"/>
        <v>0</v>
      </c>
      <c r="D311" s="49">
        <f t="shared" si="23"/>
        <v>0</v>
      </c>
      <c r="E311" s="49">
        <f t="shared" si="24"/>
        <v>0</v>
      </c>
      <c r="G311" s="2"/>
    </row>
    <row r="312" spans="1:7" ht="12.75">
      <c r="A312" s="2">
        <f t="shared" si="20"/>
        <v>298</v>
      </c>
      <c r="B312" s="49">
        <f t="shared" si="21"/>
        <v>0</v>
      </c>
      <c r="C312" s="49">
        <f t="shared" si="22"/>
        <v>0</v>
      </c>
      <c r="D312" s="49">
        <f t="shared" si="23"/>
        <v>0</v>
      </c>
      <c r="E312" s="49">
        <f t="shared" si="24"/>
        <v>0</v>
      </c>
      <c r="G312" s="2"/>
    </row>
    <row r="313" spans="1:7" ht="12.75">
      <c r="A313" s="2">
        <f t="shared" si="20"/>
        <v>299</v>
      </c>
      <c r="B313" s="49">
        <f t="shared" si="21"/>
        <v>0</v>
      </c>
      <c r="C313" s="49">
        <f t="shared" si="22"/>
        <v>0</v>
      </c>
      <c r="D313" s="49">
        <f t="shared" si="23"/>
        <v>0</v>
      </c>
      <c r="E313" s="49">
        <f t="shared" si="24"/>
        <v>0</v>
      </c>
      <c r="G313" s="2"/>
    </row>
    <row r="314" spans="1:7" ht="12.75">
      <c r="A314" s="2">
        <f t="shared" si="20"/>
        <v>300</v>
      </c>
      <c r="B314" s="49">
        <f t="shared" si="21"/>
        <v>0</v>
      </c>
      <c r="C314" s="49">
        <f t="shared" si="22"/>
        <v>0</v>
      </c>
      <c r="D314" s="49">
        <f t="shared" si="23"/>
        <v>0</v>
      </c>
      <c r="E314" s="49">
        <f t="shared" si="24"/>
        <v>0</v>
      </c>
      <c r="G314" s="2"/>
    </row>
    <row r="315" spans="1:7" ht="12.75">
      <c r="A315" s="2">
        <f t="shared" si="20"/>
        <v>301</v>
      </c>
      <c r="B315" s="49">
        <f t="shared" si="21"/>
        <v>0</v>
      </c>
      <c r="C315" s="49">
        <f t="shared" si="22"/>
        <v>0</v>
      </c>
      <c r="D315" s="49">
        <f t="shared" si="23"/>
        <v>0</v>
      </c>
      <c r="E315" s="49">
        <f t="shared" si="24"/>
        <v>0</v>
      </c>
      <c r="G315" s="2"/>
    </row>
    <row r="316" spans="1:7" ht="12.75">
      <c r="A316" s="2">
        <f t="shared" si="20"/>
        <v>302</v>
      </c>
      <c r="B316" s="49">
        <f t="shared" si="21"/>
        <v>0</v>
      </c>
      <c r="C316" s="49">
        <f t="shared" si="22"/>
        <v>0</v>
      </c>
      <c r="D316" s="49">
        <f t="shared" si="23"/>
        <v>0</v>
      </c>
      <c r="E316" s="49">
        <f t="shared" si="24"/>
        <v>0</v>
      </c>
      <c r="G316" s="2"/>
    </row>
    <row r="317" spans="1:7" ht="12.75">
      <c r="A317" s="2">
        <f t="shared" si="20"/>
        <v>303</v>
      </c>
      <c r="B317" s="49">
        <f t="shared" si="21"/>
        <v>0</v>
      </c>
      <c r="C317" s="49">
        <f t="shared" si="22"/>
        <v>0</v>
      </c>
      <c r="D317" s="49">
        <f t="shared" si="23"/>
        <v>0</v>
      </c>
      <c r="E317" s="49">
        <f t="shared" si="24"/>
        <v>0</v>
      </c>
      <c r="G317" s="2"/>
    </row>
    <row r="318" spans="1:7" ht="12.75">
      <c r="A318" s="2">
        <f t="shared" si="20"/>
        <v>304</v>
      </c>
      <c r="B318" s="49">
        <f t="shared" si="21"/>
        <v>0</v>
      </c>
      <c r="C318" s="49">
        <f t="shared" si="22"/>
        <v>0</v>
      </c>
      <c r="D318" s="49">
        <f t="shared" si="23"/>
        <v>0</v>
      </c>
      <c r="E318" s="49">
        <f t="shared" si="24"/>
        <v>0</v>
      </c>
      <c r="G318" s="2"/>
    </row>
    <row r="319" spans="1:7" ht="12.75">
      <c r="A319" s="2">
        <f t="shared" si="20"/>
        <v>305</v>
      </c>
      <c r="B319" s="49">
        <f t="shared" si="21"/>
        <v>0</v>
      </c>
      <c r="C319" s="49">
        <f t="shared" si="22"/>
        <v>0</v>
      </c>
      <c r="D319" s="49">
        <f t="shared" si="23"/>
        <v>0</v>
      </c>
      <c r="E319" s="49">
        <f t="shared" si="24"/>
        <v>0</v>
      </c>
      <c r="G319" s="2"/>
    </row>
    <row r="320" spans="1:7" ht="12.75">
      <c r="A320" s="2">
        <f t="shared" si="20"/>
        <v>306</v>
      </c>
      <c r="B320" s="49">
        <f t="shared" si="21"/>
        <v>0</v>
      </c>
      <c r="C320" s="49">
        <f t="shared" si="22"/>
        <v>0</v>
      </c>
      <c r="D320" s="49">
        <f t="shared" si="23"/>
        <v>0</v>
      </c>
      <c r="E320" s="49">
        <f t="shared" si="24"/>
        <v>0</v>
      </c>
      <c r="G320" s="2"/>
    </row>
    <row r="321" spans="1:7" ht="12.75">
      <c r="A321" s="2">
        <f t="shared" si="20"/>
        <v>307</v>
      </c>
      <c r="B321" s="49">
        <f t="shared" si="21"/>
        <v>0</v>
      </c>
      <c r="C321" s="49">
        <f t="shared" si="22"/>
        <v>0</v>
      </c>
      <c r="D321" s="49">
        <f t="shared" si="23"/>
        <v>0</v>
      </c>
      <c r="E321" s="49">
        <f t="shared" si="24"/>
        <v>0</v>
      </c>
      <c r="G321" s="2"/>
    </row>
    <row r="322" spans="1:7" ht="12.75">
      <c r="A322" s="2">
        <f t="shared" si="20"/>
        <v>308</v>
      </c>
      <c r="B322" s="49">
        <f t="shared" si="21"/>
        <v>0</v>
      </c>
      <c r="C322" s="49">
        <f t="shared" si="22"/>
        <v>0</v>
      </c>
      <c r="D322" s="49">
        <f t="shared" si="23"/>
        <v>0</v>
      </c>
      <c r="E322" s="49">
        <f t="shared" si="24"/>
        <v>0</v>
      </c>
      <c r="G322" s="2"/>
    </row>
    <row r="323" spans="1:7" ht="12.75">
      <c r="A323" s="2">
        <f t="shared" si="20"/>
        <v>309</v>
      </c>
      <c r="B323" s="49">
        <f t="shared" si="21"/>
        <v>0</v>
      </c>
      <c r="C323" s="49">
        <f t="shared" si="22"/>
        <v>0</v>
      </c>
      <c r="D323" s="49">
        <f t="shared" si="23"/>
        <v>0</v>
      </c>
      <c r="E323" s="49">
        <f t="shared" si="24"/>
        <v>0</v>
      </c>
      <c r="G323" s="2"/>
    </row>
    <row r="324" spans="1:7" ht="12.75">
      <c r="A324" s="2">
        <f t="shared" si="20"/>
        <v>310</v>
      </c>
      <c r="B324" s="49">
        <f t="shared" si="21"/>
        <v>0</v>
      </c>
      <c r="C324" s="49">
        <f t="shared" si="22"/>
        <v>0</v>
      </c>
      <c r="D324" s="49">
        <f t="shared" si="23"/>
        <v>0</v>
      </c>
      <c r="E324" s="49">
        <f t="shared" si="24"/>
        <v>0</v>
      </c>
      <c r="G324" s="2"/>
    </row>
    <row r="325" spans="1:7" ht="12.75">
      <c r="A325" s="2">
        <f t="shared" si="20"/>
        <v>311</v>
      </c>
      <c r="B325" s="49">
        <f t="shared" si="21"/>
        <v>0</v>
      </c>
      <c r="C325" s="49">
        <f t="shared" si="22"/>
        <v>0</v>
      </c>
      <c r="D325" s="49">
        <f t="shared" si="23"/>
        <v>0</v>
      </c>
      <c r="E325" s="49">
        <f t="shared" si="24"/>
        <v>0</v>
      </c>
      <c r="G325" s="2"/>
    </row>
    <row r="326" spans="1:7" ht="12.75">
      <c r="A326" s="2">
        <f t="shared" si="20"/>
        <v>312</v>
      </c>
      <c r="B326" s="49">
        <f t="shared" si="21"/>
        <v>0</v>
      </c>
      <c r="C326" s="49">
        <f t="shared" si="22"/>
        <v>0</v>
      </c>
      <c r="D326" s="49">
        <f t="shared" si="23"/>
        <v>0</v>
      </c>
      <c r="E326" s="49">
        <f t="shared" si="24"/>
        <v>0</v>
      </c>
      <c r="G326" s="2"/>
    </row>
    <row r="327" spans="1:7" ht="12.75">
      <c r="A327" s="2">
        <f t="shared" si="20"/>
        <v>313</v>
      </c>
      <c r="B327" s="49">
        <f t="shared" si="21"/>
        <v>0</v>
      </c>
      <c r="C327" s="49">
        <f t="shared" si="22"/>
        <v>0</v>
      </c>
      <c r="D327" s="49">
        <f t="shared" si="23"/>
        <v>0</v>
      </c>
      <c r="E327" s="49">
        <f t="shared" si="24"/>
        <v>0</v>
      </c>
      <c r="G327" s="2"/>
    </row>
    <row r="328" spans="1:7" ht="12.75">
      <c r="A328" s="2">
        <f t="shared" si="20"/>
        <v>314</v>
      </c>
      <c r="B328" s="49">
        <f t="shared" si="21"/>
        <v>0</v>
      </c>
      <c r="C328" s="49">
        <f t="shared" si="22"/>
        <v>0</v>
      </c>
      <c r="D328" s="49">
        <f t="shared" si="23"/>
        <v>0</v>
      </c>
      <c r="E328" s="49">
        <f t="shared" si="24"/>
        <v>0</v>
      </c>
      <c r="G328" s="2"/>
    </row>
    <row r="329" spans="1:7" ht="12.75">
      <c r="A329" s="2">
        <f t="shared" si="20"/>
        <v>315</v>
      </c>
      <c r="B329" s="49">
        <f t="shared" si="21"/>
        <v>0</v>
      </c>
      <c r="C329" s="49">
        <f t="shared" si="22"/>
        <v>0</v>
      </c>
      <c r="D329" s="49">
        <f t="shared" si="23"/>
        <v>0</v>
      </c>
      <c r="E329" s="49">
        <f t="shared" si="24"/>
        <v>0</v>
      </c>
      <c r="G329" s="2"/>
    </row>
    <row r="330" spans="1:7" ht="12.75">
      <c r="A330" s="2">
        <f t="shared" si="20"/>
        <v>316</v>
      </c>
      <c r="B330" s="49">
        <f t="shared" si="21"/>
        <v>0</v>
      </c>
      <c r="C330" s="49">
        <f t="shared" si="22"/>
        <v>0</v>
      </c>
      <c r="D330" s="49">
        <f t="shared" si="23"/>
        <v>0</v>
      </c>
      <c r="E330" s="49">
        <f t="shared" si="24"/>
        <v>0</v>
      </c>
      <c r="G330" s="2"/>
    </row>
    <row r="331" spans="1:7" ht="12.75">
      <c r="A331" s="2">
        <f t="shared" si="20"/>
        <v>317</v>
      </c>
      <c r="B331" s="49">
        <f t="shared" si="21"/>
        <v>0</v>
      </c>
      <c r="C331" s="49">
        <f t="shared" si="22"/>
        <v>0</v>
      </c>
      <c r="D331" s="49">
        <f t="shared" si="23"/>
        <v>0</v>
      </c>
      <c r="E331" s="49">
        <f t="shared" si="24"/>
        <v>0</v>
      </c>
      <c r="G331" s="2"/>
    </row>
    <row r="332" spans="1:7" ht="12.75">
      <c r="A332" s="2">
        <f t="shared" si="20"/>
        <v>318</v>
      </c>
      <c r="B332" s="49">
        <f t="shared" si="21"/>
        <v>0</v>
      </c>
      <c r="C332" s="49">
        <f t="shared" si="22"/>
        <v>0</v>
      </c>
      <c r="D332" s="49">
        <f t="shared" si="23"/>
        <v>0</v>
      </c>
      <c r="E332" s="49">
        <f t="shared" si="24"/>
        <v>0</v>
      </c>
      <c r="G332" s="2"/>
    </row>
    <row r="333" spans="1:7" ht="12.75">
      <c r="A333" s="2">
        <f t="shared" si="20"/>
        <v>319</v>
      </c>
      <c r="B333" s="49">
        <f t="shared" si="21"/>
        <v>0</v>
      </c>
      <c r="C333" s="49">
        <f t="shared" si="22"/>
        <v>0</v>
      </c>
      <c r="D333" s="49">
        <f t="shared" si="23"/>
        <v>0</v>
      </c>
      <c r="E333" s="49">
        <f t="shared" si="24"/>
        <v>0</v>
      </c>
      <c r="G333" s="2"/>
    </row>
    <row r="334" spans="1:7" ht="12.75">
      <c r="A334" s="2">
        <f t="shared" si="20"/>
        <v>320</v>
      </c>
      <c r="B334" s="49">
        <f t="shared" si="21"/>
        <v>0</v>
      </c>
      <c r="C334" s="49">
        <f t="shared" si="22"/>
        <v>0</v>
      </c>
      <c r="D334" s="49">
        <f t="shared" si="23"/>
        <v>0</v>
      </c>
      <c r="E334" s="49">
        <f t="shared" si="24"/>
        <v>0</v>
      </c>
      <c r="G334" s="2"/>
    </row>
    <row r="335" spans="1:7" ht="12.75">
      <c r="A335" s="2">
        <f aca="true" t="shared" si="25" ref="A335:A374">A334+1</f>
        <v>321</v>
      </c>
      <c r="B335" s="49">
        <f aca="true" t="shared" si="26" ref="B335:B374">IF(E334&lt;1,0,IF(E334&gt;B$8,B$8,(1+D$2)*E334))</f>
        <v>0</v>
      </c>
      <c r="C335" s="49">
        <f aca="true" t="shared" si="27" ref="C335:C374">IF(E334&lt;1,0,ROUND(E334*D$2,2))</f>
        <v>0</v>
      </c>
      <c r="D335" s="49">
        <f aca="true" t="shared" si="28" ref="D335:D374">IF(E334&lt;1,0,B335-C335+G335)</f>
        <v>0</v>
      </c>
      <c r="E335" s="49">
        <f aca="true" t="shared" si="29" ref="E335:E374">IF(E334&lt;1,0,E334-D335)</f>
        <v>0</v>
      </c>
      <c r="G335" s="2"/>
    </row>
    <row r="336" spans="1:7" ht="12.75">
      <c r="A336" s="2">
        <f t="shared" si="25"/>
        <v>322</v>
      </c>
      <c r="B336" s="49">
        <f t="shared" si="26"/>
        <v>0</v>
      </c>
      <c r="C336" s="49">
        <f t="shared" si="27"/>
        <v>0</v>
      </c>
      <c r="D336" s="49">
        <f t="shared" si="28"/>
        <v>0</v>
      </c>
      <c r="E336" s="49">
        <f t="shared" si="29"/>
        <v>0</v>
      </c>
      <c r="G336" s="2"/>
    </row>
    <row r="337" spans="1:7" ht="12.75">
      <c r="A337" s="2">
        <f t="shared" si="25"/>
        <v>323</v>
      </c>
      <c r="B337" s="49">
        <f t="shared" si="26"/>
        <v>0</v>
      </c>
      <c r="C337" s="49">
        <f t="shared" si="27"/>
        <v>0</v>
      </c>
      <c r="D337" s="49">
        <f t="shared" si="28"/>
        <v>0</v>
      </c>
      <c r="E337" s="49">
        <f t="shared" si="29"/>
        <v>0</v>
      </c>
      <c r="G337" s="2"/>
    </row>
    <row r="338" spans="1:7" ht="12.75">
      <c r="A338" s="2">
        <f t="shared" si="25"/>
        <v>324</v>
      </c>
      <c r="B338" s="49">
        <f t="shared" si="26"/>
        <v>0</v>
      </c>
      <c r="C338" s="49">
        <f t="shared" si="27"/>
        <v>0</v>
      </c>
      <c r="D338" s="49">
        <f t="shared" si="28"/>
        <v>0</v>
      </c>
      <c r="E338" s="49">
        <f t="shared" si="29"/>
        <v>0</v>
      </c>
      <c r="G338" s="2"/>
    </row>
    <row r="339" spans="1:7" ht="12.75">
      <c r="A339" s="2">
        <f t="shared" si="25"/>
        <v>325</v>
      </c>
      <c r="B339" s="49">
        <f t="shared" si="26"/>
        <v>0</v>
      </c>
      <c r="C339" s="49">
        <f t="shared" si="27"/>
        <v>0</v>
      </c>
      <c r="D339" s="49">
        <f t="shared" si="28"/>
        <v>0</v>
      </c>
      <c r="E339" s="49">
        <f t="shared" si="29"/>
        <v>0</v>
      </c>
      <c r="G339" s="2"/>
    </row>
    <row r="340" spans="1:7" ht="12.75">
      <c r="A340" s="2">
        <f t="shared" si="25"/>
        <v>326</v>
      </c>
      <c r="B340" s="49">
        <f t="shared" si="26"/>
        <v>0</v>
      </c>
      <c r="C340" s="49">
        <f t="shared" si="27"/>
        <v>0</v>
      </c>
      <c r="D340" s="49">
        <f t="shared" si="28"/>
        <v>0</v>
      </c>
      <c r="E340" s="49">
        <f t="shared" si="29"/>
        <v>0</v>
      </c>
      <c r="G340" s="2"/>
    </row>
    <row r="341" spans="1:7" ht="12.75">
      <c r="A341" s="2">
        <f t="shared" si="25"/>
        <v>327</v>
      </c>
      <c r="B341" s="49">
        <f t="shared" si="26"/>
        <v>0</v>
      </c>
      <c r="C341" s="49">
        <f t="shared" si="27"/>
        <v>0</v>
      </c>
      <c r="D341" s="49">
        <f t="shared" si="28"/>
        <v>0</v>
      </c>
      <c r="E341" s="49">
        <f t="shared" si="29"/>
        <v>0</v>
      </c>
      <c r="G341" s="2"/>
    </row>
    <row r="342" spans="1:7" ht="12.75">
      <c r="A342" s="2">
        <f t="shared" si="25"/>
        <v>328</v>
      </c>
      <c r="B342" s="49">
        <f t="shared" si="26"/>
        <v>0</v>
      </c>
      <c r="C342" s="49">
        <f t="shared" si="27"/>
        <v>0</v>
      </c>
      <c r="D342" s="49">
        <f t="shared" si="28"/>
        <v>0</v>
      </c>
      <c r="E342" s="49">
        <f t="shared" si="29"/>
        <v>0</v>
      </c>
      <c r="G342" s="2"/>
    </row>
    <row r="343" spans="1:7" ht="12.75">
      <c r="A343" s="2">
        <f t="shared" si="25"/>
        <v>329</v>
      </c>
      <c r="B343" s="49">
        <f t="shared" si="26"/>
        <v>0</v>
      </c>
      <c r="C343" s="49">
        <f t="shared" si="27"/>
        <v>0</v>
      </c>
      <c r="D343" s="49">
        <f t="shared" si="28"/>
        <v>0</v>
      </c>
      <c r="E343" s="49">
        <f t="shared" si="29"/>
        <v>0</v>
      </c>
      <c r="G343" s="2"/>
    </row>
    <row r="344" spans="1:7" ht="12.75">
      <c r="A344" s="2">
        <f t="shared" si="25"/>
        <v>330</v>
      </c>
      <c r="B344" s="49">
        <f t="shared" si="26"/>
        <v>0</v>
      </c>
      <c r="C344" s="49">
        <f t="shared" si="27"/>
        <v>0</v>
      </c>
      <c r="D344" s="49">
        <f t="shared" si="28"/>
        <v>0</v>
      </c>
      <c r="E344" s="49">
        <f t="shared" si="29"/>
        <v>0</v>
      </c>
      <c r="G344" s="2"/>
    </row>
    <row r="345" spans="1:7" ht="12.75">
      <c r="A345" s="2">
        <f t="shared" si="25"/>
        <v>331</v>
      </c>
      <c r="B345" s="49">
        <f t="shared" si="26"/>
        <v>0</v>
      </c>
      <c r="C345" s="49">
        <f t="shared" si="27"/>
        <v>0</v>
      </c>
      <c r="D345" s="49">
        <f t="shared" si="28"/>
        <v>0</v>
      </c>
      <c r="E345" s="49">
        <f t="shared" si="29"/>
        <v>0</v>
      </c>
      <c r="G345" s="2"/>
    </row>
    <row r="346" spans="1:7" ht="12.75">
      <c r="A346" s="2">
        <f t="shared" si="25"/>
        <v>332</v>
      </c>
      <c r="B346" s="49">
        <f t="shared" si="26"/>
        <v>0</v>
      </c>
      <c r="C346" s="49">
        <f t="shared" si="27"/>
        <v>0</v>
      </c>
      <c r="D346" s="49">
        <f t="shared" si="28"/>
        <v>0</v>
      </c>
      <c r="E346" s="49">
        <f t="shared" si="29"/>
        <v>0</v>
      </c>
      <c r="G346" s="2"/>
    </row>
    <row r="347" spans="1:7" ht="12.75">
      <c r="A347" s="2">
        <f t="shared" si="25"/>
        <v>333</v>
      </c>
      <c r="B347" s="49">
        <f t="shared" si="26"/>
        <v>0</v>
      </c>
      <c r="C347" s="49">
        <f t="shared" si="27"/>
        <v>0</v>
      </c>
      <c r="D347" s="49">
        <f t="shared" si="28"/>
        <v>0</v>
      </c>
      <c r="E347" s="49">
        <f t="shared" si="29"/>
        <v>0</v>
      </c>
      <c r="G347" s="2"/>
    </row>
    <row r="348" spans="1:7" ht="12.75">
      <c r="A348" s="2">
        <f t="shared" si="25"/>
        <v>334</v>
      </c>
      <c r="B348" s="49">
        <f t="shared" si="26"/>
        <v>0</v>
      </c>
      <c r="C348" s="49">
        <f t="shared" si="27"/>
        <v>0</v>
      </c>
      <c r="D348" s="49">
        <f t="shared" si="28"/>
        <v>0</v>
      </c>
      <c r="E348" s="49">
        <f t="shared" si="29"/>
        <v>0</v>
      </c>
      <c r="G348" s="2"/>
    </row>
    <row r="349" spans="1:7" ht="12.75">
      <c r="A349" s="2">
        <f t="shared" si="25"/>
        <v>335</v>
      </c>
      <c r="B349" s="49">
        <f t="shared" si="26"/>
        <v>0</v>
      </c>
      <c r="C349" s="49">
        <f t="shared" si="27"/>
        <v>0</v>
      </c>
      <c r="D349" s="49">
        <f t="shared" si="28"/>
        <v>0</v>
      </c>
      <c r="E349" s="49">
        <f t="shared" si="29"/>
        <v>0</v>
      </c>
      <c r="G349" s="2"/>
    </row>
    <row r="350" spans="1:7" ht="12.75">
      <c r="A350" s="2">
        <f t="shared" si="25"/>
        <v>336</v>
      </c>
      <c r="B350" s="49">
        <f t="shared" si="26"/>
        <v>0</v>
      </c>
      <c r="C350" s="49">
        <f t="shared" si="27"/>
        <v>0</v>
      </c>
      <c r="D350" s="49">
        <f t="shared" si="28"/>
        <v>0</v>
      </c>
      <c r="E350" s="49">
        <f t="shared" si="29"/>
        <v>0</v>
      </c>
      <c r="G350" s="2"/>
    </row>
    <row r="351" spans="1:7" ht="12.75">
      <c r="A351" s="2">
        <f t="shared" si="25"/>
        <v>337</v>
      </c>
      <c r="B351" s="49">
        <f t="shared" si="26"/>
        <v>0</v>
      </c>
      <c r="C351" s="49">
        <f t="shared" si="27"/>
        <v>0</v>
      </c>
      <c r="D351" s="49">
        <f t="shared" si="28"/>
        <v>0</v>
      </c>
      <c r="E351" s="49">
        <f t="shared" si="29"/>
        <v>0</v>
      </c>
      <c r="G351" s="2"/>
    </row>
    <row r="352" spans="1:7" ht="12.75">
      <c r="A352" s="2">
        <f t="shared" si="25"/>
        <v>338</v>
      </c>
      <c r="B352" s="49">
        <f t="shared" si="26"/>
        <v>0</v>
      </c>
      <c r="C352" s="49">
        <f t="shared" si="27"/>
        <v>0</v>
      </c>
      <c r="D352" s="49">
        <f t="shared" si="28"/>
        <v>0</v>
      </c>
      <c r="E352" s="49">
        <f t="shared" si="29"/>
        <v>0</v>
      </c>
      <c r="G352" s="2"/>
    </row>
    <row r="353" spans="1:7" ht="12.75">
      <c r="A353" s="2">
        <f t="shared" si="25"/>
        <v>339</v>
      </c>
      <c r="B353" s="49">
        <f t="shared" si="26"/>
        <v>0</v>
      </c>
      <c r="C353" s="49">
        <f t="shared" si="27"/>
        <v>0</v>
      </c>
      <c r="D353" s="49">
        <f t="shared" si="28"/>
        <v>0</v>
      </c>
      <c r="E353" s="49">
        <f t="shared" si="29"/>
        <v>0</v>
      </c>
      <c r="G353" s="2"/>
    </row>
    <row r="354" spans="1:7" ht="12.75">
      <c r="A354" s="2">
        <f t="shared" si="25"/>
        <v>340</v>
      </c>
      <c r="B354" s="49">
        <f t="shared" si="26"/>
        <v>0</v>
      </c>
      <c r="C354" s="49">
        <f t="shared" si="27"/>
        <v>0</v>
      </c>
      <c r="D354" s="49">
        <f t="shared" si="28"/>
        <v>0</v>
      </c>
      <c r="E354" s="49">
        <f t="shared" si="29"/>
        <v>0</v>
      </c>
      <c r="G354" s="2"/>
    </row>
    <row r="355" spans="1:7" ht="12.75">
      <c r="A355" s="2">
        <f t="shared" si="25"/>
        <v>341</v>
      </c>
      <c r="B355" s="49">
        <f t="shared" si="26"/>
        <v>0</v>
      </c>
      <c r="C355" s="49">
        <f t="shared" si="27"/>
        <v>0</v>
      </c>
      <c r="D355" s="49">
        <f t="shared" si="28"/>
        <v>0</v>
      </c>
      <c r="E355" s="49">
        <f t="shared" si="29"/>
        <v>0</v>
      </c>
      <c r="G355" s="2"/>
    </row>
    <row r="356" spans="1:7" ht="12.75">
      <c r="A356" s="2">
        <f t="shared" si="25"/>
        <v>342</v>
      </c>
      <c r="B356" s="49">
        <f t="shared" si="26"/>
        <v>0</v>
      </c>
      <c r="C356" s="49">
        <f t="shared" si="27"/>
        <v>0</v>
      </c>
      <c r="D356" s="49">
        <f t="shared" si="28"/>
        <v>0</v>
      </c>
      <c r="E356" s="49">
        <f t="shared" si="29"/>
        <v>0</v>
      </c>
      <c r="G356" s="2"/>
    </row>
    <row r="357" spans="1:7" ht="12.75">
      <c r="A357" s="2">
        <f t="shared" si="25"/>
        <v>343</v>
      </c>
      <c r="B357" s="49">
        <f t="shared" si="26"/>
        <v>0</v>
      </c>
      <c r="C357" s="49">
        <f t="shared" si="27"/>
        <v>0</v>
      </c>
      <c r="D357" s="49">
        <f t="shared" si="28"/>
        <v>0</v>
      </c>
      <c r="E357" s="49">
        <f t="shared" si="29"/>
        <v>0</v>
      </c>
      <c r="G357" s="2"/>
    </row>
    <row r="358" spans="1:7" ht="12.75">
      <c r="A358" s="2">
        <f t="shared" si="25"/>
        <v>344</v>
      </c>
      <c r="B358" s="49">
        <f t="shared" si="26"/>
        <v>0</v>
      </c>
      <c r="C358" s="49">
        <f t="shared" si="27"/>
        <v>0</v>
      </c>
      <c r="D358" s="49">
        <f t="shared" si="28"/>
        <v>0</v>
      </c>
      <c r="E358" s="49">
        <f t="shared" si="29"/>
        <v>0</v>
      </c>
      <c r="G358" s="2"/>
    </row>
    <row r="359" spans="1:7" ht="12.75">
      <c r="A359" s="2">
        <f t="shared" si="25"/>
        <v>345</v>
      </c>
      <c r="B359" s="49">
        <f t="shared" si="26"/>
        <v>0</v>
      </c>
      <c r="C359" s="49">
        <f t="shared" si="27"/>
        <v>0</v>
      </c>
      <c r="D359" s="49">
        <f t="shared" si="28"/>
        <v>0</v>
      </c>
      <c r="E359" s="49">
        <f t="shared" si="29"/>
        <v>0</v>
      </c>
      <c r="G359" s="2"/>
    </row>
    <row r="360" spans="1:7" ht="12.75">
      <c r="A360" s="2">
        <f t="shared" si="25"/>
        <v>346</v>
      </c>
      <c r="B360" s="49">
        <f t="shared" si="26"/>
        <v>0</v>
      </c>
      <c r="C360" s="49">
        <f t="shared" si="27"/>
        <v>0</v>
      </c>
      <c r="D360" s="49">
        <f t="shared" si="28"/>
        <v>0</v>
      </c>
      <c r="E360" s="49">
        <f t="shared" si="29"/>
        <v>0</v>
      </c>
      <c r="G360" s="2"/>
    </row>
    <row r="361" spans="1:7" ht="12.75">
      <c r="A361" s="2">
        <f t="shared" si="25"/>
        <v>347</v>
      </c>
      <c r="B361" s="49">
        <f t="shared" si="26"/>
        <v>0</v>
      </c>
      <c r="C361" s="49">
        <f t="shared" si="27"/>
        <v>0</v>
      </c>
      <c r="D361" s="49">
        <f t="shared" si="28"/>
        <v>0</v>
      </c>
      <c r="E361" s="49">
        <f t="shared" si="29"/>
        <v>0</v>
      </c>
      <c r="G361" s="2"/>
    </row>
    <row r="362" spans="1:7" ht="12.75">
      <c r="A362" s="2">
        <f t="shared" si="25"/>
        <v>348</v>
      </c>
      <c r="B362" s="49">
        <f t="shared" si="26"/>
        <v>0</v>
      </c>
      <c r="C362" s="49">
        <f t="shared" si="27"/>
        <v>0</v>
      </c>
      <c r="D362" s="49">
        <f t="shared" si="28"/>
        <v>0</v>
      </c>
      <c r="E362" s="49">
        <f t="shared" si="29"/>
        <v>0</v>
      </c>
      <c r="G362" s="2"/>
    </row>
    <row r="363" spans="1:7" ht="12.75">
      <c r="A363" s="2">
        <f t="shared" si="25"/>
        <v>349</v>
      </c>
      <c r="B363" s="49">
        <f t="shared" si="26"/>
        <v>0</v>
      </c>
      <c r="C363" s="49">
        <f t="shared" si="27"/>
        <v>0</v>
      </c>
      <c r="D363" s="49">
        <f t="shared" si="28"/>
        <v>0</v>
      </c>
      <c r="E363" s="49">
        <f t="shared" si="29"/>
        <v>0</v>
      </c>
      <c r="G363" s="2"/>
    </row>
    <row r="364" spans="1:7" ht="12.75">
      <c r="A364" s="2">
        <f t="shared" si="25"/>
        <v>350</v>
      </c>
      <c r="B364" s="49">
        <f t="shared" si="26"/>
        <v>0</v>
      </c>
      <c r="C364" s="49">
        <f t="shared" si="27"/>
        <v>0</v>
      </c>
      <c r="D364" s="49">
        <f t="shared" si="28"/>
        <v>0</v>
      </c>
      <c r="E364" s="49">
        <f t="shared" si="29"/>
        <v>0</v>
      </c>
      <c r="G364" s="2"/>
    </row>
    <row r="365" spans="1:7" ht="12.75">
      <c r="A365" s="2">
        <f t="shared" si="25"/>
        <v>351</v>
      </c>
      <c r="B365" s="49">
        <f t="shared" si="26"/>
        <v>0</v>
      </c>
      <c r="C365" s="49">
        <f t="shared" si="27"/>
        <v>0</v>
      </c>
      <c r="D365" s="49">
        <f t="shared" si="28"/>
        <v>0</v>
      </c>
      <c r="E365" s="49">
        <f t="shared" si="29"/>
        <v>0</v>
      </c>
      <c r="G365" s="2"/>
    </row>
    <row r="366" spans="1:7" ht="12.75">
      <c r="A366" s="2">
        <f t="shared" si="25"/>
        <v>352</v>
      </c>
      <c r="B366" s="49">
        <f t="shared" si="26"/>
        <v>0</v>
      </c>
      <c r="C366" s="49">
        <f t="shared" si="27"/>
        <v>0</v>
      </c>
      <c r="D366" s="49">
        <f t="shared" si="28"/>
        <v>0</v>
      </c>
      <c r="E366" s="49">
        <f t="shared" si="29"/>
        <v>0</v>
      </c>
      <c r="G366" s="2"/>
    </row>
    <row r="367" spans="1:7" ht="12.75">
      <c r="A367" s="2">
        <f t="shared" si="25"/>
        <v>353</v>
      </c>
      <c r="B367" s="49">
        <f t="shared" si="26"/>
        <v>0</v>
      </c>
      <c r="C367" s="49">
        <f t="shared" si="27"/>
        <v>0</v>
      </c>
      <c r="D367" s="49">
        <f t="shared" si="28"/>
        <v>0</v>
      </c>
      <c r="E367" s="49">
        <f t="shared" si="29"/>
        <v>0</v>
      </c>
      <c r="G367" s="2"/>
    </row>
    <row r="368" spans="1:7" ht="12.75">
      <c r="A368" s="2">
        <f t="shared" si="25"/>
        <v>354</v>
      </c>
      <c r="B368" s="49">
        <f t="shared" si="26"/>
        <v>0</v>
      </c>
      <c r="C368" s="49">
        <f t="shared" si="27"/>
        <v>0</v>
      </c>
      <c r="D368" s="49">
        <f t="shared" si="28"/>
        <v>0</v>
      </c>
      <c r="E368" s="49">
        <f t="shared" si="29"/>
        <v>0</v>
      </c>
      <c r="G368" s="2"/>
    </row>
    <row r="369" spans="1:7" ht="12.75">
      <c r="A369" s="2">
        <f t="shared" si="25"/>
        <v>355</v>
      </c>
      <c r="B369" s="49">
        <f>IF(E368&lt;1,0,IF(E368&gt;B$8,B$8,(1+D$2)*E368))</f>
        <v>0</v>
      </c>
      <c r="C369" s="49">
        <f t="shared" si="27"/>
        <v>0</v>
      </c>
      <c r="D369" s="49">
        <f t="shared" si="28"/>
        <v>0</v>
      </c>
      <c r="E369" s="49">
        <f t="shared" si="29"/>
        <v>0</v>
      </c>
      <c r="G369" s="2"/>
    </row>
    <row r="370" spans="1:7" ht="12.75">
      <c r="A370" s="2">
        <f t="shared" si="25"/>
        <v>356</v>
      </c>
      <c r="B370" s="49">
        <f t="shared" si="26"/>
        <v>0</v>
      </c>
      <c r="C370" s="49">
        <f t="shared" si="27"/>
        <v>0</v>
      </c>
      <c r="D370" s="49">
        <f t="shared" si="28"/>
        <v>0</v>
      </c>
      <c r="E370" s="49">
        <f t="shared" si="29"/>
        <v>0</v>
      </c>
      <c r="G370" s="2"/>
    </row>
    <row r="371" spans="1:7" ht="12.75">
      <c r="A371" s="2">
        <f t="shared" si="25"/>
        <v>357</v>
      </c>
      <c r="B371" s="49">
        <f t="shared" si="26"/>
        <v>0</v>
      </c>
      <c r="C371" s="49">
        <f t="shared" si="27"/>
        <v>0</v>
      </c>
      <c r="D371" s="49">
        <f t="shared" si="28"/>
        <v>0</v>
      </c>
      <c r="E371" s="49">
        <f t="shared" si="29"/>
        <v>0</v>
      </c>
      <c r="G371" s="2"/>
    </row>
    <row r="372" spans="1:7" ht="12.75">
      <c r="A372" s="2">
        <f t="shared" si="25"/>
        <v>358</v>
      </c>
      <c r="B372" s="49">
        <f t="shared" si="26"/>
        <v>0</v>
      </c>
      <c r="C372" s="49">
        <f t="shared" si="27"/>
        <v>0</v>
      </c>
      <c r="D372" s="49">
        <f t="shared" si="28"/>
        <v>0</v>
      </c>
      <c r="E372" s="49">
        <f t="shared" si="29"/>
        <v>0</v>
      </c>
      <c r="G372" s="2"/>
    </row>
    <row r="373" spans="1:7" ht="12.75">
      <c r="A373" s="2">
        <f t="shared" si="25"/>
        <v>359</v>
      </c>
      <c r="B373" s="49">
        <f t="shared" si="26"/>
        <v>0</v>
      </c>
      <c r="C373" s="49">
        <f t="shared" si="27"/>
        <v>0</v>
      </c>
      <c r="D373" s="49">
        <f t="shared" si="28"/>
        <v>0</v>
      </c>
      <c r="E373" s="49">
        <f t="shared" si="29"/>
        <v>0</v>
      </c>
      <c r="G373" s="2"/>
    </row>
    <row r="374" spans="1:7" ht="12.75">
      <c r="A374" s="2">
        <f t="shared" si="25"/>
        <v>360</v>
      </c>
      <c r="B374" s="49">
        <f t="shared" si="26"/>
        <v>0</v>
      </c>
      <c r="C374" s="49">
        <f t="shared" si="27"/>
        <v>0</v>
      </c>
      <c r="D374" s="49">
        <f t="shared" si="28"/>
        <v>0</v>
      </c>
      <c r="E374" s="49">
        <f t="shared" si="29"/>
        <v>0</v>
      </c>
      <c r="G374" s="2"/>
    </row>
  </sheetData>
  <sheetProtection/>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49"/>
  <sheetViews>
    <sheetView zoomScalePageLayoutView="0" workbookViewId="0" topLeftCell="A1">
      <selection activeCell="C10" sqref="C10"/>
    </sheetView>
  </sheetViews>
  <sheetFormatPr defaultColWidth="9.140625" defaultRowHeight="12.75"/>
  <cols>
    <col min="1" max="1" width="10.140625" style="0" customWidth="1"/>
    <col min="2" max="2" width="49.00390625" style="0" customWidth="1"/>
    <col min="3" max="3" width="9.140625" style="0" bestFit="1" customWidth="1"/>
    <col min="4" max="4" width="1.57421875" style="0" customWidth="1"/>
    <col min="5" max="5" width="11.8515625" style="0" bestFit="1" customWidth="1"/>
    <col min="8" max="8" width="10.00390625" style="0" bestFit="1" customWidth="1"/>
  </cols>
  <sheetData>
    <row r="1" spans="1:3" ht="12.75">
      <c r="A1" s="109" t="str">
        <f>ROW()&amp;")"</f>
        <v>1)</v>
      </c>
      <c r="B1" s="107" t="s">
        <v>28</v>
      </c>
      <c r="C1" s="108"/>
    </row>
    <row r="2" spans="1:3" ht="38.25">
      <c r="A2" s="109" t="str">
        <f>ROW()&amp;")"</f>
        <v>2)</v>
      </c>
      <c r="B2" s="107" t="s">
        <v>188</v>
      </c>
      <c r="C2" s="108"/>
    </row>
    <row r="3" spans="1:3" ht="51">
      <c r="A3" s="109" t="str">
        <f>ROW()&amp;")"</f>
        <v>3)</v>
      </c>
      <c r="B3" s="107" t="s">
        <v>144</v>
      </c>
      <c r="C3" s="108"/>
    </row>
    <row r="4" spans="1:3" ht="25.5">
      <c r="A4" s="109" t="str">
        <f>ROW()&amp;")"</f>
        <v>4)</v>
      </c>
      <c r="B4" s="107" t="s">
        <v>189</v>
      </c>
      <c r="C4" s="108"/>
    </row>
    <row r="5" spans="1:3" ht="38.25">
      <c r="A5" s="109" t="str">
        <f>ROW()&amp;")"</f>
        <v>5)</v>
      </c>
      <c r="B5" s="107" t="s">
        <v>147</v>
      </c>
      <c r="C5" s="108"/>
    </row>
    <row r="7" spans="1:3" ht="12.75">
      <c r="A7" s="117">
        <v>1</v>
      </c>
      <c r="B7" s="176" t="s">
        <v>29</v>
      </c>
      <c r="C7" s="176"/>
    </row>
    <row r="8" spans="2:3" ht="25.5">
      <c r="B8" s="177" t="s">
        <v>218</v>
      </c>
      <c r="C8" s="168">
        <v>100</v>
      </c>
    </row>
    <row r="9" spans="2:3" ht="12.75">
      <c r="B9" s="2" t="s">
        <v>31</v>
      </c>
      <c r="C9" s="4">
        <v>0.1</v>
      </c>
    </row>
    <row r="10" spans="2:3" ht="12.75">
      <c r="B10" s="2" t="s">
        <v>50</v>
      </c>
      <c r="C10" s="167"/>
    </row>
    <row r="11" spans="2:3" ht="12.75">
      <c r="B11" s="40" t="s">
        <v>219</v>
      </c>
      <c r="C11" s="122"/>
    </row>
    <row r="12" spans="2:3" ht="12.75">
      <c r="B12" s="2" t="s">
        <v>32</v>
      </c>
      <c r="C12" s="5">
        <f>C8*(1+C9)</f>
        <v>110.00000000000001</v>
      </c>
    </row>
    <row r="14" spans="1:6" ht="12.75">
      <c r="A14" s="117">
        <v>2</v>
      </c>
      <c r="B14" s="176" t="s">
        <v>51</v>
      </c>
      <c r="C14" s="176"/>
      <c r="E14" s="48"/>
      <c r="F14" s="65"/>
    </row>
    <row r="15" spans="2:3" ht="25.5">
      <c r="B15" s="177" t="s">
        <v>218</v>
      </c>
      <c r="C15" s="168">
        <v>100</v>
      </c>
    </row>
    <row r="16" spans="2:3" ht="76.5">
      <c r="B16" s="8" t="s">
        <v>36</v>
      </c>
      <c r="C16" s="178">
        <v>0.1</v>
      </c>
    </row>
    <row r="17" spans="2:3" ht="12.75">
      <c r="B17" s="2" t="s">
        <v>35</v>
      </c>
      <c r="C17" s="7">
        <v>12</v>
      </c>
    </row>
    <row r="18" spans="2:8" ht="12.75">
      <c r="B18" s="2" t="str">
        <f>"Monthly Interest Rate = "&amp;TEXT(C16,"00.00%")&amp;"/"&amp;C17&amp;" ="</f>
        <v>Monthly Interest Rate = 10.00%/12 =</v>
      </c>
      <c r="C18" s="179"/>
      <c r="H18" s="180">
        <f>C16/C17</f>
        <v>0.008333333333333333</v>
      </c>
    </row>
    <row r="19" spans="2:8" ht="12.75">
      <c r="B19" s="2" t="s">
        <v>153</v>
      </c>
      <c r="C19" s="119">
        <f>C15</f>
        <v>100</v>
      </c>
      <c r="H19" s="67">
        <f>C15</f>
        <v>100</v>
      </c>
    </row>
    <row r="20" spans="1:8" ht="25.5">
      <c r="A20" t="s">
        <v>38</v>
      </c>
      <c r="B20" s="8" t="str">
        <f>A20&amp;"'s Interest deposited into the account = "&amp;DOLLAR(C15)&amp;"*"&amp;ROUND(H18,5)&amp;" ="</f>
        <v>1st month's Interest deposited into the account = $100.00*0.00833 =</v>
      </c>
      <c r="C20" s="181"/>
      <c r="H20" s="153">
        <f>H19*H$18</f>
        <v>0.8333333333333334</v>
      </c>
    </row>
    <row r="21" spans="2:8" ht="25.5">
      <c r="B21" s="8" t="str">
        <f>"New Balance in the account after the interest is deposited "&amp;DOLLAR(C8)&amp;" + "&amp;DOLLAR(H20)</f>
        <v>New Balance in the account after the interest is deposited $100.00 + $0.83</v>
      </c>
      <c r="C21" s="181"/>
      <c r="H21" s="153">
        <f>SUM(H19:H20)</f>
        <v>100.83333333333333</v>
      </c>
    </row>
    <row r="22" spans="1:8" ht="25.5">
      <c r="A22" t="s">
        <v>39</v>
      </c>
      <c r="B22" s="8" t="str">
        <f>A22&amp;"'s Interest deposited into the account = "&amp;DOLLAR(H21)&amp;"*"&amp;ROUND(H$18,5)&amp;" ="</f>
        <v>2nd month's Interest deposited into the account = $100.83*0.00833 =</v>
      </c>
      <c r="C22" s="181"/>
      <c r="H22" s="153">
        <f>H21*H$18</f>
        <v>0.8402777777777777</v>
      </c>
    </row>
    <row r="23" spans="2:8" ht="25.5">
      <c r="B23" s="8" t="str">
        <f>"New Balance in the account after the interest is deposited "&amp;DOLLAR(H21)&amp;" + "&amp;DOLLAR(H22)</f>
        <v>New Balance in the account after the interest is deposited $100.83 + $0.84</v>
      </c>
      <c r="C23" s="181"/>
      <c r="H23" s="153">
        <f>SUM(H21:H22)</f>
        <v>101.6736111111111</v>
      </c>
    </row>
    <row r="24" spans="1:8" ht="25.5">
      <c r="A24" t="s">
        <v>40</v>
      </c>
      <c r="B24" s="8" t="str">
        <f>A24&amp;"'s Interest deposited into the account = "&amp;DOLLAR(H23)&amp;"*"&amp;ROUND(H$18,5)&amp;" ="</f>
        <v>3rd month's Interest deposited into the account = $101.67*0.00833 =</v>
      </c>
      <c r="C24" s="181"/>
      <c r="H24" s="153">
        <f>H23*H$18</f>
        <v>0.8472800925925925</v>
      </c>
    </row>
    <row r="25" spans="2:8" ht="25.5">
      <c r="B25" s="8" t="str">
        <f>"New Balance in the account after the interest is deposited "&amp;DOLLAR(H23)&amp;" + "&amp;DOLLAR(H24)</f>
        <v>New Balance in the account after the interest is deposited $101.67 + $0.85</v>
      </c>
      <c r="C25" s="181"/>
      <c r="H25" s="153">
        <f>SUM(H23:H24)</f>
        <v>102.5208912037037</v>
      </c>
    </row>
    <row r="26" spans="1:8" ht="25.5">
      <c r="A26" t="s">
        <v>41</v>
      </c>
      <c r="B26" s="8" t="str">
        <f>A26&amp;"'s Interest deposited into the account = "&amp;DOLLAR(H25)&amp;"*"&amp;ROUND(H$18,5)&amp;" ="</f>
        <v>4th month's Interest deposited into the account = $102.52*0.00833 =</v>
      </c>
      <c r="C26" s="181"/>
      <c r="H26" s="153">
        <f>H25*H$18</f>
        <v>0.8543407600308641</v>
      </c>
    </row>
    <row r="27" spans="2:8" ht="25.5">
      <c r="B27" s="8" t="str">
        <f>"New Balance in the account after the interest is deposited "&amp;DOLLAR(H25)&amp;" + "&amp;DOLLAR(H26)</f>
        <v>New Balance in the account after the interest is deposited $102.52 + $0.85</v>
      </c>
      <c r="C27" s="181"/>
      <c r="H27" s="153">
        <f>SUM(H25:H26)</f>
        <v>103.37523196373456</v>
      </c>
    </row>
    <row r="28" spans="1:8" ht="25.5">
      <c r="A28" t="s">
        <v>42</v>
      </c>
      <c r="B28" s="8" t="str">
        <f>A28&amp;"'s Interest deposited into the account = "&amp;DOLLAR(H27)&amp;"*"&amp;ROUND(H$18,5)&amp;" ="</f>
        <v>5th month's Interest deposited into the account = $103.38*0.00833 =</v>
      </c>
      <c r="C28" s="181"/>
      <c r="H28" s="153">
        <f>H27*H$18</f>
        <v>0.8614602663644547</v>
      </c>
    </row>
    <row r="29" spans="2:8" ht="25.5">
      <c r="B29" s="8" t="str">
        <f>"New Balance in the account after the interest is deposited "&amp;DOLLAR(H27)&amp;" + "&amp;DOLLAR(H28)</f>
        <v>New Balance in the account after the interest is deposited $103.38 + $0.86</v>
      </c>
      <c r="C29" s="181"/>
      <c r="H29" s="153">
        <f>SUM(H27:H28)</f>
        <v>104.23669223009902</v>
      </c>
    </row>
    <row r="30" spans="1:8" ht="25.5">
      <c r="A30" t="s">
        <v>43</v>
      </c>
      <c r="B30" s="8" t="str">
        <f>A30&amp;"'s Interest deposited into the account = "&amp;DOLLAR(H29)&amp;"*"&amp;ROUND(H$18,5)&amp;" ="</f>
        <v>6th month's Interest deposited into the account = $104.24*0.00833 =</v>
      </c>
      <c r="C30" s="181"/>
      <c r="H30" s="153">
        <f>H29*H$18</f>
        <v>0.8686391019174918</v>
      </c>
    </row>
    <row r="31" spans="2:8" ht="25.5">
      <c r="B31" s="8" t="str">
        <f>"New Balance in the account after the interest is deposited "&amp;DOLLAR(H29)&amp;" + "&amp;DOLLAR(H30)</f>
        <v>New Balance in the account after the interest is deposited $104.24 + $0.87</v>
      </c>
      <c r="C31" s="181"/>
      <c r="H31" s="153">
        <f>SUM(H29:H30)</f>
        <v>105.10533133201652</v>
      </c>
    </row>
    <row r="32" spans="1:8" ht="25.5">
      <c r="A32" t="s">
        <v>44</v>
      </c>
      <c r="B32" s="8" t="str">
        <f>A32&amp;"'s Interest deposited into the account = "&amp;DOLLAR(H31)&amp;"*"&amp;ROUND(H$18,5)&amp;" ="</f>
        <v>7th month's Interest deposited into the account = $105.11*0.00833 =</v>
      </c>
      <c r="C32" s="181"/>
      <c r="H32" s="153">
        <f>H31*H$18</f>
        <v>0.8758777611001376</v>
      </c>
    </row>
    <row r="33" spans="2:8" ht="25.5">
      <c r="B33" s="8" t="str">
        <f>"New Balance in the account after the interest is deposited "&amp;DOLLAR(H31)&amp;" + "&amp;DOLLAR(H32)</f>
        <v>New Balance in the account after the interest is deposited $105.11 + $0.88</v>
      </c>
      <c r="C33" s="181"/>
      <c r="H33" s="153">
        <f>SUM(H31:H32)</f>
        <v>105.98120909311666</v>
      </c>
    </row>
    <row r="34" spans="1:8" ht="25.5">
      <c r="A34" t="s">
        <v>45</v>
      </c>
      <c r="B34" s="8" t="str">
        <f>A34&amp;"'s Interest deposited into the account = "&amp;DOLLAR(H33)&amp;"*"&amp;ROUND(H$18,5)&amp;" ="</f>
        <v>8th month's Interest deposited into the account = $105.98*0.00833 =</v>
      </c>
      <c r="C34" s="181"/>
      <c r="H34" s="153">
        <f>H33*H$18</f>
        <v>0.8831767424426388</v>
      </c>
    </row>
    <row r="35" spans="2:8" ht="25.5">
      <c r="B35" s="8" t="str">
        <f>"New Balance in the account after the interest is deposited "&amp;DOLLAR(H33)&amp;" + "&amp;DOLLAR(H34)</f>
        <v>New Balance in the account after the interest is deposited $105.98 + $0.88</v>
      </c>
      <c r="C35" s="181"/>
      <c r="H35" s="153">
        <f>SUM(H33:H34)</f>
        <v>106.8643858355593</v>
      </c>
    </row>
    <row r="36" spans="1:8" ht="25.5">
      <c r="A36" t="s">
        <v>46</v>
      </c>
      <c r="B36" s="8" t="str">
        <f>A36&amp;"'s Interest deposited into the account = "&amp;DOLLAR(H35)&amp;"*"&amp;ROUND(H$18,5)&amp;" ="</f>
        <v>9th month's Interest deposited into the account = $106.86*0.00833 =</v>
      </c>
      <c r="C36" s="181"/>
      <c r="H36" s="153">
        <f>H35*H$18</f>
        <v>0.8905365486296608</v>
      </c>
    </row>
    <row r="37" spans="2:8" ht="25.5">
      <c r="B37" s="8" t="str">
        <f>"New Balance in the account after the interest is deposited "&amp;DOLLAR(H35)&amp;" + "&amp;DOLLAR(H36)</f>
        <v>New Balance in the account after the interest is deposited $106.86 + $0.89</v>
      </c>
      <c r="C37" s="181"/>
      <c r="H37" s="153">
        <f>SUM(H35:H36)</f>
        <v>107.75492238418896</v>
      </c>
    </row>
    <row r="38" spans="1:8" ht="25.5">
      <c r="A38" t="s">
        <v>47</v>
      </c>
      <c r="B38" s="8" t="str">
        <f>A38&amp;"'s Interest deposited into the account = "&amp;DOLLAR(H37)&amp;"*"&amp;ROUND(H$18,5)&amp;" ="</f>
        <v>10th month's Interest deposited into the account = $107.75*0.00833 =</v>
      </c>
      <c r="C38" s="181"/>
      <c r="H38" s="153">
        <f>H37*H$18</f>
        <v>0.8979576865349079</v>
      </c>
    </row>
    <row r="39" spans="2:8" ht="25.5">
      <c r="B39" s="8" t="str">
        <f>"New Balance in the account after the interest is deposited "&amp;DOLLAR(H37)&amp;" + "&amp;DOLLAR(H38)</f>
        <v>New Balance in the account after the interest is deposited $107.75 + $0.90</v>
      </c>
      <c r="C39" s="181"/>
      <c r="H39" s="153">
        <f>SUM(H37:H38)</f>
        <v>108.65288007072387</v>
      </c>
    </row>
    <row r="40" spans="1:8" ht="25.5">
      <c r="A40" t="s">
        <v>48</v>
      </c>
      <c r="B40" s="8" t="str">
        <f>A40&amp;"'s Interest deposited into the account = "&amp;DOLLAR(H39)&amp;"*"&amp;ROUND(H$18,5)&amp;" ="</f>
        <v>11th month's Interest deposited into the account = $108.65*0.00833 =</v>
      </c>
      <c r="C40" s="181"/>
      <c r="H40" s="153">
        <f>H39*H$18</f>
        <v>0.9054406672560322</v>
      </c>
    </row>
    <row r="41" spans="2:8" ht="25.5">
      <c r="B41" s="8" t="str">
        <f>"New Balance in the account after the interest is deposited "&amp;DOLLAR(H39)&amp;" + "&amp;DOLLAR(H40)</f>
        <v>New Balance in the account after the interest is deposited $108.65 + $0.91</v>
      </c>
      <c r="C41" s="181"/>
      <c r="H41" s="153">
        <f>SUM(H39:H40)</f>
        <v>109.5583207379799</v>
      </c>
    </row>
    <row r="42" spans="1:8" ht="25.5">
      <c r="A42" t="s">
        <v>49</v>
      </c>
      <c r="B42" s="8" t="str">
        <f>A42&amp;"'s Interest deposited into the account = "&amp;DOLLAR(H41)&amp;"*"&amp;ROUND(H$18,5)&amp;" ="</f>
        <v>12th month's Interest deposited into the account = $109.56*0.00833 =</v>
      </c>
      <c r="C42" s="181"/>
      <c r="H42" s="153">
        <f>H41*H$18</f>
        <v>0.9129860061498325</v>
      </c>
    </row>
    <row r="43" spans="2:8" ht="25.5">
      <c r="B43" s="8" t="str">
        <f>"New Balance in the account after the interest is deposited "&amp;DOLLAR(H41)&amp;" + "&amp;DOLLAR(H42)</f>
        <v>New Balance in the account after the interest is deposited $109.56 + $0.91</v>
      </c>
      <c r="C43" s="181"/>
      <c r="H43" s="154">
        <f>SUM(H41:H42)</f>
        <v>110.47130674412973</v>
      </c>
    </row>
    <row r="44" spans="3:4" ht="12.75">
      <c r="C44" s="120"/>
      <c r="D44" s="65"/>
    </row>
    <row r="45" spans="2:3" ht="12.75">
      <c r="B45" s="2" t="s">
        <v>50</v>
      </c>
      <c r="C45" s="119">
        <f>SUM(H42,H40,H38,H36,H34,H32,H30,H28,H26,H24,H22,H20)</f>
        <v>10.471306744129725</v>
      </c>
    </row>
    <row r="46" spans="2:8" ht="12.75">
      <c r="B46" s="2" t="s">
        <v>50</v>
      </c>
      <c r="C46" s="181"/>
      <c r="H46" s="49">
        <f>C15*((1+C16/C17)^C17-1)</f>
        <v>10.471306744129683</v>
      </c>
    </row>
    <row r="47" spans="2:3" ht="12.75">
      <c r="B47" s="40" t="s">
        <v>219</v>
      </c>
      <c r="C47" s="119">
        <f>SUM(C45,C15)</f>
        <v>110.47130674412972</v>
      </c>
    </row>
    <row r="48" spans="2:8" ht="12.75">
      <c r="B48" s="40" t="s">
        <v>219</v>
      </c>
      <c r="C48" s="181"/>
      <c r="H48" s="119">
        <f>C15*(1+H18)^C17</f>
        <v>110.47130674412968</v>
      </c>
    </row>
    <row r="49" spans="1:8" ht="12.75">
      <c r="A49" s="117">
        <v>3</v>
      </c>
      <c r="B49" s="40" t="s">
        <v>219</v>
      </c>
      <c r="C49" s="101"/>
      <c r="H49" s="121">
        <f>FV(H18,C17,,-C15)</f>
        <v>110.47130674412968</v>
      </c>
    </row>
  </sheetData>
  <sheetProtection/>
  <printOptions horizontalCentered="1"/>
  <pageMargins left="0.75" right="0.75" top="1" bottom="1" header="0.5" footer="0.5"/>
  <pageSetup fitToHeight="1" fitToWidth="1" horizontalDpi="600" verticalDpi="600" orientation="portrait" scale="59" r:id="rId1"/>
  <headerFooter alignWithMargins="0">
    <oddHeader>&amp;CInterest</oddHeader>
  </headerFooter>
</worksheet>
</file>

<file path=xl/worksheets/sheet4.xml><?xml version="1.0" encoding="utf-8"?>
<worksheet xmlns="http://schemas.openxmlformats.org/spreadsheetml/2006/main" xmlns:r="http://schemas.openxmlformats.org/officeDocument/2006/relationships">
  <dimension ref="A1:I35"/>
  <sheetViews>
    <sheetView zoomScalePageLayoutView="0" workbookViewId="0" topLeftCell="A5">
      <selection activeCell="C12" sqref="C12"/>
    </sheetView>
  </sheetViews>
  <sheetFormatPr defaultColWidth="9.140625" defaultRowHeight="12.75"/>
  <cols>
    <col min="1" max="1" width="2.57421875" style="0" bestFit="1" customWidth="1"/>
    <col min="2" max="2" width="21.57421875" style="0" bestFit="1" customWidth="1"/>
    <col min="3" max="3" width="23.00390625" style="0" bestFit="1" customWidth="1"/>
    <col min="4" max="4" width="23.140625" style="0" bestFit="1" customWidth="1"/>
    <col min="5" max="5" width="10.57421875" style="0" bestFit="1" customWidth="1"/>
    <col min="6" max="6" width="13.421875" style="0" bestFit="1" customWidth="1"/>
  </cols>
  <sheetData>
    <row r="1" spans="1:6" ht="12.75">
      <c r="A1" s="109" t="str">
        <f aca="true" t="shared" si="0" ref="A1:A7">ROW()&amp;")"</f>
        <v>1)</v>
      </c>
      <c r="B1" s="107" t="s">
        <v>143</v>
      </c>
      <c r="C1" s="108"/>
      <c r="D1" s="108"/>
      <c r="E1" s="108"/>
      <c r="F1" s="108"/>
    </row>
    <row r="2" spans="1:6" ht="25.5">
      <c r="A2" s="109" t="str">
        <f t="shared" si="0"/>
        <v>2)</v>
      </c>
      <c r="B2" s="107" t="s">
        <v>142</v>
      </c>
      <c r="C2" s="108"/>
      <c r="D2" s="108"/>
      <c r="E2" s="108"/>
      <c r="F2" s="108"/>
    </row>
    <row r="3" spans="1:6" ht="25.5">
      <c r="A3" s="109" t="str">
        <f t="shared" si="0"/>
        <v>3)</v>
      </c>
      <c r="B3" s="107" t="s">
        <v>189</v>
      </c>
      <c r="C3" s="108"/>
      <c r="D3" s="108"/>
      <c r="E3" s="108"/>
      <c r="F3" s="108"/>
    </row>
    <row r="4" spans="1:6" ht="25.5">
      <c r="A4" s="109" t="str">
        <f t="shared" si="0"/>
        <v>4)</v>
      </c>
      <c r="B4" s="107" t="s">
        <v>147</v>
      </c>
      <c r="C4" s="108"/>
      <c r="D4" s="108"/>
      <c r="E4" s="108"/>
      <c r="F4" s="108"/>
    </row>
    <row r="5" spans="1:6" ht="25.5">
      <c r="A5" s="109" t="str">
        <f t="shared" si="0"/>
        <v>5)</v>
      </c>
      <c r="B5" s="107" t="s">
        <v>128</v>
      </c>
      <c r="C5" s="108"/>
      <c r="D5" s="108"/>
      <c r="E5" s="108"/>
      <c r="F5" s="108"/>
    </row>
    <row r="6" spans="1:6" ht="38.25">
      <c r="A6" s="109" t="str">
        <f t="shared" si="0"/>
        <v>6)</v>
      </c>
      <c r="B6" s="107" t="s">
        <v>145</v>
      </c>
      <c r="C6" s="108"/>
      <c r="D6" s="108"/>
      <c r="E6" s="108"/>
      <c r="F6" s="108"/>
    </row>
    <row r="7" spans="1:6" ht="38.25">
      <c r="A7" s="109" t="str">
        <f t="shared" si="0"/>
        <v>7)</v>
      </c>
      <c r="B7" s="107" t="s">
        <v>144</v>
      </c>
      <c r="C7" s="108"/>
      <c r="D7" s="108"/>
      <c r="E7" s="108"/>
      <c r="F7" s="108"/>
    </row>
    <row r="8" ht="13.5" thickBot="1"/>
    <row r="9" spans="1:5" ht="27" thickBot="1" thickTop="1">
      <c r="A9" s="117">
        <v>1</v>
      </c>
      <c r="B9" s="112" t="str">
        <f>"Borrower Point of View: At an "&amp;D10&amp;" of "&amp;TEXT(E10,"0.00%")&amp;" the monthly PMT paid = "&amp;DOLLAR(C13)</f>
        <v>Borrower Point of View: At an Annual Interest Rate of 4.80% the monthly PMT paid = $0.00</v>
      </c>
      <c r="C9" s="112"/>
      <c r="D9" s="112"/>
      <c r="E9" s="112"/>
    </row>
    <row r="10" spans="2:5" ht="13.5" thickTop="1">
      <c r="B10" s="22" t="s">
        <v>61</v>
      </c>
      <c r="C10" s="23">
        <v>34799</v>
      </c>
      <c r="D10" s="22" t="s">
        <v>57</v>
      </c>
      <c r="E10" s="24">
        <v>0.048</v>
      </c>
    </row>
    <row r="11" spans="2:5" ht="12.75">
      <c r="B11" s="53" t="s">
        <v>62</v>
      </c>
      <c r="C11" s="26">
        <v>10000</v>
      </c>
      <c r="D11" s="25" t="s">
        <v>63</v>
      </c>
      <c r="E11" s="183"/>
    </row>
    <row r="12" spans="2:5" ht="12.75">
      <c r="B12" s="25" t="s">
        <v>64</v>
      </c>
      <c r="C12" s="101"/>
      <c r="D12" s="25" t="s">
        <v>65</v>
      </c>
      <c r="E12" s="2">
        <v>5</v>
      </c>
    </row>
    <row r="13" spans="2:5" ht="12.75">
      <c r="B13" s="25" t="s">
        <v>66</v>
      </c>
      <c r="C13" s="101"/>
      <c r="D13" s="25" t="s">
        <v>67</v>
      </c>
      <c r="E13" s="103"/>
    </row>
    <row r="14" spans="2:5" ht="12.75">
      <c r="B14" s="25" t="s">
        <v>66</v>
      </c>
      <c r="C14" s="2">
        <f>-C12/((1-(1+E10/E14)^(-E12*E14))/(E10/E14))</f>
        <v>0</v>
      </c>
      <c r="D14" s="29" t="s">
        <v>59</v>
      </c>
      <c r="E14" s="2">
        <v>12</v>
      </c>
    </row>
    <row r="15" ht="13.5" thickBot="1"/>
    <row r="16" spans="1:5" ht="27" thickBot="1" thickTop="1">
      <c r="A16" s="117">
        <v>2</v>
      </c>
      <c r="B16" s="112" t="str">
        <f>"Lender Point of view: At an "&amp;D17&amp;" of "&amp;TEXT(E17,"0.00%")&amp;" the monthly PMT received = "&amp;DOLLAR(C20)</f>
        <v>Lender Point of view: At an Annual Interest Rate of 4.80% the monthly PMT received = $0.00</v>
      </c>
      <c r="C16" s="112"/>
      <c r="D16" s="112"/>
      <c r="E16" s="112"/>
    </row>
    <row r="17" spans="2:5" ht="13.5" thickTop="1">
      <c r="B17" s="22" t="s">
        <v>61</v>
      </c>
      <c r="C17" s="23">
        <f>C10</f>
        <v>34799</v>
      </c>
      <c r="D17" s="22" t="s">
        <v>57</v>
      </c>
      <c r="E17" s="24">
        <f>E10</f>
        <v>0.048</v>
      </c>
    </row>
    <row r="18" spans="2:5" ht="12.75">
      <c r="B18" s="53" t="s">
        <v>62</v>
      </c>
      <c r="C18" s="26">
        <f>C11</f>
        <v>10000</v>
      </c>
      <c r="D18" s="25" t="s">
        <v>63</v>
      </c>
      <c r="E18" s="184">
        <f>E17/E21</f>
        <v>0.004</v>
      </c>
    </row>
    <row r="19" spans="2:5" ht="12.75">
      <c r="B19" s="25" t="s">
        <v>64</v>
      </c>
      <c r="C19" s="185">
        <f>C17-C18</f>
        <v>24799</v>
      </c>
      <c r="D19" s="25" t="s">
        <v>65</v>
      </c>
      <c r="E19" s="2">
        <f>E12</f>
        <v>5</v>
      </c>
    </row>
    <row r="20" spans="2:5" ht="12.75">
      <c r="B20" s="25" t="s">
        <v>66</v>
      </c>
      <c r="C20" s="97"/>
      <c r="D20" s="25" t="s">
        <v>67</v>
      </c>
      <c r="E20" s="118">
        <f>E19*E21</f>
        <v>60</v>
      </c>
    </row>
    <row r="21" spans="2:5" ht="12.75">
      <c r="B21" s="25" t="s">
        <v>66</v>
      </c>
      <c r="C21" s="2">
        <f>C19/((1-(1+E17/E21)^(-E19*E21))/(E17/E21))</f>
        <v>465.71882211316887</v>
      </c>
      <c r="D21" s="29" t="s">
        <v>59</v>
      </c>
      <c r="E21" s="2">
        <f>E14</f>
        <v>12</v>
      </c>
    </row>
    <row r="22" ht="13.5" thickBot="1"/>
    <row r="23" spans="1:5" ht="27" thickBot="1" thickTop="1">
      <c r="A23" s="117">
        <v>3</v>
      </c>
      <c r="B23" s="112" t="str">
        <f>"At an "&amp;D24&amp;" of "&amp;TEXT(E24,"0.00%")&amp;" and a balloon payment of "&amp;DOLLAR(-C27)&amp;" at the end of "&amp;E27&amp;" months, the monthly PMT = "&amp;DOLLAR(PMT(E25,E27,C26,C27))&amp;" - Borrower's Point of View."</f>
        <v>At an Annual Interest Rate of 5.25% and a balloon payment of $5,000.00 at the end of 36 months, the monthly PMT = ($1,225.21) - Borrower's Point of View.</v>
      </c>
      <c r="C23" s="112"/>
      <c r="D23" s="112"/>
      <c r="E23" s="112"/>
    </row>
    <row r="24" spans="2:5" ht="13.5" thickTop="1">
      <c r="B24" s="22" t="s">
        <v>61</v>
      </c>
      <c r="C24" s="23">
        <v>50000</v>
      </c>
      <c r="D24" s="22" t="s">
        <v>57</v>
      </c>
      <c r="E24" s="24">
        <v>0.0525</v>
      </c>
    </row>
    <row r="25" spans="2:5" ht="12.75">
      <c r="B25" s="53" t="s">
        <v>62</v>
      </c>
      <c r="C25" s="26">
        <v>5000</v>
      </c>
      <c r="D25" s="25" t="s">
        <v>63</v>
      </c>
      <c r="E25" s="186">
        <f>E24/E28</f>
        <v>0.0043749999999999995</v>
      </c>
    </row>
    <row r="26" spans="2:5" ht="12.75">
      <c r="B26" s="53" t="s">
        <v>64</v>
      </c>
      <c r="C26" s="26">
        <f>C24-C25</f>
        <v>45000</v>
      </c>
      <c r="D26" s="25" t="s">
        <v>65</v>
      </c>
      <c r="E26" s="2">
        <v>3</v>
      </c>
    </row>
    <row r="27" spans="2:5" ht="12.75">
      <c r="B27" s="2" t="s">
        <v>96</v>
      </c>
      <c r="C27" s="26">
        <v>-5000</v>
      </c>
      <c r="D27" s="25" t="s">
        <v>67</v>
      </c>
      <c r="E27" s="28">
        <f>E26*E28</f>
        <v>36</v>
      </c>
    </row>
    <row r="28" spans="2:5" ht="12.75">
      <c r="B28" s="25" t="s">
        <v>66</v>
      </c>
      <c r="C28" s="101"/>
      <c r="D28" s="29" t="s">
        <v>59</v>
      </c>
      <c r="E28" s="2">
        <v>12</v>
      </c>
    </row>
    <row r="29" ht="13.5" thickBot="1"/>
    <row r="30" spans="1:5" ht="27" thickBot="1" thickTop="1">
      <c r="A30" s="117">
        <v>4</v>
      </c>
      <c r="B30" s="112" t="str">
        <f>"At an "&amp;D31&amp;" of "&amp;TEXT(E31,"0.00%")&amp;" and no payments during the first year, the monthly PMT = "&amp;DOLLAR(C35)&amp;" - Borrower's Point of View."</f>
        <v>At an Annual Interest Rate of 8.50% and no payments during the first year, the monthly PMT = ($67,328.25) - Borrower's Point of View.</v>
      </c>
      <c r="C30" s="112"/>
      <c r="D30" s="112"/>
      <c r="E30" s="112"/>
    </row>
    <row r="31" spans="2:5" ht="13.5" thickTop="1">
      <c r="B31" s="22" t="s">
        <v>64</v>
      </c>
      <c r="C31" s="23">
        <v>1000000</v>
      </c>
      <c r="D31" s="22" t="s">
        <v>57</v>
      </c>
      <c r="E31" s="24">
        <v>0.085</v>
      </c>
    </row>
    <row r="32" spans="2:5" ht="12.75">
      <c r="B32" s="2" t="s">
        <v>101</v>
      </c>
      <c r="C32" s="28">
        <v>1</v>
      </c>
      <c r="D32" s="25" t="s">
        <v>104</v>
      </c>
      <c r="E32" s="186">
        <f>E31/E35</f>
        <v>0.02125</v>
      </c>
    </row>
    <row r="33" spans="2:5" ht="12.75">
      <c r="B33" s="29" t="s">
        <v>102</v>
      </c>
      <c r="C33" s="101"/>
      <c r="D33" s="25" t="s">
        <v>65</v>
      </c>
      <c r="E33" s="2">
        <v>6</v>
      </c>
    </row>
    <row r="34" spans="2:5" ht="12.75">
      <c r="B34" s="25" t="s">
        <v>105</v>
      </c>
      <c r="C34" s="104"/>
      <c r="D34" s="25" t="s">
        <v>103</v>
      </c>
      <c r="E34" s="28">
        <f>E33*E35</f>
        <v>24</v>
      </c>
    </row>
    <row r="35" spans="2:9" ht="12.75">
      <c r="B35" s="25" t="s">
        <v>105</v>
      </c>
      <c r="C35" s="26">
        <f>PMT(E32,(E33-C32)*E35,FV(E32,C32*E35,,-C31))</f>
        <v>-67328.2501858925</v>
      </c>
      <c r="D35" s="29" t="s">
        <v>59</v>
      </c>
      <c r="E35" s="2">
        <v>4</v>
      </c>
      <c r="H35" t="s">
        <v>106</v>
      </c>
      <c r="I35">
        <f>C31*(1+E32)^E35</f>
        <v>1087747.9617211912</v>
      </c>
    </row>
  </sheetData>
  <sheetProtection/>
  <conditionalFormatting sqref="C14 C21">
    <cfRule type="expression" priority="2" dxfId="4" stopIfTrue="1">
      <formula>C13=""</formula>
    </cfRule>
  </conditionalFormatting>
  <conditionalFormatting sqref="C35">
    <cfRule type="expression" priority="1" dxfId="4" stopIfTrue="1">
      <formula>$C$34=""</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4"/>
  <sheetViews>
    <sheetView zoomScale="70" zoomScaleNormal="70" zoomScalePageLayoutView="0" workbookViewId="0" topLeftCell="A1">
      <selection activeCell="I7" sqref="I7"/>
    </sheetView>
  </sheetViews>
  <sheetFormatPr defaultColWidth="9.140625" defaultRowHeight="12.75"/>
  <cols>
    <col min="1" max="1" width="2.57421875" style="0" bestFit="1" customWidth="1"/>
    <col min="2" max="2" width="6.421875" style="0" customWidth="1"/>
    <col min="3" max="3" width="9.7109375" style="0" bestFit="1" customWidth="1"/>
    <col min="4" max="6" width="9.57421875" style="0" customWidth="1"/>
    <col min="8" max="8" width="9.28125" style="0" bestFit="1" customWidth="1"/>
  </cols>
  <sheetData>
    <row r="1" spans="1:6" ht="89.25">
      <c r="A1" s="109" t="str">
        <f>ROW()&amp;")"</f>
        <v>1)</v>
      </c>
      <c r="B1" s="107" t="s">
        <v>154</v>
      </c>
      <c r="C1" s="108"/>
      <c r="D1" s="108"/>
      <c r="E1" s="108"/>
      <c r="F1" s="108"/>
    </row>
    <row r="2" spans="1:6" ht="63.75">
      <c r="A2" s="109" t="str">
        <f>ROW()&amp;")"</f>
        <v>2)</v>
      </c>
      <c r="B2" s="107" t="s">
        <v>128</v>
      </c>
      <c r="C2" s="108"/>
      <c r="D2" s="108"/>
      <c r="E2" s="108"/>
      <c r="F2" s="108"/>
    </row>
    <row r="3" spans="1:6" ht="12.75">
      <c r="A3" s="109" t="str">
        <f>ROW()&amp;")"</f>
        <v>3)</v>
      </c>
      <c r="B3" s="107" t="s">
        <v>220</v>
      </c>
      <c r="C3" s="108"/>
      <c r="D3" s="108"/>
      <c r="E3" s="108"/>
      <c r="F3" s="108"/>
    </row>
    <row r="4" spans="1:6" ht="36">
      <c r="A4" s="109" t="str">
        <f>ROW()&amp;")"</f>
        <v>4)</v>
      </c>
      <c r="B4" s="187" t="s">
        <v>189</v>
      </c>
      <c r="C4" s="108"/>
      <c r="D4" s="108"/>
      <c r="E4" s="108"/>
      <c r="F4" s="108"/>
    </row>
    <row r="5" spans="1:6" ht="51">
      <c r="A5" s="109" t="str">
        <f>ROW()&amp;")"</f>
        <v>5)</v>
      </c>
      <c r="B5" s="107" t="s">
        <v>147</v>
      </c>
      <c r="C5" s="108"/>
      <c r="D5" s="108"/>
      <c r="E5" s="108"/>
      <c r="F5" s="108"/>
    </row>
    <row r="6" ht="13.5" thickBot="1"/>
    <row r="7" spans="2:5" ht="78" thickBot="1" thickTop="1">
      <c r="B7" s="188" t="s">
        <v>151</v>
      </c>
      <c r="C7" s="112"/>
      <c r="D7" s="112"/>
      <c r="E7" s="112"/>
    </row>
    <row r="8" spans="2:5" ht="26.25" thickTop="1">
      <c r="B8" s="44" t="s">
        <v>77</v>
      </c>
      <c r="C8" s="2" t="s">
        <v>78</v>
      </c>
      <c r="D8" s="55" t="s">
        <v>73</v>
      </c>
      <c r="E8" s="45">
        <v>0.05</v>
      </c>
    </row>
    <row r="9" spans="2:5" ht="25.5">
      <c r="B9" s="44" t="s">
        <v>79</v>
      </c>
      <c r="C9" s="189">
        <v>200000</v>
      </c>
      <c r="D9" s="55" t="s">
        <v>74</v>
      </c>
      <c r="E9" s="190">
        <f>E8/E12</f>
        <v>0.004166666666666667</v>
      </c>
    </row>
    <row r="10" spans="2:5" ht="12.75">
      <c r="B10" s="44" t="s">
        <v>80</v>
      </c>
      <c r="C10" s="189">
        <v>0</v>
      </c>
      <c r="D10" s="55" t="s">
        <v>81</v>
      </c>
      <c r="E10" s="2">
        <v>15</v>
      </c>
    </row>
    <row r="11" spans="2:5" ht="12.75">
      <c r="B11" s="44" t="s">
        <v>82</v>
      </c>
      <c r="C11" s="189">
        <f>C9-C10</f>
        <v>200000</v>
      </c>
      <c r="D11" s="55" t="s">
        <v>72</v>
      </c>
      <c r="E11" s="2">
        <f>E10*E12</f>
        <v>180</v>
      </c>
    </row>
    <row r="12" spans="2:5" ht="25.5">
      <c r="B12" s="44" t="s">
        <v>98</v>
      </c>
      <c r="C12" s="47">
        <v>0.02</v>
      </c>
      <c r="D12" s="55" t="s">
        <v>84</v>
      </c>
      <c r="E12" s="2">
        <v>12</v>
      </c>
    </row>
    <row r="13" spans="2:5" ht="38.25">
      <c r="B13" s="44" t="s">
        <v>83</v>
      </c>
      <c r="C13" s="47">
        <f>ROUND(PMT(E9,E11,C11,E13),2)</f>
        <v>-1581.59</v>
      </c>
      <c r="D13" s="55" t="s">
        <v>85</v>
      </c>
      <c r="E13" s="2">
        <v>0</v>
      </c>
    </row>
    <row r="14" spans="4:9" ht="38.25">
      <c r="D14" s="55" t="s">
        <v>99</v>
      </c>
      <c r="E14" s="105"/>
      <c r="I14">
        <f>RATE(E11,C13,C11*(1-C12))*E12</f>
        <v>0.05308057633380586</v>
      </c>
    </row>
  </sheetData>
  <sheetProtection/>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F10"/>
  <sheetViews>
    <sheetView zoomScale="115" zoomScaleNormal="115" zoomScalePageLayoutView="0" workbookViewId="0" topLeftCell="A1">
      <selection activeCell="C7" sqref="C7"/>
    </sheetView>
  </sheetViews>
  <sheetFormatPr defaultColWidth="9.140625" defaultRowHeight="12.75"/>
  <cols>
    <col min="1" max="1" width="2.57421875" style="0" bestFit="1" customWidth="1"/>
    <col min="2" max="2" width="21.57421875" style="0" bestFit="1" customWidth="1"/>
    <col min="3" max="3" width="23.00390625" style="0" bestFit="1" customWidth="1"/>
    <col min="4" max="4" width="23.140625" style="0" bestFit="1" customWidth="1"/>
    <col min="5" max="5" width="10.57421875" style="0" bestFit="1" customWidth="1"/>
    <col min="6" max="6" width="13.421875" style="0" bestFit="1" customWidth="1"/>
  </cols>
  <sheetData>
    <row r="1" spans="1:6" ht="25.5">
      <c r="A1" s="109" t="str">
        <f>ROW()&amp;")"</f>
        <v>1)</v>
      </c>
      <c r="B1" s="107" t="s">
        <v>215</v>
      </c>
      <c r="C1" s="108"/>
      <c r="D1" s="108"/>
      <c r="E1" s="108"/>
      <c r="F1" s="108"/>
    </row>
    <row r="2" spans="1:6" ht="25.5">
      <c r="A2" s="109" t="str">
        <f>ROW()&amp;")"</f>
        <v>2)</v>
      </c>
      <c r="B2" s="107" t="s">
        <v>148</v>
      </c>
      <c r="C2" s="108"/>
      <c r="D2" s="108"/>
      <c r="E2" s="108"/>
      <c r="F2" s="108"/>
    </row>
    <row r="3" spans="1:6" ht="25.5">
      <c r="A3" s="109" t="str">
        <f>ROW()&amp;")"</f>
        <v>3)</v>
      </c>
      <c r="B3" s="107" t="s">
        <v>189</v>
      </c>
      <c r="C3" s="108"/>
      <c r="D3" s="108"/>
      <c r="E3" s="108"/>
      <c r="F3" s="108"/>
    </row>
    <row r="4" spans="1:6" ht="25.5">
      <c r="A4" s="109" t="str">
        <f>ROW()&amp;")"</f>
        <v>4)</v>
      </c>
      <c r="B4" s="107" t="s">
        <v>147</v>
      </c>
      <c r="C4" s="108"/>
      <c r="D4" s="108"/>
      <c r="E4" s="108"/>
      <c r="F4" s="108"/>
    </row>
    <row r="6" spans="1:3" ht="25.5">
      <c r="A6" s="117">
        <v>1</v>
      </c>
      <c r="B6" s="115" t="s">
        <v>149</v>
      </c>
      <c r="C6" s="17">
        <v>0.085</v>
      </c>
    </row>
    <row r="7" spans="2:3" ht="12.75">
      <c r="B7" s="111" t="s">
        <v>150</v>
      </c>
      <c r="C7" s="116"/>
    </row>
    <row r="8" spans="2:3" ht="12.75">
      <c r="B8" s="111" t="s">
        <v>59</v>
      </c>
      <c r="C8" s="19">
        <v>12</v>
      </c>
    </row>
    <row r="9" spans="2:4" ht="12.75">
      <c r="B9" s="111" t="s">
        <v>60</v>
      </c>
      <c r="C9" s="102"/>
      <c r="D9" s="91"/>
    </row>
    <row r="10" spans="2:3" ht="12.75">
      <c r="B10" s="111" t="s">
        <v>60</v>
      </c>
      <c r="C10" s="10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rgb="FF66FF66"/>
    <pageSetUpPr fitToPage="1"/>
  </sheetPr>
  <dimension ref="A1:L21"/>
  <sheetViews>
    <sheetView zoomScalePageLayoutView="0" workbookViewId="0" topLeftCell="A7">
      <selection activeCell="H11" sqref="H11"/>
    </sheetView>
  </sheetViews>
  <sheetFormatPr defaultColWidth="9.140625" defaultRowHeight="12.75"/>
  <cols>
    <col min="1" max="1" width="2.8515625" style="0" bestFit="1" customWidth="1"/>
    <col min="2" max="2" width="9.8515625" style="0" customWidth="1"/>
    <col min="3" max="3" width="13.421875" style="0" bestFit="1" customWidth="1"/>
    <col min="4" max="4" width="11.8515625" style="0" customWidth="1"/>
    <col min="5" max="5" width="6.8515625" style="0" customWidth="1"/>
    <col min="6" max="6" width="9.00390625" style="0" bestFit="1" customWidth="1"/>
    <col min="7" max="7" width="10.57421875" style="0" bestFit="1" customWidth="1"/>
    <col min="8" max="8" width="16.00390625" style="0" bestFit="1" customWidth="1"/>
    <col min="9" max="9" width="11.28125" style="0" customWidth="1"/>
    <col min="10" max="10" width="14.140625" style="0" bestFit="1" customWidth="1"/>
    <col min="11" max="11" width="10.421875" style="0" customWidth="1"/>
    <col min="12" max="12" width="12.57421875" style="0" bestFit="1" customWidth="1"/>
  </cols>
  <sheetData>
    <row r="1" spans="1:12" ht="12.75">
      <c r="A1" s="109" t="str">
        <f aca="true" t="shared" si="0" ref="A1:A6">ROW()&amp;")"</f>
        <v>1)</v>
      </c>
      <c r="B1" s="107" t="s">
        <v>143</v>
      </c>
      <c r="C1" s="108"/>
      <c r="D1" s="108"/>
      <c r="E1" s="108"/>
      <c r="F1" s="107"/>
      <c r="G1" s="108"/>
      <c r="H1" s="108"/>
      <c r="I1" s="108"/>
      <c r="J1" s="107"/>
      <c r="K1" s="108"/>
      <c r="L1" s="108"/>
    </row>
    <row r="2" spans="1:12" ht="25.5">
      <c r="A2" s="109" t="str">
        <f t="shared" si="0"/>
        <v>2)</v>
      </c>
      <c r="B2" s="107" t="s">
        <v>142</v>
      </c>
      <c r="C2" s="108"/>
      <c r="D2" s="108"/>
      <c r="E2" s="108"/>
      <c r="F2" s="107"/>
      <c r="G2" s="108"/>
      <c r="H2" s="108"/>
      <c r="I2" s="108"/>
      <c r="J2" s="107"/>
      <c r="K2" s="108"/>
      <c r="L2" s="108"/>
    </row>
    <row r="3" spans="1:12" ht="12.75">
      <c r="A3" s="109" t="str">
        <f t="shared" si="0"/>
        <v>3)</v>
      </c>
      <c r="B3" s="107" t="s">
        <v>189</v>
      </c>
      <c r="C3" s="108"/>
      <c r="D3" s="108"/>
      <c r="E3" s="108"/>
      <c r="F3" s="107"/>
      <c r="G3" s="108"/>
      <c r="H3" s="108"/>
      <c r="I3" s="108"/>
      <c r="J3" s="107"/>
      <c r="K3" s="108"/>
      <c r="L3" s="108"/>
    </row>
    <row r="4" spans="1:12" ht="25.5">
      <c r="A4" s="109" t="str">
        <f t="shared" si="0"/>
        <v>4)</v>
      </c>
      <c r="B4" s="107" t="s">
        <v>147</v>
      </c>
      <c r="C4" s="108"/>
      <c r="D4" s="108"/>
      <c r="E4" s="108"/>
      <c r="F4" s="107"/>
      <c r="G4" s="108"/>
      <c r="H4" s="108"/>
      <c r="I4" s="108"/>
      <c r="J4" s="107"/>
      <c r="K4" s="108"/>
      <c r="L4" s="108"/>
    </row>
    <row r="5" spans="1:12" ht="25.5">
      <c r="A5" s="109" t="str">
        <f t="shared" si="0"/>
        <v>5)</v>
      </c>
      <c r="B5" s="107" t="s">
        <v>128</v>
      </c>
      <c r="C5" s="108"/>
      <c r="D5" s="108"/>
      <c r="E5" s="108"/>
      <c r="F5" s="107"/>
      <c r="G5" s="108"/>
      <c r="H5" s="108"/>
      <c r="I5" s="108"/>
      <c r="J5" s="107"/>
      <c r="K5" s="108"/>
      <c r="L5" s="108"/>
    </row>
    <row r="6" spans="1:12" ht="38.25">
      <c r="A6" s="109" t="str">
        <f t="shared" si="0"/>
        <v>6)</v>
      </c>
      <c r="B6" s="107" t="s">
        <v>145</v>
      </c>
      <c r="C6" s="108"/>
      <c r="D6" s="108"/>
      <c r="E6" s="108"/>
      <c r="F6" s="107"/>
      <c r="G6" s="108"/>
      <c r="H6" s="108"/>
      <c r="I6" s="108"/>
      <c r="J6" s="107"/>
      <c r="K6" s="108"/>
      <c r="L6" s="108"/>
    </row>
    <row r="7" spans="1:12" ht="38.25">
      <c r="A7" s="109" t="str">
        <f>ROW()&amp;")"</f>
        <v>7)</v>
      </c>
      <c r="B7" s="107" t="s">
        <v>154</v>
      </c>
      <c r="C7" s="108"/>
      <c r="D7" s="108"/>
      <c r="E7" s="108"/>
      <c r="F7" s="108"/>
      <c r="G7" s="108"/>
      <c r="H7" s="108"/>
      <c r="I7" s="108"/>
      <c r="J7" s="107"/>
      <c r="K7" s="108"/>
      <c r="L7" s="108"/>
    </row>
    <row r="9" spans="2:12" ht="18.75" thickBot="1">
      <c r="B9" s="85" t="s">
        <v>221</v>
      </c>
      <c r="C9" s="74"/>
      <c r="D9" s="74"/>
      <c r="E9" s="74"/>
      <c r="F9" s="74"/>
      <c r="G9" s="74"/>
      <c r="H9" s="74"/>
      <c r="I9" s="74"/>
      <c r="J9" s="75"/>
      <c r="K9" s="85"/>
      <c r="L9" s="74"/>
    </row>
    <row r="10" spans="2:12" ht="25.5">
      <c r="B10" s="52" t="s">
        <v>129</v>
      </c>
      <c r="C10" s="52" t="s">
        <v>222</v>
      </c>
      <c r="D10" s="52" t="s">
        <v>223</v>
      </c>
      <c r="E10" s="52" t="s">
        <v>81</v>
      </c>
      <c r="F10" s="78" t="s">
        <v>98</v>
      </c>
      <c r="G10" s="78" t="s">
        <v>224</v>
      </c>
      <c r="H10" s="52" t="s">
        <v>141</v>
      </c>
      <c r="I10" s="52" t="s">
        <v>66</v>
      </c>
      <c r="J10" s="52" t="s">
        <v>228</v>
      </c>
      <c r="K10" s="52" t="s">
        <v>134</v>
      </c>
      <c r="L10" s="52" t="s">
        <v>225</v>
      </c>
    </row>
    <row r="11" spans="2:12" ht="12.75">
      <c r="B11" s="79">
        <v>1</v>
      </c>
      <c r="C11" s="191">
        <v>0.05</v>
      </c>
      <c r="D11" s="192">
        <v>0.085</v>
      </c>
      <c r="E11" s="79">
        <v>30</v>
      </c>
      <c r="F11" s="79">
        <v>1</v>
      </c>
      <c r="G11" s="79">
        <v>400</v>
      </c>
      <c r="H11" s="193"/>
      <c r="I11" s="194"/>
      <c r="J11" s="193"/>
      <c r="K11" s="195"/>
      <c r="L11" s="194"/>
    </row>
    <row r="12" spans="2:12" ht="12.75">
      <c r="B12" s="79">
        <v>2</v>
      </c>
      <c r="C12" s="191">
        <v>0.15</v>
      </c>
      <c r="D12" s="192">
        <v>0.0825</v>
      </c>
      <c r="E12" s="79">
        <v>30</v>
      </c>
      <c r="F12" s="79">
        <v>3</v>
      </c>
      <c r="G12" s="79">
        <v>400</v>
      </c>
      <c r="H12" s="193"/>
      <c r="I12" s="194"/>
      <c r="J12" s="193"/>
      <c r="K12" s="195"/>
      <c r="L12" s="194"/>
    </row>
    <row r="13" spans="2:12" ht="12.75">
      <c r="B13" s="79">
        <v>3</v>
      </c>
      <c r="C13" s="191">
        <v>0.045</v>
      </c>
      <c r="D13" s="192">
        <v>0.089</v>
      </c>
      <c r="E13" s="79">
        <v>30</v>
      </c>
      <c r="F13" s="79">
        <v>1</v>
      </c>
      <c r="G13" s="79">
        <v>450</v>
      </c>
      <c r="H13" s="193"/>
      <c r="I13" s="194"/>
      <c r="J13" s="193"/>
      <c r="K13" s="195"/>
      <c r="L13" s="194"/>
    </row>
    <row r="14" spans="2:12" ht="12.75">
      <c r="B14" s="79">
        <v>4</v>
      </c>
      <c r="C14" s="191">
        <v>0.12</v>
      </c>
      <c r="D14" s="192">
        <v>0.09</v>
      </c>
      <c r="E14" s="79">
        <v>30</v>
      </c>
      <c r="F14" s="79">
        <v>2</v>
      </c>
      <c r="G14" s="79">
        <v>100</v>
      </c>
      <c r="H14" s="193"/>
      <c r="I14" s="194"/>
      <c r="J14" s="193"/>
      <c r="K14" s="195"/>
      <c r="L14" s="194"/>
    </row>
    <row r="15" spans="2:12" ht="12.75">
      <c r="B15" s="79">
        <v>5</v>
      </c>
      <c r="C15" s="191">
        <v>0.15</v>
      </c>
      <c r="D15" s="192">
        <v>0.085</v>
      </c>
      <c r="E15" s="79">
        <v>30</v>
      </c>
      <c r="F15" s="79">
        <v>2</v>
      </c>
      <c r="G15" s="79">
        <v>125</v>
      </c>
      <c r="H15" s="193"/>
      <c r="I15" s="194"/>
      <c r="J15" s="193"/>
      <c r="K15" s="195"/>
      <c r="L15" s="194"/>
    </row>
    <row r="16" spans="2:12" ht="12.75">
      <c r="B16" s="79">
        <v>6</v>
      </c>
      <c r="C16" s="191">
        <v>0.2</v>
      </c>
      <c r="D16" s="192">
        <v>0.08</v>
      </c>
      <c r="E16" s="79">
        <v>15</v>
      </c>
      <c r="F16" s="79">
        <v>0</v>
      </c>
      <c r="G16" s="79">
        <v>500</v>
      </c>
      <c r="H16" s="193"/>
      <c r="I16" s="194"/>
      <c r="J16" s="193"/>
      <c r="K16" s="195"/>
      <c r="L16" s="194"/>
    </row>
    <row r="17" spans="2:12" ht="12.75">
      <c r="B17" s="79">
        <v>7</v>
      </c>
      <c r="C17" s="191">
        <v>0.15</v>
      </c>
      <c r="D17" s="192">
        <v>0.076</v>
      </c>
      <c r="E17" s="79">
        <v>15</v>
      </c>
      <c r="F17" s="79">
        <v>1</v>
      </c>
      <c r="G17" s="79">
        <v>750</v>
      </c>
      <c r="H17" s="193"/>
      <c r="I17" s="194"/>
      <c r="J17" s="193"/>
      <c r="K17" s="195"/>
      <c r="L17" s="194"/>
    </row>
    <row r="19" spans="2:3" ht="12.75">
      <c r="B19" s="87" t="s">
        <v>79</v>
      </c>
      <c r="C19" s="196">
        <v>430000</v>
      </c>
    </row>
    <row r="20" spans="2:3" ht="51">
      <c r="B20" s="87" t="s">
        <v>226</v>
      </c>
      <c r="C20" s="77">
        <v>12</v>
      </c>
    </row>
    <row r="21" spans="2:3" ht="38.25">
      <c r="B21" s="87" t="s">
        <v>227</v>
      </c>
      <c r="C21" s="196">
        <v>-50000</v>
      </c>
    </row>
  </sheetData>
  <sheetProtection/>
  <conditionalFormatting sqref="I11:I17">
    <cfRule type="expression" priority="2" dxfId="0" stopIfTrue="1">
      <formula>I11=MAX($I$11:$I$17)</formula>
    </cfRule>
  </conditionalFormatting>
  <conditionalFormatting sqref="I11:I17">
    <cfRule type="expression" priority="1" dxfId="0" stopIfTrue="1">
      <formula>I11=MAX($I$11:$I$17)</formula>
    </cfRule>
  </conditionalFormatting>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8.xml><?xml version="1.0" encoding="utf-8"?>
<worksheet xmlns="http://schemas.openxmlformats.org/spreadsheetml/2006/main" xmlns:r="http://schemas.openxmlformats.org/officeDocument/2006/relationships">
  <sheetPr>
    <tabColor theme="0"/>
  </sheetPr>
  <dimension ref="A1:H45"/>
  <sheetViews>
    <sheetView zoomScalePageLayoutView="0" workbookViewId="0" topLeftCell="A7">
      <selection activeCell="C17" sqref="C17"/>
    </sheetView>
  </sheetViews>
  <sheetFormatPr defaultColWidth="9.140625" defaultRowHeight="12.75"/>
  <cols>
    <col min="1" max="1" width="2.00390625" style="128" bestFit="1" customWidth="1"/>
    <col min="2" max="2" width="36.140625" style="128" bestFit="1" customWidth="1"/>
    <col min="3" max="3" width="12.00390625" style="128" bestFit="1" customWidth="1"/>
    <col min="4" max="4" width="10.8515625" style="128" customWidth="1"/>
    <col min="5" max="6" width="9.57421875" style="128" bestFit="1" customWidth="1"/>
    <col min="7" max="16384" width="9.140625" style="128" customWidth="1"/>
  </cols>
  <sheetData>
    <row r="1" spans="1:6" ht="26.25">
      <c r="A1" s="109" t="str">
        <f aca="true" t="shared" si="0" ref="A1:A8">ROW()&amp;")"</f>
        <v>1)</v>
      </c>
      <c r="B1" s="107" t="s">
        <v>190</v>
      </c>
      <c r="C1" s="108"/>
      <c r="D1" s="108"/>
      <c r="E1" s="108"/>
      <c r="F1" s="108"/>
    </row>
    <row r="2" spans="1:6" ht="51.75">
      <c r="A2" s="109" t="str">
        <f t="shared" si="0"/>
        <v>2)</v>
      </c>
      <c r="B2" s="107" t="s">
        <v>214</v>
      </c>
      <c r="C2" s="108"/>
      <c r="D2" s="108"/>
      <c r="E2" s="108"/>
      <c r="F2" s="108"/>
    </row>
    <row r="3" spans="1:6" ht="26.25">
      <c r="A3" s="109" t="str">
        <f t="shared" si="0"/>
        <v>3)</v>
      </c>
      <c r="B3" s="107" t="s">
        <v>192</v>
      </c>
      <c r="C3" s="108"/>
      <c r="D3" s="108"/>
      <c r="E3" s="108"/>
      <c r="F3" s="108"/>
    </row>
    <row r="4" spans="1:6" ht="26.25">
      <c r="A4" s="109" t="str">
        <f t="shared" si="0"/>
        <v>4)</v>
      </c>
      <c r="B4" s="107" t="s">
        <v>191</v>
      </c>
      <c r="C4" s="108"/>
      <c r="D4" s="108"/>
      <c r="E4" s="108"/>
      <c r="F4" s="108"/>
    </row>
    <row r="5" spans="1:6" ht="39">
      <c r="A5" s="109" t="str">
        <f t="shared" si="0"/>
        <v>5)</v>
      </c>
      <c r="B5" s="107" t="s">
        <v>144</v>
      </c>
      <c r="C5" s="108"/>
      <c r="D5" s="108"/>
      <c r="E5" s="108"/>
      <c r="F5" s="108"/>
    </row>
    <row r="6" spans="1:6" ht="25.5">
      <c r="A6" s="109" t="str">
        <f t="shared" si="0"/>
        <v>6)</v>
      </c>
      <c r="B6" s="107" t="s">
        <v>189</v>
      </c>
      <c r="C6" s="108"/>
      <c r="D6" s="108"/>
      <c r="E6" s="108"/>
      <c r="F6" s="108"/>
    </row>
    <row r="7" spans="1:6" ht="25.5">
      <c r="A7" s="109" t="str">
        <f t="shared" si="0"/>
        <v>7)</v>
      </c>
      <c r="B7" s="107" t="s">
        <v>147</v>
      </c>
      <c r="C7" s="108"/>
      <c r="D7" s="108"/>
      <c r="E7" s="108"/>
      <c r="F7" s="108"/>
    </row>
    <row r="8" spans="1:6" ht="38.25">
      <c r="A8" s="109" t="str">
        <f t="shared" si="0"/>
        <v>8)</v>
      </c>
      <c r="B8" s="107" t="s">
        <v>128</v>
      </c>
      <c r="C8" s="108"/>
      <c r="D8" s="108"/>
      <c r="E8" s="108"/>
      <c r="F8" s="108"/>
    </row>
    <row r="10" spans="1:5" ht="30">
      <c r="A10" s="155">
        <v>1</v>
      </c>
      <c r="B10" s="156" t="str">
        <f>"Savings Plan that compounds interest "&amp;C13&amp;" times a year, but you put money in "&amp;C18&amp;" times a year."</f>
        <v>Savings Plan that compounds interest 365 times a year, but you put money in 12 times a year.</v>
      </c>
      <c r="C10" s="157"/>
      <c r="D10" s="158"/>
      <c r="E10" s="159"/>
    </row>
    <row r="11" spans="2:3" ht="15">
      <c r="B11" s="129" t="s">
        <v>164</v>
      </c>
      <c r="C11" s="129">
        <v>-250</v>
      </c>
    </row>
    <row r="12" spans="2:3" ht="15">
      <c r="B12" s="129" t="s">
        <v>229</v>
      </c>
      <c r="C12" s="129">
        <v>25</v>
      </c>
    </row>
    <row r="13" spans="2:3" ht="15">
      <c r="B13" s="129" t="s">
        <v>166</v>
      </c>
      <c r="C13" s="129">
        <v>365</v>
      </c>
    </row>
    <row r="14" spans="2:3" ht="15">
      <c r="B14" s="129" t="s">
        <v>157</v>
      </c>
      <c r="C14" s="129">
        <v>0.08</v>
      </c>
    </row>
    <row r="15" spans="2:3" ht="15">
      <c r="B15" s="129" t="s">
        <v>167</v>
      </c>
      <c r="C15" s="129">
        <v>0</v>
      </c>
    </row>
    <row r="16" ht="15">
      <c r="F16" s="128" t="s">
        <v>106</v>
      </c>
    </row>
    <row r="17" spans="2:6" ht="15">
      <c r="B17" s="129" t="s">
        <v>168</v>
      </c>
      <c r="C17" s="133"/>
      <c r="F17" s="139">
        <f>(1+C14/C13)^C13-1</f>
        <v>0.08327757179281403</v>
      </c>
    </row>
    <row r="18" spans="2:3" ht="15">
      <c r="B18" s="129" t="s">
        <v>169</v>
      </c>
      <c r="C18" s="129">
        <v>12</v>
      </c>
    </row>
    <row r="19" spans="2:3" ht="15">
      <c r="B19" s="129" t="s">
        <v>170</v>
      </c>
      <c r="C19" s="133"/>
    </row>
    <row r="20" spans="1:3" ht="15">
      <c r="A20"/>
      <c r="B20" s="129" t="s">
        <v>171</v>
      </c>
      <c r="C20" s="133"/>
    </row>
    <row r="21" spans="1:3" ht="15">
      <c r="A21"/>
      <c r="B21" s="129" t="s">
        <v>172</v>
      </c>
      <c r="C21" s="140"/>
    </row>
    <row r="22" ht="15">
      <c r="A22"/>
    </row>
    <row r="23" spans="1:5" ht="15">
      <c r="A23"/>
      <c r="B23" s="141">
        <f>IF(C21="","","If we have a Savings Plan that compounds interest "&amp;C13&amp;" times a year, but we put "&amp;DOLLAR(-C11)&amp;" in only "&amp;C18&amp;" times a year, the Future Value would be "&amp;DOLLAR(C21)&amp;".")</f>
      </c>
      <c r="C23" s="135"/>
      <c r="D23" s="135"/>
      <c r="E23" s="136"/>
    </row>
    <row r="24" ht="15">
      <c r="A24"/>
    </row>
    <row r="26" spans="1:8" ht="15">
      <c r="A26" s="155">
        <v>2</v>
      </c>
      <c r="B26" s="142" t="s">
        <v>173</v>
      </c>
      <c r="C26" s="142"/>
      <c r="D26" s="142"/>
      <c r="E26" s="142"/>
      <c r="F26"/>
      <c r="G26"/>
      <c r="H26"/>
    </row>
    <row r="27" spans="2:8" ht="30">
      <c r="B27" s="142" t="str">
        <f>"Allow you to write a check that has a date "&amp;C29&amp;" days in the future for "&amp;DOLLAR(C30,0)&amp;" and will give you "&amp;DOLLAR(C31,0)&amp;" today (they cash check in "&amp;C29&amp;" days)."</f>
        <v>Allow you to write a check that has a date 25 days in the future for $250 and will give you $200 today (they cash check in 25 days).</v>
      </c>
      <c r="C27" s="142"/>
      <c r="D27" s="142"/>
      <c r="E27" s="142"/>
      <c r="F27"/>
      <c r="G27"/>
      <c r="H27"/>
    </row>
    <row r="28" spans="2:8" ht="15">
      <c r="B28" s="143" t="s">
        <v>174</v>
      </c>
      <c r="C28" s="143"/>
      <c r="D28" s="142"/>
      <c r="E28" s="142"/>
      <c r="F28"/>
      <c r="G28"/>
      <c r="H28"/>
    </row>
    <row r="29" spans="2:3" ht="15">
      <c r="B29" s="129" t="s">
        <v>175</v>
      </c>
      <c r="C29" s="129">
        <v>25</v>
      </c>
    </row>
    <row r="30" spans="2:5" ht="15">
      <c r="B30" s="129" t="s">
        <v>176</v>
      </c>
      <c r="C30" s="129">
        <v>250</v>
      </c>
      <c r="E30" s="128" t="s">
        <v>75</v>
      </c>
    </row>
    <row r="31" spans="2:5" ht="15">
      <c r="B31" s="129" t="s">
        <v>177</v>
      </c>
      <c r="C31" s="129">
        <v>200</v>
      </c>
      <c r="E31" s="128" t="s">
        <v>76</v>
      </c>
    </row>
    <row r="32" spans="2:3" ht="15">
      <c r="B32" s="129" t="str">
        <f>C29&amp;" day rate is ="</f>
        <v>25 day rate is =</v>
      </c>
      <c r="C32" s="133"/>
    </row>
    <row r="33" spans="2:3" ht="15">
      <c r="B33" s="129" t="s">
        <v>178</v>
      </c>
      <c r="C33" s="129">
        <v>365</v>
      </c>
    </row>
    <row r="34" spans="2:3" ht="15">
      <c r="B34" s="129" t="str">
        <f>"# of "&amp;C29&amp;" day periods in 1 year ="</f>
        <v># of 25 day periods in 1 year =</v>
      </c>
      <c r="C34" s="144"/>
    </row>
    <row r="35" spans="2:3" ht="15">
      <c r="B35" s="129" t="s">
        <v>179</v>
      </c>
      <c r="C35" s="197"/>
    </row>
    <row r="36" spans="2:4" ht="15">
      <c r="B36" s="129" t="s">
        <v>180</v>
      </c>
      <c r="C36" s="197"/>
      <c r="D36" s="128" t="s">
        <v>181</v>
      </c>
    </row>
    <row r="37" ht="15">
      <c r="C37" s="198"/>
    </row>
    <row r="38" spans="2:4" ht="15">
      <c r="B38" s="129" t="s">
        <v>180</v>
      </c>
      <c r="C38" s="199"/>
      <c r="D38" s="128" t="s">
        <v>182</v>
      </c>
    </row>
    <row r="40" ht="26.25">
      <c r="B40" s="147" t="s">
        <v>183</v>
      </c>
    </row>
    <row r="41" spans="2:6" ht="17.25">
      <c r="B41" s="148" t="s">
        <v>184</v>
      </c>
      <c r="C41" s="149"/>
      <c r="D41" s="149"/>
      <c r="E41" s="149"/>
      <c r="F41" s="149"/>
    </row>
    <row r="42" ht="17.25">
      <c r="B42" s="150" t="s">
        <v>185</v>
      </c>
    </row>
    <row r="43" spans="2:6" ht="17.25">
      <c r="B43" s="151" t="s">
        <v>186</v>
      </c>
      <c r="C43" s="152"/>
      <c r="D43" s="152"/>
      <c r="E43" s="152"/>
      <c r="F43" s="152"/>
    </row>
    <row r="44" ht="16.5">
      <c r="B44" s="150" t="s">
        <v>187</v>
      </c>
    </row>
    <row r="45" ht="16.5">
      <c r="B45" s="150"/>
    </row>
    <row r="46" ht="15"/>
    <row r="47" ht="15"/>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theme="3"/>
  </sheetPr>
  <dimension ref="A1:G14"/>
  <sheetViews>
    <sheetView zoomScalePageLayoutView="0" workbookViewId="0" topLeftCell="A4">
      <selection activeCell="B13" sqref="B13"/>
    </sheetView>
  </sheetViews>
  <sheetFormatPr defaultColWidth="9.140625" defaultRowHeight="12.75"/>
  <cols>
    <col min="1" max="1" width="2.57421875" style="128" bestFit="1" customWidth="1"/>
    <col min="2" max="2" width="23.57421875" style="128" bestFit="1" customWidth="1"/>
    <col min="3" max="3" width="9.57421875" style="128" bestFit="1" customWidth="1"/>
    <col min="4" max="16384" width="9.140625" style="128" customWidth="1"/>
  </cols>
  <sheetData>
    <row r="1" spans="1:6" ht="39">
      <c r="A1" s="109" t="str">
        <f>ROW()&amp;")"</f>
        <v>1)</v>
      </c>
      <c r="B1" s="107" t="s">
        <v>213</v>
      </c>
      <c r="C1" s="108"/>
      <c r="D1" s="108"/>
      <c r="E1" s="108"/>
      <c r="F1" s="108"/>
    </row>
    <row r="2" spans="1:6" ht="64.5">
      <c r="A2" s="109" t="str">
        <f>ROW()&amp;")"</f>
        <v>2)</v>
      </c>
      <c r="B2" s="107" t="s">
        <v>193</v>
      </c>
      <c r="C2" s="108"/>
      <c r="D2" s="108"/>
      <c r="E2" s="108"/>
      <c r="F2" s="108"/>
    </row>
    <row r="3" spans="1:6" ht="39">
      <c r="A3" s="109" t="str">
        <f>ROW()&amp;")"</f>
        <v>3)</v>
      </c>
      <c r="B3" s="107" t="s">
        <v>128</v>
      </c>
      <c r="C3" s="108"/>
      <c r="D3" s="108"/>
      <c r="E3" s="108"/>
      <c r="F3" s="108"/>
    </row>
    <row r="4" spans="1:6" ht="25.5">
      <c r="A4" s="109" t="str">
        <f>ROW()&amp;")"</f>
        <v>4)</v>
      </c>
      <c r="B4" s="107" t="s">
        <v>189</v>
      </c>
      <c r="C4" s="108"/>
      <c r="D4" s="108"/>
      <c r="E4" s="108"/>
      <c r="F4" s="108"/>
    </row>
    <row r="5" spans="1:6" ht="38.25">
      <c r="A5" s="109" t="str">
        <f>ROW()&amp;")"</f>
        <v>5)</v>
      </c>
      <c r="B5" s="107" t="s">
        <v>147</v>
      </c>
      <c r="C5" s="108"/>
      <c r="D5" s="108"/>
      <c r="E5" s="108"/>
      <c r="F5" s="108"/>
    </row>
    <row r="7" spans="2:6" ht="37.5">
      <c r="B7" s="160" t="s">
        <v>155</v>
      </c>
      <c r="C7" s="161"/>
      <c r="D7" s="161"/>
      <c r="E7" s="161"/>
      <c r="F7" s="162"/>
    </row>
    <row r="8" spans="2:3" ht="15">
      <c r="B8" s="129" t="s">
        <v>156</v>
      </c>
      <c r="C8" s="130">
        <v>2000</v>
      </c>
    </row>
    <row r="9" spans="2:5" ht="15">
      <c r="B9" s="129" t="s">
        <v>157</v>
      </c>
      <c r="C9" s="131">
        <v>0.18</v>
      </c>
      <c r="E9" s="129" t="s">
        <v>158</v>
      </c>
    </row>
    <row r="10" spans="2:5" ht="15">
      <c r="B10" s="129" t="s">
        <v>159</v>
      </c>
      <c r="C10" s="129">
        <v>12</v>
      </c>
      <c r="E10" s="129">
        <v>0</v>
      </c>
    </row>
    <row r="11" spans="2:3" ht="15">
      <c r="B11" s="129" t="s">
        <v>160</v>
      </c>
      <c r="C11" s="132">
        <v>41</v>
      </c>
    </row>
    <row r="12" spans="2:3" ht="15">
      <c r="B12" s="129" t="s">
        <v>161</v>
      </c>
      <c r="C12" s="133"/>
    </row>
    <row r="13" spans="2:3" ht="15">
      <c r="B13" s="129" t="s">
        <v>230</v>
      </c>
      <c r="C13" s="133"/>
    </row>
    <row r="14" spans="2:7" ht="15">
      <c r="B14" s="129" t="s">
        <v>163</v>
      </c>
      <c r="C14" s="134">
        <f>IF(C13="","","It will take "&amp;C13&amp;" years to pay off the credit card if we make only the minimum payment each period.")</f>
      </c>
      <c r="D14" s="135"/>
      <c r="E14" s="135"/>
      <c r="F14" s="135"/>
      <c r="G14" s="13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Girvin</dc:creator>
  <cp:keywords/>
  <dc:description/>
  <cp:lastModifiedBy>mgirvin</cp:lastModifiedBy>
  <cp:lastPrinted>2008-05-11T21:03:25Z</cp:lastPrinted>
  <dcterms:created xsi:type="dcterms:W3CDTF">2006-02-11T18:08:14Z</dcterms:created>
  <dcterms:modified xsi:type="dcterms:W3CDTF">2008-05-13T17:54:53Z</dcterms:modified>
  <cp:category/>
  <cp:version/>
  <cp:contentType/>
  <cp:contentStatus/>
</cp:coreProperties>
</file>