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1.xml" ContentType="application/vnd.openxmlformats-officedocument.spreadsheetml.pivotCacheDefinition+xml"/>
  <Override PartName="/xl/pivotTables/pivotTable15.xml" ContentType="application/vnd.openxmlformats-officedocument.spreadsheetml.pivotTable+xml"/>
  <Override PartName="/xl/pivotTables/pivotTable20.xml" ContentType="application/vnd.openxmlformats-officedocument.spreadsheetml.pivotTable+xml"/>
  <Override PartName="/xl/pivotTables/pivotTable11.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13.xml" ContentType="application/vnd.openxmlformats-officedocument.spreadsheetml.pivotTable+xml"/>
  <Override PartName="/xl/pivotTables/pivotTable6.xml" ContentType="application/vnd.openxmlformats-officedocument.spreadsheetml.pivotTable+xml"/>
  <Override PartName="/xl/pivotTables/pivotTable2.xml" ContentType="application/vnd.openxmlformats-officedocument.spreadsheetml.pivotTable+xml"/>
  <Override PartName="/xl/pivotTables/pivotTable23.xml" ContentType="application/vnd.openxmlformats-officedocument.spreadsheetml.pivotTable+xml"/>
  <Override PartName="/xl/pivotTables/pivotTable12.xml" ContentType="application/vnd.openxmlformats-officedocument.spreadsheetml.pivotTable+xml"/>
  <Override PartName="/xl/pivotTables/pivotTable7.xml" ContentType="application/vnd.openxmlformats-officedocument.spreadsheetml.pivotTable+xml"/>
  <Override PartName="/xl/pivotTables/pivotTable16.xml" ContentType="application/vnd.openxmlformats-officedocument.spreadsheetml.pivotTable+xml"/>
  <Override PartName="/xl/pivotTables/pivotTable18.xml" ContentType="application/vnd.openxmlformats-officedocument.spreadsheetml.pivotTable+xml"/>
  <Override PartName="/xl/pivotTables/pivotTable14.xml" ContentType="application/vnd.openxmlformats-officedocument.spreadsheetml.pivotTable+xml"/>
  <Override PartName="/xl/pivotTables/pivotTable8.xml" ContentType="application/vnd.openxmlformats-officedocument.spreadsheetml.pivotTable+xml"/>
  <Override PartName="/xl/pivotTables/pivotTable5.xml" ContentType="application/vnd.openxmlformats-officedocument.spreadsheetml.pivotTable+xml"/>
  <Override PartName="/xl/pivotTables/pivotTable19.xml" ContentType="application/vnd.openxmlformats-officedocument.spreadsheetml.pivotTable+xml"/>
  <Override PartName="/xl/pivotTables/pivotTable25.xml" ContentType="application/vnd.openxmlformats-officedocument.spreadsheetml.pivotTable+xml"/>
  <Override PartName="/xl/pivotTables/pivotTable27.xml" ContentType="application/vnd.openxmlformats-officedocument.spreadsheetml.pivotTable+xml"/>
  <Override PartName="/xl/pivotTables/pivotTable9.xml" ContentType="application/vnd.openxmlformats-officedocument.spreadsheetml.pivotTable+xml"/>
  <Override PartName="/xl/pivotTables/pivotTable28.xml" ContentType="application/vnd.openxmlformats-officedocument.spreadsheetml.pivotTable+xml"/>
  <Override PartName="/xl/pivotTables/pivotTable24.xml" ContentType="application/vnd.openxmlformats-officedocument.spreadsheetml.pivotTable+xml"/>
  <Override PartName="/xl/pivotTables/pivotTable4.xml" ContentType="application/vnd.openxmlformats-officedocument.spreadsheetml.pivotTable+xml"/>
  <Override PartName="/xl/pivotTables/pivotTable26.xml" ContentType="application/vnd.openxmlformats-officedocument.spreadsheetml.pivotTable+xml"/>
  <Override PartName="/xl/pivotTables/pivotTable10.xml" ContentType="application/vnd.openxmlformats-officedocument.spreadsheetml.pivotTable+xml"/>
  <Override PartName="/xl/pivotTables/pivotTable17.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895" windowHeight="7875" activeTab="0"/>
  </bookViews>
  <sheets>
    <sheet name="SoftDrinks" sheetId="1" r:id="rId1"/>
    <sheet name="(1)" sheetId="2" r:id="rId2"/>
    <sheet name="(2)" sheetId="3" r:id="rId3"/>
    <sheet name="(3)" sheetId="4" r:id="rId4"/>
    <sheet name="(4)" sheetId="5" r:id="rId5"/>
    <sheet name="(7)" sheetId="6" r:id="rId6"/>
    <sheet name="(10)" sheetId="7" r:id="rId7"/>
    <sheet name="Audit" sheetId="8" r:id="rId8"/>
    <sheet name="AuditOgive" sheetId="9" r:id="rId9"/>
    <sheet name="(11)" sheetId="10" r:id="rId10"/>
    <sheet name="(15)" sheetId="11" r:id="rId11"/>
    <sheet name="(16)" sheetId="12" r:id="rId12"/>
    <sheet name="(20)" sheetId="13" r:id="rId13"/>
    <sheet name="(21)" sheetId="14" r:id="rId14"/>
    <sheet name="(26)" sheetId="15" r:id="rId15"/>
    <sheet name="(27)" sheetId="16" r:id="rId16"/>
    <sheet name="Rest" sheetId="17" r:id="rId17"/>
    <sheet name="Stereo" sheetId="18" r:id="rId18"/>
    <sheet name="(30)" sheetId="19" r:id="rId19"/>
    <sheet name="(33)" sheetId="20" r:id="rId20"/>
    <sheet name="(33.2)" sheetId="21" r:id="rId21"/>
    <sheet name="(34,35,36)" sheetId="22" r:id="rId22"/>
    <sheet name="Case01(1)" sheetId="23" r:id="rId23"/>
    <sheet name="Case01(2)" sheetId="24" r:id="rId24"/>
    <sheet name="Sheet1" sheetId="25" r:id="rId25"/>
  </sheets>
  <definedNames>
    <definedName name="EXTRACT" localSheetId="4">'(4)'!#REF!</definedName>
    <definedName name="EXTRACT" localSheetId="0">'SoftDrinks'!$C$7</definedName>
  </definedNames>
  <calcPr fullCalcOnLoad="1"/>
  <pivotCaches>
    <pivotCache cacheId="7" r:id="rId26"/>
    <pivotCache cacheId="4" r:id="rId27"/>
    <pivotCache cacheId="10" r:id="rId28"/>
    <pivotCache cacheId="2" r:id="rId29"/>
    <pivotCache cacheId="9" r:id="rId30"/>
    <pivotCache cacheId="8" r:id="rId31"/>
    <pivotCache cacheId="3" r:id="rId32"/>
    <pivotCache cacheId="12" r:id="rId33"/>
    <pivotCache cacheId="1" r:id="rId34"/>
    <pivotCache cacheId="5" r:id="rId35"/>
    <pivotCache cacheId="6" r:id="rId36"/>
    <pivotCache cacheId="11" r:id="rId37"/>
  </pivotCaches>
</workbook>
</file>

<file path=xl/comments1.xml><?xml version="1.0" encoding="utf-8"?>
<comments xmlns="http://schemas.openxmlformats.org/spreadsheetml/2006/main">
  <authors>
    <author>mgirvin</author>
  </authors>
  <commentList>
    <comment ref="C16" authorId="0">
      <text>
        <r>
          <rPr>
            <b/>
            <sz val="8"/>
            <rFont val="Tahoma"/>
            <family val="2"/>
          </rPr>
          <t>Create PivotChart from Insert menu</t>
        </r>
      </text>
    </comment>
    <comment ref="A4" authorId="0">
      <text>
        <r>
          <rPr>
            <b/>
            <sz val="8"/>
            <rFont val="Tahoma"/>
            <family val="2"/>
          </rPr>
          <t>Data From Student Data Disc</t>
        </r>
      </text>
    </comment>
  </commentList>
</comments>
</file>

<file path=xl/comments15.xml><?xml version="1.0" encoding="utf-8"?>
<comments xmlns="http://schemas.openxmlformats.org/spreadsheetml/2006/main">
  <authors>
    <author>mgirvin</author>
  </authors>
  <commentList>
    <comment ref="K5" authorId="0">
      <text>
        <r>
          <rPr>
            <b/>
            <sz val="8"/>
            <rFont val="Tahoma"/>
            <family val="2"/>
          </rPr>
          <t>Use REPT function with 0,1,2,3,4 only</t>
        </r>
        <r>
          <rPr>
            <sz val="8"/>
            <rFont val="Tahoma"/>
            <family val="2"/>
          </rPr>
          <t xml:space="preserve">
</t>
        </r>
      </text>
    </comment>
    <comment ref="K6" authorId="0">
      <text>
        <r>
          <rPr>
            <b/>
            <sz val="8"/>
            <rFont val="Tahoma"/>
            <family val="2"/>
          </rPr>
          <t>Use REPT function with 5,6,7,8,9 only</t>
        </r>
        <r>
          <rPr>
            <sz val="8"/>
            <rFont val="Tahoma"/>
            <family val="2"/>
          </rPr>
          <t xml:space="preserve">
Then highlight both formulas and copy them down</t>
        </r>
      </text>
    </comment>
  </commentList>
</comments>
</file>

<file path=xl/comments20.xml><?xml version="1.0" encoding="utf-8"?>
<comments xmlns="http://schemas.openxmlformats.org/spreadsheetml/2006/main">
  <authors>
    <author>mgirvin</author>
  </authors>
  <commentList>
    <comment ref="L11" authorId="0">
      <text>
        <r>
          <rPr>
            <b/>
            <sz val="8"/>
            <rFont val="Tahoma"/>
            <family val="2"/>
          </rPr>
          <t>agregated data</t>
        </r>
      </text>
    </comment>
    <comment ref="B5" authorId="0">
      <text>
        <r>
          <rPr>
            <b/>
            <sz val="8"/>
            <rFont val="Tahoma"/>
            <family val="2"/>
          </rPr>
          <t>unaggregated data
10/50 = 20%</t>
        </r>
      </text>
    </comment>
    <comment ref="G5" authorId="0">
      <text>
        <r>
          <rPr>
            <b/>
            <sz val="8"/>
            <rFont val="Tahoma"/>
            <family val="2"/>
          </rPr>
          <t>unaggregated data
1/10 = 10%</t>
        </r>
      </text>
    </comment>
  </commentList>
</comments>
</file>

<file path=xl/comments8.xml><?xml version="1.0" encoding="utf-8"?>
<comments xmlns="http://schemas.openxmlformats.org/spreadsheetml/2006/main">
  <authors>
    <author>mgirvin</author>
  </authors>
  <commentList>
    <comment ref="B15" authorId="0">
      <text>
        <r>
          <rPr>
            <b/>
            <sz val="8"/>
            <rFont val="Tahoma"/>
            <family val="2"/>
          </rPr>
          <t xml:space="preserve">If you change this to 29.5 Method 1 won't pick it up correctly, whereas Method 2 will.
</t>
        </r>
      </text>
    </comment>
  </commentList>
</comments>
</file>

<file path=xl/comments9.xml><?xml version="1.0" encoding="utf-8"?>
<comments xmlns="http://schemas.openxmlformats.org/spreadsheetml/2006/main">
  <authors>
    <author>mgirvin</author>
  </authors>
  <commentList>
    <comment ref="B19" authorId="0">
      <text>
        <r>
          <rPr>
            <b/>
            <sz val="8"/>
            <rFont val="Tahoma"/>
            <family val="2"/>
          </rPr>
          <t xml:space="preserve">If you change this to 29.5 Method 1 won't pick it up correctly, whereas Method 2 will.
</t>
        </r>
      </text>
    </comment>
  </commentList>
</comments>
</file>

<file path=xl/sharedStrings.xml><?xml version="1.0" encoding="utf-8"?>
<sst xmlns="http://schemas.openxmlformats.org/spreadsheetml/2006/main" count="2251" uniqueCount="362">
  <si>
    <t>Frequency</t>
  </si>
  <si>
    <t>Relative Frequency</t>
  </si>
  <si>
    <t>% Frequency</t>
  </si>
  <si>
    <t>A</t>
  </si>
  <si>
    <t>B</t>
  </si>
  <si>
    <t>C</t>
  </si>
  <si>
    <t>Totals</t>
  </si>
  <si>
    <t>Categories or Classes</t>
  </si>
  <si>
    <t>D</t>
  </si>
  <si>
    <t>Green Cells Means that it has a formula</t>
  </si>
  <si>
    <t>Yes</t>
  </si>
  <si>
    <t>No</t>
  </si>
  <si>
    <t>No-opinion</t>
  </si>
  <si>
    <t>Degree #</t>
  </si>
  <si>
    <t>Sprite</t>
  </si>
  <si>
    <t>Pepsi</t>
  </si>
  <si>
    <t>Dr. Pepper</t>
  </si>
  <si>
    <t>Coke Classic</t>
  </si>
  <si>
    <t>Diet Coke</t>
  </si>
  <si>
    <t>Grand Total</t>
  </si>
  <si>
    <t>Count of Sample From Soft Drink Purchases</t>
  </si>
  <si>
    <t>Row Labels</t>
  </si>
  <si>
    <t>Soft Drink Purchase (Class or Category)</t>
  </si>
  <si>
    <t>Frequency Distribution: Counts the # of Occurrences in Mutually Exclusive (Non-overlapping) Categories. Frequency Distribution Helps to Reveal Patterns</t>
  </si>
  <si>
    <t>Sample From Soft Drink Purchases</t>
  </si>
  <si>
    <t>Column Chart: 1) Height indicates Frequency 2) Columns are separated by gaps to indicate that this is Categorical data.</t>
  </si>
  <si>
    <t>Data is from Student Data Disc file "BestTV.xlsx"</t>
  </si>
  <si>
    <t>Television Show</t>
  </si>
  <si>
    <t>Without a Trace</t>
  </si>
  <si>
    <t>CSI</t>
  </si>
  <si>
    <t>Law &amp; Order</t>
  </si>
  <si>
    <t>a</t>
  </si>
  <si>
    <t>Categorical</t>
  </si>
  <si>
    <t>b</t>
  </si>
  <si>
    <t>Television Show (Category or Class)</t>
  </si>
  <si>
    <t>Values</t>
  </si>
  <si>
    <t>or</t>
  </si>
  <si>
    <t>c</t>
  </si>
  <si>
    <t>d</t>
  </si>
  <si>
    <t>Outstanding</t>
  </si>
  <si>
    <t>Very Good</t>
  </si>
  <si>
    <t>Good</t>
  </si>
  <si>
    <t>Average</t>
  </si>
  <si>
    <t>Poor</t>
  </si>
  <si>
    <t>Ratings</t>
  </si>
  <si>
    <t>G</t>
  </si>
  <si>
    <t>V</t>
  </si>
  <si>
    <t>O</t>
  </si>
  <si>
    <t>P</t>
  </si>
  <si>
    <t>Rating (Category/Class)</t>
  </si>
  <si>
    <t>Count of Ratings</t>
  </si>
  <si>
    <t>Hated it</t>
  </si>
  <si>
    <t>Didn't like it</t>
  </si>
  <si>
    <t>Liked it</t>
  </si>
  <si>
    <t>Really liked it</t>
  </si>
  <si>
    <t>Loved it</t>
  </si>
  <si>
    <t>Ratings at NetFlix</t>
  </si>
  <si>
    <t>These data are categorical because they are non-numeric and because they are words. The numbers 1 - 5 give the ordinal position only. The categories are still "Loved it", "Hated it", etc. These categories are Ordinal because they are ranked, but we do not know the distance between each category.</t>
  </si>
  <si>
    <t>Most critics "Really Liked it" and no Critics "Hated it". This is a positive response from the critics and will probably help to increase movie ticket sales.</t>
  </si>
  <si>
    <t>Audit Time</t>
  </si>
  <si>
    <t>n = COUNT =</t>
  </si>
  <si>
    <t>MAX =</t>
  </si>
  <si>
    <t>MIN =</t>
  </si>
  <si>
    <t># of Classes = k =</t>
  </si>
  <si>
    <t>Range of Data</t>
  </si>
  <si>
    <t>Actual Range for Classes</t>
  </si>
  <si>
    <t>Lower Class Limit</t>
  </si>
  <si>
    <t>Upper Class Limit</t>
  </si>
  <si>
    <t>Round to get class Width (This is an estimate)</t>
  </si>
  <si>
    <t>% Cumulative Frequency</t>
  </si>
  <si>
    <t>This is how you do it if values that equal the upper and lower class limits are included in the class.</t>
  </si>
  <si>
    <t>This is how you do it if lower class limits is included in the class and the upper is not included in the class.</t>
  </si>
  <si>
    <t>10-14</t>
  </si>
  <si>
    <t>15-19</t>
  </si>
  <si>
    <t>20-24</t>
  </si>
  <si>
    <t>25-29</t>
  </si>
  <si>
    <t>30-34</t>
  </si>
  <si>
    <t>Class (Days to Audit)</t>
  </si>
  <si>
    <t>Audit Time (Days)</t>
  </si>
  <si>
    <t>Cumulative Frequency</t>
  </si>
  <si>
    <t>This is a judgment call (the art side of statistics)</t>
  </si>
  <si>
    <t>Approximate Class Width</t>
  </si>
  <si>
    <t>Lower Limit of First Class (look at MIN then estimate)</t>
  </si>
  <si>
    <t>Midpoint</t>
  </si>
  <si>
    <t>Data</t>
  </si>
  <si>
    <t>Start</t>
  </si>
  <si>
    <t>Increment</t>
  </si>
  <si>
    <t>24-26</t>
  </si>
  <si>
    <t>12-14</t>
  </si>
  <si>
    <t>15-17</t>
  </si>
  <si>
    <t>18-20</t>
  </si>
  <si>
    <t>21-23</t>
  </si>
  <si>
    <t>Relative Frequency (Proportion)</t>
  </si>
  <si>
    <t>Wait Time</t>
  </si>
  <si>
    <t>0-4</t>
  </si>
  <si>
    <t>5-9</t>
  </si>
  <si>
    <t>Relative Cumulative Frequency</t>
  </si>
  <si>
    <t>0.6 of the patients needing emergency service get that service in 9 or fewer minutes</t>
  </si>
  <si>
    <t>e</t>
  </si>
  <si>
    <t>a-d</t>
  </si>
  <si>
    <t>Category</t>
  </si>
  <si>
    <t>Income ($1000s)</t>
  </si>
  <si>
    <t>Frequency (millions)</t>
  </si>
  <si>
    <t>Exam Score</t>
  </si>
  <si>
    <t>Concert Tour</t>
  </si>
  <si>
    <t>Ticket Price</t>
  </si>
  <si>
    <t>Bruce Springsteen</t>
  </si>
  <si>
    <t>Dave Matthews Band</t>
  </si>
  <si>
    <t>Aerosmith/KISS</t>
  </si>
  <si>
    <t>Shania Twain</t>
  </si>
  <si>
    <t>Fleetwood Mac</t>
  </si>
  <si>
    <t>Radiohead</t>
  </si>
  <si>
    <t>Cher</t>
  </si>
  <si>
    <t>Counting Crows</t>
  </si>
  <si>
    <t>Timberlake/Aguilera</t>
  </si>
  <si>
    <t>Mana</t>
  </si>
  <si>
    <t>Toby Keith</t>
  </si>
  <si>
    <t>James Taylor</t>
  </si>
  <si>
    <t>Alabama</t>
  </si>
  <si>
    <t>Harper/Johnson</t>
  </si>
  <si>
    <t>50 Cent</t>
  </si>
  <si>
    <t>Steely Dan</t>
  </si>
  <si>
    <t>Red Hot Chili Peppers</t>
  </si>
  <si>
    <t>R. E. M.</t>
  </si>
  <si>
    <t>American Idols Live</t>
  </si>
  <si>
    <t>Marian Carey</t>
  </si>
  <si>
    <t>Start:</t>
  </si>
  <si>
    <t>Increment:</t>
  </si>
  <si>
    <t>Average Sales Ticket Prices for Rock Concerts</t>
  </si>
  <si>
    <t>Total</t>
  </si>
  <si>
    <t>The lowest average ticket prices were in the $30 to $39.99 range. Most frequent range was $30 to $39.99 followed by $40 to 49.99.  60% of the shows had average ticket prices under $50. 15% of the shows had average ticket prices in the highest range of $70.00 to $79.99. There were no average ticket prices of $80 or more.</t>
  </si>
  <si>
    <t>Hours</t>
  </si>
  <si>
    <t>Increment for lower class</t>
  </si>
  <si>
    <t>Interval width</t>
  </si>
  <si>
    <t>X</t>
  </si>
  <si>
    <t>The majority of the computer users are in the 3 to 6 hour range. Usage is somewhat skewed toward the right with 3 users in the 12 to 14.9 hour range.</t>
  </si>
  <si>
    <t>Broker</t>
  </si>
  <si>
    <t>100 Shares at $50/Share</t>
  </si>
  <si>
    <t>Online 500 Shares at $50/Share</t>
  </si>
  <si>
    <t>Accutrade</t>
  </si>
  <si>
    <t>Ameritrade</t>
  </si>
  <si>
    <t>Banc of America</t>
  </si>
  <si>
    <t>Brown &amp; Co.</t>
  </si>
  <si>
    <t>Charles Schwab</t>
  </si>
  <si>
    <t>CyberTrader</t>
  </si>
  <si>
    <t>E*Trade Securities</t>
  </si>
  <si>
    <t>First Discount</t>
  </si>
  <si>
    <t>Freedom Investments</t>
  </si>
  <si>
    <t>Harrisdirect</t>
  </si>
  <si>
    <t>Investors National</t>
  </si>
  <si>
    <t>MB Trading</t>
  </si>
  <si>
    <t>Merrill Lynch Direct</t>
  </si>
  <si>
    <t>Muriel Siebert</t>
  </si>
  <si>
    <t>NetVest</t>
  </si>
  <si>
    <t>Recom Securities</t>
  </si>
  <si>
    <t>Scottrade</t>
  </si>
  <si>
    <t>Sloan Securities</t>
  </si>
  <si>
    <t>Strong Investments</t>
  </si>
  <si>
    <t>TD Waterhouse</t>
  </si>
  <si>
    <t>T. Rowe Price</t>
  </si>
  <si>
    <t>Vanguard</t>
  </si>
  <si>
    <t>Wall Street Discount</t>
  </si>
  <si>
    <t>York Securities</t>
  </si>
  <si>
    <t>Min</t>
  </si>
  <si>
    <t>Max</t>
  </si>
  <si>
    <t>Resort</t>
  </si>
  <si>
    <t>Location</t>
  </si>
  <si>
    <t>Daily Rate</t>
  </si>
  <si>
    <t>BC</t>
  </si>
  <si>
    <t>DV</t>
  </si>
  <si>
    <t>DP</t>
  </si>
  <si>
    <t>Hea</t>
  </si>
  <si>
    <t>CL</t>
  </si>
  <si>
    <t>UT</t>
  </si>
  <si>
    <t>CA</t>
  </si>
  <si>
    <t>Hun</t>
  </si>
  <si>
    <t>NY</t>
  </si>
  <si>
    <t>Mam</t>
  </si>
  <si>
    <t>MS</t>
  </si>
  <si>
    <t>NH</t>
  </si>
  <si>
    <t>MB</t>
  </si>
  <si>
    <t>OR</t>
  </si>
  <si>
    <t>Oke</t>
  </si>
  <si>
    <t>VT</t>
  </si>
  <si>
    <t>PC</t>
  </si>
  <si>
    <t>But</t>
  </si>
  <si>
    <t>MA</t>
  </si>
  <si>
    <t>SB</t>
  </si>
  <si>
    <t>CO</t>
  </si>
  <si>
    <t>ST</t>
  </si>
  <si>
    <t>WB</t>
  </si>
  <si>
    <t>MIN</t>
  </si>
  <si>
    <t>MAX</t>
  </si>
  <si>
    <t xml:space="preserve">Observations such as the following can be made using the stem-and-leaf display.
• The daily rate varies from $75 to $145
• Typical mid-priced daily rates are $95 to $115 with the average daily rate around $100.
• A daily rate in excess of $115 should be considered relatively high.  High daily rates of $137 and $145 were found at three ski resorts.
</t>
  </si>
  <si>
    <t>Restaurant</t>
  </si>
  <si>
    <t>Quality Rating</t>
  </si>
  <si>
    <t>Meal Price ($)</t>
  </si>
  <si>
    <t>Excellent</t>
  </si>
  <si>
    <t>10-19</t>
  </si>
  <si>
    <t>20-29</t>
  </si>
  <si>
    <t>30-39</t>
  </si>
  <si>
    <t>40-50</t>
  </si>
  <si>
    <t>Count of Quality Rating</t>
  </si>
  <si>
    <t>&lt;== Frequency Distribution for Rating</t>
  </si>
  <si>
    <t>&lt;== FD for Price</t>
  </si>
  <si>
    <t>&lt;== % FD for Price</t>
  </si>
  <si>
    <t>&lt; == % FD for Rating</t>
  </si>
  <si>
    <t>Week</t>
  </si>
  <si>
    <t>No. of Commercials</t>
  </si>
  <si>
    <t>Sales Volume</t>
  </si>
  <si>
    <t>Observation</t>
  </si>
  <si>
    <t>x</t>
  </si>
  <si>
    <t>y</t>
  </si>
  <si>
    <t>Male Golfers</t>
  </si>
  <si>
    <t>Green Conditions</t>
  </si>
  <si>
    <t>Handicap</t>
  </si>
  <si>
    <t>Under 15</t>
  </si>
  <si>
    <t>Too Fast</t>
  </si>
  <si>
    <t>Fine</t>
  </si>
  <si>
    <t>15 or more</t>
  </si>
  <si>
    <t>Female Golfers</t>
  </si>
  <si>
    <t>Male</t>
  </si>
  <si>
    <t>Female</t>
  </si>
  <si>
    <t>Gender</t>
  </si>
  <si>
    <t>Amongst the players with higher handicaps, the men players are split 50%/50% between Too Fast and Fine, whereas the Female players show 43% too fast and 57% Fine. The gender with the highest percentage that say the Greens are too fast is male, at 50%.</t>
  </si>
  <si>
    <t xml:space="preserve">Amongst the better players, 20% (10/50) of the men say that the greens are too fast, whereas 10% (1/10) of the females say that the greens are too fast. This makes the better men players look like complainers. </t>
  </si>
  <si>
    <t>Company</t>
  </si>
  <si>
    <t>EPS Rating</t>
  </si>
  <si>
    <t>Relative Price Strength</t>
  </si>
  <si>
    <t>Relative Strength</t>
  </si>
  <si>
    <t>Sales/Margins/ROE</t>
  </si>
  <si>
    <t>PE Ratio</t>
  </si>
  <si>
    <t>Advo</t>
  </si>
  <si>
    <t>AlaskaAirGp</t>
  </si>
  <si>
    <t>Alliant Tech</t>
  </si>
  <si>
    <t>Atmos Engy</t>
  </si>
  <si>
    <t>E</t>
  </si>
  <si>
    <t>Bnk of Am.</t>
  </si>
  <si>
    <t>Bowater PLC</t>
  </si>
  <si>
    <t>Callaway Golf</t>
  </si>
  <si>
    <t>Central Parking</t>
  </si>
  <si>
    <t>Dean Foods</t>
  </si>
  <si>
    <t>Dole Food</t>
  </si>
  <si>
    <t>Elec. Data Sys</t>
  </si>
  <si>
    <t>Gateway</t>
  </si>
  <si>
    <t>Goodyear</t>
  </si>
  <si>
    <t>Hanson PLC</t>
  </si>
  <si>
    <t>ICN Pharm.</t>
  </si>
  <si>
    <t>Jefferson plt</t>
  </si>
  <si>
    <t>Kroger</t>
  </si>
  <si>
    <t>Mattel</t>
  </si>
  <si>
    <t>McDermott</t>
  </si>
  <si>
    <t>Monaco</t>
  </si>
  <si>
    <t>Murphy Oil</t>
  </si>
  <si>
    <t>Nordstrom</t>
  </si>
  <si>
    <t>NYMAGIC</t>
  </si>
  <si>
    <t>Office Depot</t>
  </si>
  <si>
    <t>Payless Shoes</t>
  </si>
  <si>
    <t>Praxair</t>
  </si>
  <si>
    <t>Reebok</t>
  </si>
  <si>
    <t>Safeway</t>
  </si>
  <si>
    <t>Teco Energy</t>
  </si>
  <si>
    <t>Texaco</t>
  </si>
  <si>
    <t>United Rental</t>
  </si>
  <si>
    <t>US West</t>
  </si>
  <si>
    <t>Wachovia</t>
  </si>
  <si>
    <t>Winnebago</t>
  </si>
  <si>
    <t>York Intl.</t>
  </si>
  <si>
    <t>0-19</t>
  </si>
  <si>
    <t>20-39</t>
  </si>
  <si>
    <t>40-59</t>
  </si>
  <si>
    <t>60-79</t>
  </si>
  <si>
    <t>80-100</t>
  </si>
  <si>
    <t>Count of EPS Rating</t>
  </si>
  <si>
    <t>The lower the Sales/Margins/ROE rating, the lower the EPS. The higher the Sales/Margins/ROE rating, the higher the EPS.  Of those companies with an "A" rating on Sales/Margins/ROE, 88.89% of them had an EPS Rating of 80 or higher.  Of the 8 companies with a "D" or "E" rating on Sales/Margins/ROE, only 1 had an EPS rating above 60.</t>
  </si>
  <si>
    <t>Count of Relative Strength</t>
  </si>
  <si>
    <t>Customer</t>
  </si>
  <si>
    <t>Marital Status</t>
  </si>
  <si>
    <t>Age</t>
  </si>
  <si>
    <t>Regular</t>
  </si>
  <si>
    <t>Discover</t>
  </si>
  <si>
    <t>Married</t>
  </si>
  <si>
    <t>Promotional</t>
  </si>
  <si>
    <t>Proprietary Card</t>
  </si>
  <si>
    <t>MasterCard</t>
  </si>
  <si>
    <t>Visa</t>
  </si>
  <si>
    <t>Single</t>
  </si>
  <si>
    <t>American Express</t>
  </si>
  <si>
    <t>Use sample to learn about customer base</t>
  </si>
  <si>
    <t>Type of Customer (P = Used Coupon; R = Did Not Use Coupon)</t>
  </si>
  <si>
    <t>Items Purchased</t>
  </si>
  <si>
    <t>Net Sales (Credit Card Sales</t>
  </si>
  <si>
    <t>Method of Payment (PC = In Store Credit Card)</t>
  </si>
  <si>
    <t>Coupon ?</t>
  </si>
  <si>
    <t>Credit Card</t>
  </si>
  <si>
    <t>Count of Marital Status</t>
  </si>
  <si>
    <t>7 or more</t>
  </si>
  <si>
    <t>10 up to 60</t>
  </si>
  <si>
    <t>60 up to 110</t>
  </si>
  <si>
    <t>110 up to 160</t>
  </si>
  <si>
    <t>160 up to 210</t>
  </si>
  <si>
    <t>210 up to 260</t>
  </si>
  <si>
    <t>260 up to 310</t>
  </si>
  <si>
    <t>Net Sales</t>
  </si>
  <si>
    <t># Items Purchased</t>
  </si>
  <si>
    <t>Coupon</t>
  </si>
  <si>
    <t>Count</t>
  </si>
  <si>
    <t>40-49</t>
  </si>
  <si>
    <t>50-59</t>
  </si>
  <si>
    <t>60-69</t>
  </si>
  <si>
    <t>70-80</t>
  </si>
  <si>
    <t>Count of Age</t>
  </si>
  <si>
    <t>57 of the 70 Promotional sales were using the proprietary card. As stated above, this seems unusual.</t>
  </si>
  <si>
    <t>Over 50% (29% + 27%) of the sales were made for 2 or fewer items purchased. Similarly, 80% of the net sales amounts were for $110 or less. Also, 53 of the 70 promotional sales were for $110 or less.</t>
  </si>
  <si>
    <t>Sum</t>
  </si>
  <si>
    <t>63% of the sales were to people between the ages of 30 and 49. The demographic seems to be: female, married, and 30 - 49 years old.</t>
  </si>
  <si>
    <t>The number of sales and the sum of sales for the promotional customers is greater than for the regular customers. Here again, it seems that the promotion has the net effect of increased sales.</t>
  </si>
  <si>
    <t>70% of the sales over this period were from promotions. So the promotion seems to be popular</t>
  </si>
  <si>
    <t>70 % of the credit card sales used the proprietary card. This is surprising because they said that they did not send the coupon to regular customers. Since regular customers are more likely to have the proprietary card and the new first time customers would not have a proprietary card, this is unusual. Did the new customers using the promotion sign up for proprietary cards on their first visit?</t>
  </si>
  <si>
    <t>93% of the sales were to women. 84% of the sales were to married people.</t>
  </si>
  <si>
    <t>Evaluate coupon issuance</t>
  </si>
  <si>
    <t>Fed. Dept. Story.</t>
  </si>
  <si>
    <t>The Sales/Margins/ROE Frequency Distribution is in the right-most column and the Relative Strength Frequency Distribution is in the bottom row. Once you make a cross tabulation, both Frequency Distributions are done.</t>
  </si>
  <si>
    <t xml:space="preserve">When the variables are aggregated, 40% of the females say that the greens are too fast compared to 35% of the men who say the greens are too fast. </t>
  </si>
  <si>
    <t>If you look at the aggregated data, you do not see the Handicap variable and there are  40% of the females that say the greens are too fast, whereas 35% of the males say the greens are too fast. It is not until you show the Handicap variable in the unaggregated cross tabulations that you can see that amongst the lower handicapped players 20% of the men said it was too fast compared to 10% of the women, and amongst the higher handicapped players 50% of the men said it was too fast compared to 43% of the women. This is Simpson's paradox: Aggregated data, the Females are higher than males, whereas with the unaggregated data, the men are higher at both levels.</t>
  </si>
  <si>
    <t>My feeling about the Food Quality Ratings at this restaurant are that they are very good. Because there are 19 in the highest class and only 2 in the lowest class, and that the higher numbers are in the higher classes, and that the trend over categories is more votes in the better categories, I feel very good.</t>
  </si>
  <si>
    <t>Desperate Housewives</t>
  </si>
  <si>
    <t>CSI has the largest viewing audience and Desperate Housewives has the second highest.</t>
  </si>
  <si>
    <t>Quantitative Data: Tabular &amp; Graphical (One Variable)</t>
  </si>
  <si>
    <t>A Cumulative Frequency Distribution shows the number of data items that are less than or equal to the upper class limit of each class. We can then create a X-Y Scatter Line chart of the Cumulative Frequency Distribution called an Ogive (O-jive). This allows us to see the cumulative points in a graphical way.</t>
  </si>
  <si>
    <t>Audit Time (days)</t>
  </si>
  <si>
    <t>Chart X Points</t>
  </si>
  <si>
    <t>Cumulative Frequency (Y)</t>
  </si>
  <si>
    <t xml:space="preserve"> =D18-0.5 Lower Limit of first class - .5</t>
  </si>
  <si>
    <t xml:space="preserve"> =E18+0.5 Upper Limit of first class + .5</t>
  </si>
  <si>
    <t xml:space="preserve"> =E19+0.5 Upper Limit of second class + .5</t>
  </si>
  <si>
    <t xml:space="preserve"> =E20+0.5 Upper Limit of third class + .5</t>
  </si>
  <si>
    <t xml:space="preserve"> =E21+0.5 Upper Limit of fourth class + .5</t>
  </si>
  <si>
    <t xml:space="preserve"> =E22+0.5  Upper Limit of fifth class + .5</t>
  </si>
  <si>
    <t>(Done to eliminate gaps see P.58)
How to calculate the X Points</t>
  </si>
  <si>
    <t>30 up to 40</t>
  </si>
  <si>
    <t>40 up to 50</t>
  </si>
  <si>
    <t>50 up to 60</t>
  </si>
  <si>
    <t>60 up to 70</t>
  </si>
  <si>
    <t>70 up to 80</t>
  </si>
  <si>
    <t>0-2.9</t>
  </si>
  <si>
    <t>Count of Hours</t>
  </si>
  <si>
    <t>3-5.9</t>
  </si>
  <si>
    <t>6-8.9</t>
  </si>
  <si>
    <t>9-11.9</t>
  </si>
  <si>
    <t>12-14.9</t>
  </si>
  <si>
    <t>Had to type in labels &gt;&gt;</t>
  </si>
  <si>
    <t>There is a negative relationship between x and y; y decreases as x increases.</t>
  </si>
  <si>
    <t>Male/Female</t>
  </si>
  <si>
    <t>TooFast</t>
  </si>
  <si>
    <t>Under15</t>
  </si>
  <si>
    <t>15OrMore</t>
  </si>
  <si>
    <t>Female Total</t>
  </si>
  <si>
    <t>Male Total</t>
  </si>
  <si>
    <t>GreenConditions</t>
  </si>
  <si>
    <t>Count of Handicap</t>
  </si>
  <si>
    <t>Simpson's Paradox: 40/100 Females said greens too fast; 35/100 Males said greens too fast. But when we add the handicap variable we can see that 1/10 is less than 10/50 and 39/90 is less than 25/50 -- Both Female "Green Too Fast" are smaller than male's.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</si>
</sst>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
    <numFmt numFmtId="165" formatCode="0.0"/>
  </numFmts>
  <fonts count="63">
    <font>
      <sz val="11"/>
      <color theme="1"/>
      <name val="Calibri"/>
      <family val="2"/>
    </font>
    <font>
      <sz val="11"/>
      <color indexed="8"/>
      <name val="Calibri"/>
      <family val="2"/>
    </font>
    <font>
      <b/>
      <sz val="12"/>
      <name val="Times New Roman"/>
      <family val="1"/>
    </font>
    <font>
      <b/>
      <sz val="8"/>
      <name val="Tahoma"/>
      <family val="2"/>
    </font>
    <font>
      <sz val="12"/>
      <name val="Times New Roman"/>
      <family val="1"/>
    </font>
    <font>
      <sz val="8"/>
      <name val="Tahoma"/>
      <family val="2"/>
    </font>
    <font>
      <sz val="10"/>
      <name val="Arial"/>
      <family val="2"/>
    </font>
    <font>
      <sz val="10"/>
      <color indexed="8"/>
      <name val="Calibri"/>
      <family val="2"/>
    </font>
    <font>
      <b/>
      <sz val="18"/>
      <color indexed="8"/>
      <name val="Calibri"/>
      <family val="2"/>
    </font>
    <font>
      <sz val="7"/>
      <color indexed="8"/>
      <name val="Calibri"/>
      <family val="2"/>
    </font>
    <font>
      <b/>
      <sz val="10"/>
      <color indexed="8"/>
      <name val="Calibri"/>
      <family val="2"/>
    </font>
    <font>
      <vertAlign val="superscript"/>
      <sz val="10"/>
      <color indexed="8"/>
      <name val="Calibri"/>
      <family val="2"/>
    </font>
    <font>
      <sz val="11"/>
      <color indexed="9"/>
      <name val="Calibri"/>
      <family val="2"/>
    </font>
    <font>
      <b/>
      <sz val="11"/>
      <color indexed="8"/>
      <name val="Calibri"/>
      <family val="2"/>
    </font>
    <font>
      <sz val="14"/>
      <color indexed="8"/>
      <name val="Calibri"/>
      <family val="2"/>
    </font>
    <font>
      <sz val="16"/>
      <color indexed="9"/>
      <name val="Calibri"/>
      <family val="2"/>
    </font>
    <font>
      <b/>
      <sz val="11"/>
      <color indexed="56"/>
      <name val="Calibri"/>
      <family val="2"/>
    </font>
    <font>
      <b/>
      <sz val="14"/>
      <color indexed="56"/>
      <name val="Calibri"/>
      <family val="2"/>
    </font>
    <font>
      <sz val="18"/>
      <color indexed="9"/>
      <name val="Calibri"/>
      <family val="2"/>
    </font>
    <font>
      <sz val="14"/>
      <color indexed="9"/>
      <name val="Calibri"/>
      <family val="2"/>
    </font>
    <font>
      <sz val="12"/>
      <name val="Calibri"/>
      <family val="2"/>
    </font>
    <font>
      <sz val="13"/>
      <color indexed="8"/>
      <name val="Calibri"/>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2"/>
      <color indexed="8"/>
      <name val="Calibri"/>
      <family val="2"/>
    </font>
    <font>
      <b/>
      <sz val="8"/>
      <color indexed="8"/>
      <name val="Calibri"/>
      <family val="2"/>
    </font>
    <font>
      <b/>
      <sz val="13"/>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6"/>
      <color theme="0"/>
      <name val="Calibri"/>
      <family val="2"/>
    </font>
    <font>
      <b/>
      <sz val="11"/>
      <color theme="3" tint="-0.4999699890613556"/>
      <name val="Calibri"/>
      <family val="2"/>
    </font>
    <font>
      <b/>
      <sz val="14"/>
      <color theme="3" tint="-0.4999699890613556"/>
      <name val="Calibri"/>
      <family val="2"/>
    </font>
    <font>
      <sz val="18"/>
      <color theme="0"/>
      <name val="Calibri"/>
      <family val="2"/>
    </font>
    <font>
      <sz val="14"/>
      <color theme="0"/>
      <name val="Calibri"/>
      <family val="2"/>
    </font>
    <font>
      <sz val="13"/>
      <color theme="1"/>
      <name val="Calibri"/>
      <family val="2"/>
    </font>
    <font>
      <b/>
      <sz val="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rgb="FFFFCCFF"/>
        <bgColor indexed="64"/>
      </patternFill>
    </fill>
    <fill>
      <patternFill patternType="solid">
        <fgColor rgb="FFCCFFFF"/>
        <bgColor indexed="64"/>
      </patternFill>
    </fill>
    <fill>
      <patternFill patternType="solid">
        <fgColor rgb="FFFF99FF"/>
        <bgColor indexed="64"/>
      </patternFill>
    </fill>
    <fill>
      <patternFill patternType="solid">
        <fgColor rgb="FFFF66FF"/>
        <bgColor indexed="64"/>
      </patternFill>
    </fill>
    <fill>
      <patternFill patternType="solid">
        <fgColor rgb="FFFF00FF"/>
        <bgColor indexed="64"/>
      </patternFill>
    </fill>
    <fill>
      <patternFill patternType="solid">
        <fgColor rgb="FFCC00CC"/>
        <bgColor indexed="64"/>
      </patternFill>
    </fill>
    <fill>
      <patternFill patternType="solid">
        <fgColor rgb="FF0000FF"/>
        <bgColor indexed="64"/>
      </patternFill>
    </fill>
    <fill>
      <patternFill patternType="solid">
        <fgColor theme="1"/>
        <bgColor indexed="64"/>
      </patternFill>
    </fill>
    <fill>
      <patternFill patternType="solid">
        <fgColor theme="4" tint="0.7999799847602844"/>
        <bgColor indexed="64"/>
      </patternFill>
    </fill>
    <fill>
      <patternFill patternType="solid">
        <fgColor rgb="FFCCECFF"/>
        <bgColor indexed="64"/>
      </patternFill>
    </fill>
    <fill>
      <patternFill patternType="solid">
        <fgColor rgb="FF00FF00"/>
        <bgColor indexed="64"/>
      </patternFill>
    </fill>
    <fill>
      <patternFill patternType="solid">
        <fgColor rgb="FF006600"/>
        <bgColor indexed="64"/>
      </patternFill>
    </fill>
    <fill>
      <patternFill patternType="solid">
        <fgColor rgb="FFFF0066"/>
        <bgColor indexed="64"/>
      </patternFill>
    </fill>
    <fill>
      <patternFill patternType="solid">
        <fgColor rgb="FFCCCCFF"/>
        <bgColor indexed="64"/>
      </patternFill>
    </fill>
    <fill>
      <patternFill patternType="solid">
        <fgColor theme="3" tint="-0.24997000396251678"/>
        <bgColor indexed="64"/>
      </patternFill>
    </fill>
    <fill>
      <patternFill patternType="solid">
        <fgColor rgb="FF00206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
      <left/>
      <right style="thick"/>
      <top/>
      <bottom/>
    </border>
    <border>
      <left style="thin">
        <color indexed="8"/>
      </left>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4">
    <xf numFmtId="0" fontId="0" fillId="0" borderId="0" xfId="0" applyFont="1" applyAlignment="1">
      <alignment/>
    </xf>
    <xf numFmtId="0" fontId="0" fillId="0" borderId="0" xfId="0" applyAlignment="1">
      <alignment wrapText="1"/>
    </xf>
    <xf numFmtId="0" fontId="39" fillId="33" borderId="10" xfId="0" applyFont="1" applyFill="1" applyBorder="1" applyAlignment="1">
      <alignment wrapText="1"/>
    </xf>
    <xf numFmtId="0" fontId="0" fillId="0" borderId="10" xfId="0" applyBorder="1" applyAlignment="1">
      <alignment/>
    </xf>
    <xf numFmtId="0" fontId="53" fillId="0" borderId="10" xfId="0" applyFont="1" applyBorder="1" applyAlignment="1">
      <alignment/>
    </xf>
    <xf numFmtId="10" fontId="53" fillId="0" borderId="10" xfId="59" applyNumberFormat="1" applyFont="1" applyBorder="1" applyAlignment="1">
      <alignment/>
    </xf>
    <xf numFmtId="0" fontId="53" fillId="34" borderId="10" xfId="0" applyFont="1" applyFill="1" applyBorder="1" applyAlignment="1">
      <alignment/>
    </xf>
    <xf numFmtId="0" fontId="53" fillId="35" borderId="10" xfId="0" applyFont="1" applyFill="1" applyBorder="1" applyAlignment="1">
      <alignment/>
    </xf>
    <xf numFmtId="10" fontId="53" fillId="35" borderId="10" xfId="59" applyNumberFormat="1" applyFont="1" applyFill="1" applyBorder="1" applyAlignment="1">
      <alignment/>
    </xf>
    <xf numFmtId="0" fontId="0" fillId="35" borderId="10" xfId="0" applyFill="1" applyBorder="1" applyAlignment="1">
      <alignment/>
    </xf>
    <xf numFmtId="10" fontId="0" fillId="35" borderId="10" xfId="59" applyNumberFormat="1" applyFont="1" applyFill="1" applyBorder="1" applyAlignment="1">
      <alignment/>
    </xf>
    <xf numFmtId="0" fontId="0" fillId="36" borderId="11" xfId="0" applyFill="1" applyBorder="1" applyAlignment="1">
      <alignment horizontal="centerContinuous" wrapText="1"/>
    </xf>
    <xf numFmtId="0" fontId="0" fillId="36" borderId="12" xfId="0" applyFill="1" applyBorder="1" applyAlignment="1">
      <alignment horizontal="centerContinuous" wrapText="1"/>
    </xf>
    <xf numFmtId="0" fontId="0" fillId="36" borderId="13" xfId="0" applyFill="1" applyBorder="1" applyAlignment="1">
      <alignment horizontal="centerContinuous" wrapText="1"/>
    </xf>
    <xf numFmtId="0" fontId="0" fillId="36" borderId="11" xfId="0" applyFill="1" applyBorder="1" applyAlignment="1">
      <alignment horizontal="centerContinuous"/>
    </xf>
    <xf numFmtId="0" fontId="0" fillId="36" borderId="12" xfId="0" applyFill="1" applyBorder="1" applyAlignment="1">
      <alignment horizontal="centerContinuous"/>
    </xf>
    <xf numFmtId="0" fontId="0" fillId="36" borderId="13" xfId="0" applyFill="1" applyBorder="1" applyAlignment="1">
      <alignment horizontal="centerContinuous"/>
    </xf>
    <xf numFmtId="0" fontId="0" fillId="0" borderId="0" xfId="0" applyNumberFormat="1" applyAlignment="1">
      <alignment/>
    </xf>
    <xf numFmtId="0" fontId="0" fillId="0" borderId="0" xfId="0" applyAlignment="1">
      <alignment horizontal="left"/>
    </xf>
    <xf numFmtId="0" fontId="0" fillId="0" borderId="0" xfId="0" applyAlignment="1">
      <alignment/>
    </xf>
    <xf numFmtId="0" fontId="2" fillId="0" borderId="10" xfId="0" applyFont="1" applyBorder="1" applyAlignment="1">
      <alignment wrapText="1"/>
    </xf>
    <xf numFmtId="0" fontId="39" fillId="33" borderId="10" xfId="0" applyFont="1" applyFill="1" applyBorder="1" applyAlignment="1">
      <alignment horizontal="centerContinuous" wrapText="1"/>
    </xf>
    <xf numFmtId="0" fontId="2" fillId="0" borderId="0" xfId="0" applyFont="1" applyAlignment="1">
      <alignment wrapText="1"/>
    </xf>
    <xf numFmtId="0" fontId="55" fillId="36" borderId="10" xfId="0" applyFont="1" applyFill="1" applyBorder="1" applyAlignment="1">
      <alignment horizontal="centerContinuous" wrapText="1"/>
    </xf>
    <xf numFmtId="0" fontId="2" fillId="0" borderId="0" xfId="0" applyFont="1" applyAlignment="1">
      <alignment/>
    </xf>
    <xf numFmtId="0" fontId="4" fillId="0" borderId="0" xfId="0" applyFont="1" applyAlignment="1">
      <alignment/>
    </xf>
    <xf numFmtId="0" fontId="4" fillId="0" borderId="10" xfId="0" applyFont="1" applyBorder="1" applyAlignment="1">
      <alignment/>
    </xf>
    <xf numFmtId="10" fontId="0" fillId="0" borderId="0" xfId="0" applyNumberFormat="1" applyAlignment="1">
      <alignment/>
    </xf>
    <xf numFmtId="0" fontId="39" fillId="33" borderId="13" xfId="0" applyFont="1" applyFill="1" applyBorder="1" applyAlignment="1">
      <alignment wrapText="1"/>
    </xf>
    <xf numFmtId="0" fontId="0" fillId="37" borderId="10" xfId="0" applyFill="1" applyBorder="1" applyAlignment="1">
      <alignment/>
    </xf>
    <xf numFmtId="0" fontId="4" fillId="37" borderId="10" xfId="0" applyFont="1" applyFill="1" applyBorder="1" applyAlignment="1">
      <alignment horizontal="center"/>
    </xf>
    <xf numFmtId="0" fontId="0" fillId="0" borderId="11" xfId="0" applyFill="1" applyBorder="1" applyAlignment="1">
      <alignment horizontal="centerContinuous" wrapText="1"/>
    </xf>
    <xf numFmtId="0" fontId="0" fillId="0" borderId="12" xfId="0" applyFill="1" applyBorder="1" applyAlignment="1">
      <alignment horizontal="centerContinuous" wrapText="1"/>
    </xf>
    <xf numFmtId="0" fontId="0" fillId="0" borderId="13" xfId="0" applyFill="1" applyBorder="1" applyAlignment="1">
      <alignment horizontal="centerContinuous" wrapText="1"/>
    </xf>
    <xf numFmtId="10" fontId="0" fillId="37" borderId="10" xfId="59" applyNumberFormat="1" applyFont="1" applyFill="1" applyBorder="1" applyAlignment="1">
      <alignment/>
    </xf>
    <xf numFmtId="0" fontId="0" fillId="34" borderId="10" xfId="0" applyFill="1" applyBorder="1" applyAlignment="1">
      <alignment horizontal="centerContinuous" wrapText="1"/>
    </xf>
    <xf numFmtId="0" fontId="0" fillId="38" borderId="10" xfId="0" applyFill="1" applyBorder="1" applyAlignment="1">
      <alignment horizontal="centerContinuous" wrapText="1"/>
    </xf>
    <xf numFmtId="0" fontId="39" fillId="33" borderId="11" xfId="0" applyFont="1" applyFill="1" applyBorder="1" applyAlignment="1">
      <alignment horizontal="centerContinuous" wrapText="1"/>
    </xf>
    <xf numFmtId="0" fontId="0" fillId="35" borderId="11" xfId="0" applyFill="1" applyBorder="1" applyAlignment="1">
      <alignment/>
    </xf>
    <xf numFmtId="0" fontId="0" fillId="38" borderId="11" xfId="0" applyFill="1" applyBorder="1" applyAlignment="1">
      <alignment horizontal="centerContinuous" wrapText="1"/>
    </xf>
    <xf numFmtId="0" fontId="0" fillId="38" borderId="12" xfId="0" applyFill="1" applyBorder="1" applyAlignment="1">
      <alignment horizontal="centerContinuous" wrapText="1"/>
    </xf>
    <xf numFmtId="0" fontId="0" fillId="38" borderId="13" xfId="0" applyFill="1" applyBorder="1" applyAlignment="1">
      <alignment horizontal="centerContinuous" wrapText="1"/>
    </xf>
    <xf numFmtId="0" fontId="0" fillId="0" borderId="10" xfId="0" applyFill="1" applyBorder="1" applyAlignment="1">
      <alignment/>
    </xf>
    <xf numFmtId="0" fontId="0" fillId="0" borderId="10" xfId="0" applyFill="1" applyBorder="1" applyAlignment="1">
      <alignment wrapText="1"/>
    </xf>
    <xf numFmtId="0" fontId="0" fillId="0" borderId="10" xfId="0" applyBorder="1" applyAlignment="1">
      <alignment wrapText="1"/>
    </xf>
    <xf numFmtId="0" fontId="0" fillId="35" borderId="10" xfId="0" applyFill="1" applyBorder="1" applyAlignment="1">
      <alignment wrapText="1"/>
    </xf>
    <xf numFmtId="0" fontId="0" fillId="37" borderId="10" xfId="0" applyFill="1" applyBorder="1" applyAlignment="1">
      <alignment wrapText="1"/>
    </xf>
    <xf numFmtId="0" fontId="0" fillId="39" borderId="10" xfId="0" applyFill="1" applyBorder="1" applyAlignment="1">
      <alignment wrapText="1"/>
    </xf>
    <xf numFmtId="0" fontId="0" fillId="39" borderId="10" xfId="0" applyFill="1" applyBorder="1" applyAlignment="1">
      <alignment/>
    </xf>
    <xf numFmtId="0" fontId="0" fillId="40" borderId="10" xfId="0" applyFill="1" applyBorder="1" applyAlignment="1">
      <alignment wrapText="1"/>
    </xf>
    <xf numFmtId="0" fontId="0" fillId="40" borderId="10" xfId="0" applyFill="1" applyBorder="1" applyAlignment="1">
      <alignment/>
    </xf>
    <xf numFmtId="0" fontId="0" fillId="41" borderId="10" xfId="0" applyFill="1" applyBorder="1" applyAlignment="1">
      <alignment wrapText="1"/>
    </xf>
    <xf numFmtId="0" fontId="0" fillId="41" borderId="10" xfId="0" applyFill="1" applyBorder="1" applyAlignment="1">
      <alignment/>
    </xf>
    <xf numFmtId="0" fontId="39" fillId="42" borderId="10" xfId="0" applyFont="1" applyFill="1" applyBorder="1" applyAlignment="1">
      <alignment wrapText="1"/>
    </xf>
    <xf numFmtId="0" fontId="39" fillId="42" borderId="10" xfId="0" applyFont="1" applyFill="1" applyBorder="1" applyAlignment="1">
      <alignment/>
    </xf>
    <xf numFmtId="10" fontId="0" fillId="39" borderId="10" xfId="59" applyNumberFormat="1" applyFont="1" applyFill="1" applyBorder="1" applyAlignment="1">
      <alignment/>
    </xf>
    <xf numFmtId="10" fontId="0" fillId="40" borderId="10" xfId="59" applyNumberFormat="1" applyFont="1" applyFill="1" applyBorder="1" applyAlignment="1">
      <alignment/>
    </xf>
    <xf numFmtId="10" fontId="0" fillId="41" borderId="10" xfId="59" applyNumberFormat="1" applyFont="1" applyFill="1" applyBorder="1" applyAlignment="1">
      <alignment/>
    </xf>
    <xf numFmtId="10" fontId="39" fillId="42" borderId="10" xfId="59" applyNumberFormat="1" applyFont="1" applyFill="1" applyBorder="1" applyAlignment="1">
      <alignment/>
    </xf>
    <xf numFmtId="0" fontId="0" fillId="0" borderId="12" xfId="0" applyBorder="1" applyAlignment="1">
      <alignment horizontal="center"/>
    </xf>
    <xf numFmtId="0" fontId="2" fillId="0" borderId="14" xfId="0" applyFont="1" applyBorder="1" applyAlignment="1">
      <alignment horizontal="center"/>
    </xf>
    <xf numFmtId="0" fontId="0" fillId="0" borderId="15" xfId="0" applyBorder="1" applyAlignment="1">
      <alignment horizontal="center"/>
    </xf>
    <xf numFmtId="0" fontId="39" fillId="43" borderId="10" xfId="0" applyFont="1" applyFill="1" applyBorder="1" applyAlignment="1">
      <alignment wrapText="1"/>
    </xf>
    <xf numFmtId="0" fontId="56" fillId="44" borderId="0" xfId="0" applyFont="1" applyFill="1" applyAlignment="1">
      <alignment horizontal="centerContinuous" wrapText="1"/>
    </xf>
    <xf numFmtId="0" fontId="56" fillId="44" borderId="0" xfId="0" applyFont="1" applyFill="1" applyAlignment="1">
      <alignment horizontal="centerContinuous"/>
    </xf>
    <xf numFmtId="10" fontId="0" fillId="0" borderId="10" xfId="59" applyNumberFormat="1" applyFont="1" applyFill="1" applyBorder="1" applyAlignment="1">
      <alignment/>
    </xf>
    <xf numFmtId="10" fontId="39" fillId="0" borderId="10" xfId="59" applyNumberFormat="1" applyFont="1" applyFill="1" applyBorder="1" applyAlignment="1">
      <alignment/>
    </xf>
    <xf numFmtId="164" fontId="0" fillId="0" borderId="12" xfId="0" applyNumberFormat="1" applyBorder="1" applyAlignment="1">
      <alignment horizontal="center"/>
    </xf>
    <xf numFmtId="2" fontId="0" fillId="0" borderId="0" xfId="0" applyNumberFormat="1" applyAlignment="1">
      <alignment/>
    </xf>
    <xf numFmtId="10" fontId="0" fillId="0" borderId="10" xfId="0" applyNumberFormat="1" applyBorder="1" applyAlignment="1">
      <alignment/>
    </xf>
    <xf numFmtId="0" fontId="53" fillId="45" borderId="0" xfId="0" applyFont="1" applyFill="1" applyAlignment="1">
      <alignment/>
    </xf>
    <xf numFmtId="0" fontId="53" fillId="45" borderId="0" xfId="0" applyFont="1" applyFill="1" applyBorder="1" applyAlignment="1">
      <alignment/>
    </xf>
    <xf numFmtId="0" fontId="53" fillId="45" borderId="0" xfId="0" applyNumberFormat="1" applyFont="1" applyFill="1" applyBorder="1" applyAlignment="1">
      <alignment/>
    </xf>
    <xf numFmtId="0" fontId="0" fillId="34" borderId="10" xfId="0" applyNumberFormat="1" applyFill="1" applyBorder="1" applyAlignment="1">
      <alignment/>
    </xf>
    <xf numFmtId="0" fontId="2" fillId="0" borderId="0" xfId="0" applyFont="1" applyAlignment="1">
      <alignment horizontal="center"/>
    </xf>
    <xf numFmtId="0" fontId="0" fillId="36" borderId="10" xfId="0" applyFill="1" applyBorder="1" applyAlignment="1">
      <alignment horizontal="centerContinuous" wrapText="1"/>
    </xf>
    <xf numFmtId="165" fontId="4" fillId="0" borderId="0" xfId="0" applyNumberFormat="1" applyFont="1" applyAlignment="1">
      <alignment/>
    </xf>
    <xf numFmtId="0" fontId="2" fillId="0" borderId="0" xfId="0" applyFont="1" applyAlignment="1">
      <alignment horizontal="center" wrapText="1"/>
    </xf>
    <xf numFmtId="0" fontId="57" fillId="0" borderId="16" xfId="0" applyFont="1" applyBorder="1" applyAlignment="1">
      <alignment/>
    </xf>
    <xf numFmtId="0" fontId="0" fillId="34" borderId="0" xfId="0" applyFill="1" applyAlignment="1">
      <alignment/>
    </xf>
    <xf numFmtId="0" fontId="58" fillId="0" borderId="16" xfId="0" applyFont="1" applyBorder="1" applyAlignment="1">
      <alignment/>
    </xf>
    <xf numFmtId="0" fontId="0" fillId="37" borderId="10" xfId="0" applyFont="1" applyFill="1" applyBorder="1" applyAlignment="1">
      <alignment/>
    </xf>
    <xf numFmtId="0" fontId="0" fillId="0" borderId="0" xfId="0" applyAlignment="1">
      <alignment horizontal="centerContinuous" wrapText="1"/>
    </xf>
    <xf numFmtId="0" fontId="0" fillId="46" borderId="10" xfId="0" applyFill="1" applyBorder="1" applyAlignment="1">
      <alignment horizontal="centerContinuous" wrapText="1"/>
    </xf>
    <xf numFmtId="0" fontId="0" fillId="0" borderId="0" xfId="0" applyAlignment="1">
      <alignment horizontal="center"/>
    </xf>
    <xf numFmtId="0" fontId="0" fillId="0" borderId="0" xfId="0" applyAlignment="1">
      <alignment textRotation="180"/>
    </xf>
    <xf numFmtId="0" fontId="4" fillId="0" borderId="0" xfId="0" applyFont="1" applyAlignment="1">
      <alignment horizontal="center"/>
    </xf>
    <xf numFmtId="0" fontId="0" fillId="47" borderId="0" xfId="0" applyFill="1" applyAlignment="1">
      <alignment horizontal="centerContinuous" wrapText="1"/>
    </xf>
    <xf numFmtId="0" fontId="0" fillId="33" borderId="0" xfId="0" applyFill="1" applyAlignment="1">
      <alignment/>
    </xf>
    <xf numFmtId="0" fontId="0" fillId="46" borderId="0" xfId="0" applyFill="1" applyAlignment="1">
      <alignment/>
    </xf>
    <xf numFmtId="0" fontId="39" fillId="44" borderId="0" xfId="0" applyFont="1" applyFill="1" applyAlignment="1">
      <alignment/>
    </xf>
    <xf numFmtId="0" fontId="39" fillId="48" borderId="0" xfId="0" applyFont="1" applyFill="1" applyAlignment="1">
      <alignment/>
    </xf>
    <xf numFmtId="0" fontId="39" fillId="49" borderId="0" xfId="0" applyFont="1" applyFill="1" applyAlignment="1">
      <alignment/>
    </xf>
    <xf numFmtId="0" fontId="53" fillId="0" borderId="0" xfId="0" applyFont="1" applyAlignment="1">
      <alignment horizontal="centerContinuous" wrapText="1"/>
    </xf>
    <xf numFmtId="2" fontId="0" fillId="0" borderId="10" xfId="0" applyNumberFormat="1" applyBorder="1" applyAlignment="1">
      <alignment/>
    </xf>
    <xf numFmtId="0" fontId="0" fillId="46" borderId="10" xfId="0" applyFill="1" applyBorder="1" applyAlignment="1">
      <alignment/>
    </xf>
    <xf numFmtId="0" fontId="0" fillId="36" borderId="10" xfId="0" applyFill="1" applyBorder="1" applyAlignment="1">
      <alignment/>
    </xf>
    <xf numFmtId="2" fontId="0" fillId="36" borderId="10" xfId="0" applyNumberFormat="1" applyFill="1" applyBorder="1" applyAlignment="1">
      <alignment/>
    </xf>
    <xf numFmtId="0" fontId="0" fillId="50" borderId="10" xfId="0" applyFill="1" applyBorder="1" applyAlignment="1">
      <alignment horizontal="centerContinuous" wrapText="1"/>
    </xf>
    <xf numFmtId="0" fontId="0" fillId="50" borderId="10" xfId="0" applyFill="1" applyBorder="1" applyAlignment="1">
      <alignment/>
    </xf>
    <xf numFmtId="2" fontId="0" fillId="50" borderId="10" xfId="0" applyNumberFormat="1" applyFill="1" applyBorder="1" applyAlignment="1">
      <alignment/>
    </xf>
    <xf numFmtId="0" fontId="0" fillId="37" borderId="10" xfId="0" applyFill="1" applyBorder="1" applyAlignment="1">
      <alignment horizontal="center"/>
    </xf>
    <xf numFmtId="2" fontId="2" fillId="0" borderId="0" xfId="0" applyNumberFormat="1" applyFont="1" applyFill="1" applyBorder="1" applyAlignment="1">
      <alignment horizontal="center" wrapText="1"/>
    </xf>
    <xf numFmtId="0" fontId="59" fillId="51" borderId="11" xfId="0" applyFont="1" applyFill="1" applyBorder="1" applyAlignment="1">
      <alignment horizontal="centerContinuous" wrapText="1"/>
    </xf>
    <xf numFmtId="0" fontId="60" fillId="51" borderId="12" xfId="0" applyFont="1" applyFill="1" applyBorder="1" applyAlignment="1">
      <alignment horizontal="centerContinuous" wrapText="1"/>
    </xf>
    <xf numFmtId="0" fontId="60" fillId="51" borderId="13" xfId="0" applyFont="1" applyFill="1" applyBorder="1" applyAlignment="1">
      <alignment horizontal="centerContinuous" wrapText="1"/>
    </xf>
    <xf numFmtId="0" fontId="20" fillId="36" borderId="11" xfId="0" applyFont="1" applyFill="1" applyBorder="1" applyAlignment="1">
      <alignment horizontal="centerContinuous" wrapText="1"/>
    </xf>
    <xf numFmtId="0" fontId="20" fillId="36" borderId="12" xfId="0" applyFont="1" applyFill="1" applyBorder="1" applyAlignment="1">
      <alignment horizontal="centerContinuous" wrapText="1"/>
    </xf>
    <xf numFmtId="0" fontId="20" fillId="36" borderId="13" xfId="0" applyFont="1" applyFill="1" applyBorder="1" applyAlignment="1">
      <alignment horizontal="centerContinuous" wrapText="1"/>
    </xf>
    <xf numFmtId="0" fontId="39" fillId="43" borderId="11" xfId="0" applyFont="1" applyFill="1" applyBorder="1" applyAlignment="1">
      <alignment wrapText="1"/>
    </xf>
    <xf numFmtId="0" fontId="0" fillId="0" borderId="11" xfId="0" applyFill="1" applyBorder="1" applyAlignment="1">
      <alignment/>
    </xf>
    <xf numFmtId="0" fontId="61" fillId="38" borderId="10" xfId="0" applyFont="1" applyFill="1" applyBorder="1" applyAlignment="1">
      <alignment horizontal="center" wrapText="1"/>
    </xf>
    <xf numFmtId="0" fontId="0" fillId="0" borderId="17" xfId="0" applyBorder="1" applyAlignment="1">
      <alignment/>
    </xf>
    <xf numFmtId="0" fontId="0" fillId="0" borderId="18" xfId="0" applyBorder="1" applyAlignment="1">
      <alignment/>
    </xf>
    <xf numFmtId="0" fontId="0" fillId="0" borderId="17" xfId="0" applyBorder="1" applyAlignment="1">
      <alignment/>
    </xf>
    <xf numFmtId="2" fontId="0" fillId="0" borderId="17" xfId="0" applyNumberFormat="1" applyBorder="1" applyAlignment="1">
      <alignment/>
    </xf>
    <xf numFmtId="2" fontId="0" fillId="0" borderId="19" xfId="0" applyNumberFormat="1" applyBorder="1" applyAlignment="1">
      <alignment/>
    </xf>
    <xf numFmtId="2" fontId="0" fillId="0" borderId="20" xfId="0" applyNumberFormat="1" applyBorder="1" applyAlignment="1">
      <alignment/>
    </xf>
    <xf numFmtId="0" fontId="0" fillId="0" borderId="21" xfId="0" applyBorder="1" applyAlignment="1">
      <alignment/>
    </xf>
    <xf numFmtId="0" fontId="0" fillId="0" borderId="21" xfId="0" applyNumberFormat="1" applyBorder="1" applyAlignment="1">
      <alignment/>
    </xf>
    <xf numFmtId="0" fontId="0" fillId="0" borderId="22" xfId="0" applyNumberFormat="1" applyBorder="1" applyAlignment="1">
      <alignment/>
    </xf>
    <xf numFmtId="0" fontId="0" fillId="0" borderId="23" xfId="0" applyNumberFormat="1" applyBorder="1" applyAlignment="1">
      <alignment/>
    </xf>
    <xf numFmtId="0" fontId="0" fillId="0" borderId="24" xfId="0" applyBorder="1" applyAlignment="1">
      <alignment/>
    </xf>
    <xf numFmtId="0" fontId="0" fillId="0" borderId="17" xfId="0" applyNumberFormat="1" applyBorder="1" applyAlignment="1">
      <alignment/>
    </xf>
    <xf numFmtId="0" fontId="0" fillId="0" borderId="19" xfId="0" applyNumberFormat="1" applyBorder="1" applyAlignment="1">
      <alignment/>
    </xf>
    <xf numFmtId="0" fontId="0" fillId="0" borderId="20" xfId="0" applyNumberFormat="1" applyBorder="1" applyAlignment="1">
      <alignment/>
    </xf>
    <xf numFmtId="10" fontId="0" fillId="0" borderId="24" xfId="0" applyNumberFormat="1" applyBorder="1" applyAlignment="1">
      <alignment/>
    </xf>
    <xf numFmtId="10" fontId="0" fillId="0" borderId="25" xfId="0" applyNumberFormat="1" applyBorder="1" applyAlignment="1">
      <alignment/>
    </xf>
    <xf numFmtId="10" fontId="0" fillId="0" borderId="26" xfId="0" applyNumberFormat="1" applyBorder="1" applyAlignment="1">
      <alignment/>
    </xf>
    <xf numFmtId="165" fontId="0" fillId="0" borderId="17" xfId="0" applyNumberFormat="1" applyBorder="1" applyAlignment="1">
      <alignment/>
    </xf>
    <xf numFmtId="165" fontId="0" fillId="0" borderId="19" xfId="0" applyNumberFormat="1" applyBorder="1" applyAlignment="1">
      <alignment/>
    </xf>
    <xf numFmtId="165" fontId="0" fillId="0" borderId="20" xfId="0" applyNumberFormat="1" applyBorder="1" applyAlignment="1">
      <alignment/>
    </xf>
    <xf numFmtId="0" fontId="0" fillId="0" borderId="0" xfId="0" applyAlignment="1">
      <alignment textRotation="180" wrapText="1"/>
    </xf>
    <xf numFmtId="1" fontId="0" fillId="0" borderId="10" xfId="0" applyNumberFormat="1" applyBorder="1" applyAlignment="1">
      <alignment/>
    </xf>
    <xf numFmtId="1" fontId="38" fillId="35" borderId="10" xfId="0" applyNumberFormat="1" applyFont="1" applyFill="1" applyBorder="1" applyAlignment="1">
      <alignment/>
    </xf>
    <xf numFmtId="2" fontId="0" fillId="35" borderId="10" xfId="0" applyNumberFormat="1" applyFill="1" applyBorder="1" applyAlignment="1">
      <alignment/>
    </xf>
    <xf numFmtId="0" fontId="0" fillId="3" borderId="10" xfId="0" applyFill="1" applyBorder="1" applyAlignment="1">
      <alignment/>
    </xf>
    <xf numFmtId="0" fontId="39" fillId="52" borderId="10" xfId="0" applyFont="1" applyFill="1" applyBorder="1" applyAlignment="1">
      <alignment/>
    </xf>
    <xf numFmtId="10" fontId="0" fillId="33" borderId="0" xfId="0" applyNumberFormat="1" applyFill="1" applyAlignment="1">
      <alignment/>
    </xf>
    <xf numFmtId="0" fontId="38" fillId="9" borderId="0" xfId="0" applyFont="1" applyFill="1" applyAlignment="1">
      <alignment/>
    </xf>
    <xf numFmtId="10" fontId="38" fillId="9" borderId="0" xfId="0" applyNumberFormat="1" applyFont="1" applyFill="1" applyAlignment="1">
      <alignment/>
    </xf>
    <xf numFmtId="10" fontId="39" fillId="44" borderId="0" xfId="0" applyNumberFormat="1" applyFont="1" applyFill="1" applyAlignment="1">
      <alignment/>
    </xf>
    <xf numFmtId="10" fontId="38" fillId="9" borderId="0" xfId="0" applyNumberFormat="1" applyFont="1" applyFill="1" applyBorder="1" applyAlignment="1">
      <alignment/>
    </xf>
    <xf numFmtId="10" fontId="0" fillId="33" borderId="0" xfId="0" applyNumberFormat="1" applyFill="1" applyBorder="1" applyAlignment="1">
      <alignment/>
    </xf>
    <xf numFmtId="10" fontId="39" fillId="44" borderId="0" xfId="0" applyNumberFormat="1" applyFont="1" applyFill="1" applyBorder="1" applyAlignment="1">
      <alignment/>
    </xf>
    <xf numFmtId="0" fontId="38" fillId="3" borderId="0" xfId="0" applyFont="1" applyFill="1" applyAlignment="1">
      <alignment/>
    </xf>
    <xf numFmtId="0" fontId="38" fillId="3" borderId="0" xfId="0" applyNumberFormat="1" applyFont="1" applyFill="1" applyAlignment="1">
      <alignment/>
    </xf>
    <xf numFmtId="0" fontId="38" fillId="3" borderId="0" xfId="0" applyNumberFormat="1" applyFont="1" applyFill="1" applyBorder="1" applyAlignment="1">
      <alignment/>
    </xf>
    <xf numFmtId="0" fontId="39" fillId="33" borderId="0" xfId="0" applyFont="1" applyFill="1" applyAlignment="1">
      <alignment/>
    </xf>
    <xf numFmtId="0" fontId="39" fillId="33" borderId="0" xfId="0" applyNumberFormat="1" applyFont="1" applyFill="1" applyAlignment="1">
      <alignment/>
    </xf>
    <xf numFmtId="0" fontId="39" fillId="33" borderId="0" xfId="0" applyNumberFormat="1" applyFont="1" applyFill="1" applyBorder="1" applyAlignment="1">
      <alignment/>
    </xf>
    <xf numFmtId="0" fontId="39" fillId="44" borderId="0" xfId="0" applyNumberFormat="1" applyFont="1" applyFill="1" applyAlignment="1">
      <alignment/>
    </xf>
    <xf numFmtId="0" fontId="39" fillId="44" borderId="0" xfId="0" applyNumberFormat="1" applyFont="1" applyFill="1" applyBorder="1" applyAlignment="1">
      <alignment/>
    </xf>
    <xf numFmtId="0" fontId="0" fillId="34" borderId="10"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0">
    <dxf>
      <fill>
        <patternFill>
          <bgColor rgb="FFFF66FF"/>
        </patternFill>
      </fill>
    </dxf>
    <dxf>
      <fill>
        <patternFill>
          <bgColor rgb="FFFF00FF"/>
        </patternFill>
      </fill>
    </dxf>
    <dxf>
      <font>
        <color theme="0"/>
      </font>
      <fill>
        <patternFill>
          <bgColor rgb="FFCC00CC"/>
        </patternFill>
      </fill>
    </dxf>
    <dxf>
      <alignment wrapText="1" readingOrder="0"/>
      <border/>
    </dxf>
    <dxf>
      <fill>
        <patternFill patternType="solid">
          <bgColor rgb="FFFFFF00"/>
        </patternFill>
      </fill>
      <border/>
    </dxf>
    <dxf>
      <border>
        <left style="thin"/>
        <right style="thin"/>
        <top style="thin"/>
        <bottom style="thin"/>
      </border>
    </dxf>
    <dxf>
      <fill>
        <patternFill patternType="solid">
          <bgColor rgb="FFFF0000"/>
        </patternFill>
      </fill>
      <border/>
    </dxf>
    <dxf>
      <fill>
        <patternFill>
          <bgColor rgb="FF000000"/>
        </patternFill>
      </fill>
      <border/>
    </dxf>
    <dxf>
      <font>
        <color rgb="FFFFFFFF"/>
      </font>
      <border/>
    </dxf>
    <dxf>
      <fill>
        <patternFill>
          <bgColor rgb="FFFF8080"/>
        </patternFill>
      </fill>
      <border/>
    </dxf>
    <dxf>
      <font>
        <color auto="1"/>
      </font>
      <border/>
    </dxf>
    <dxf>
      <fill>
        <patternFill>
          <bgColor rgb="FFFF0000"/>
        </patternFill>
      </fill>
      <border/>
    </dxf>
    <dxf>
      <border>
        <left>
          <color rgb="FF000000"/>
        </left>
        <right>
          <color rgb="FF000000"/>
        </right>
        <top>
          <color rgb="FF000000"/>
        </top>
        <bottom>
          <color rgb="FF000000"/>
        </bottom>
      </border>
    </dxf>
    <dxf>
      <border/>
    </dxf>
    <dxf>
      <fill>
        <patternFill patternType="none">
          <bgColor indexed="65"/>
        </patternFill>
      </fill>
      <border/>
    </dxf>
    <dxf>
      <fill>
        <patternFill patternType="solid">
          <bgColor rgb="FFFF99CC"/>
        </patternFill>
      </fill>
      <border/>
    </dxf>
    <dxf>
      <fill>
        <patternFill patternType="solid">
          <bgColor rgb="FF000000"/>
        </patternFill>
      </fill>
      <border/>
    </dxf>
    <dxf>
      <font>
        <color theme="0"/>
      </font>
      <fill>
        <patternFill>
          <bgColor rgb="FFCC00CC"/>
        </patternFill>
      </fill>
      <border/>
    </dxf>
    <dxf>
      <fill>
        <patternFill>
          <bgColor rgb="FFFF99FF"/>
        </patternFill>
      </fill>
      <border/>
    </dxf>
    <dxf>
      <fill>
        <patternFill>
          <bgColor rgb="FFFF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pivotCacheDefinition" Target="pivotCache/pivotCacheDefinition7.xml" /><Relationship Id="rId27" Type="http://schemas.openxmlformats.org/officeDocument/2006/relationships/pivotCacheDefinition" Target="pivotCache/pivotCacheDefinition4.xml" /><Relationship Id="rId28" Type="http://schemas.openxmlformats.org/officeDocument/2006/relationships/pivotCacheDefinition" Target="pivotCache/pivotCacheDefinition10.xml" /><Relationship Id="rId29" Type="http://schemas.openxmlformats.org/officeDocument/2006/relationships/pivotCacheDefinition" Target="pivotCache/pivotCacheDefinition2.xml" /><Relationship Id="rId30" Type="http://schemas.openxmlformats.org/officeDocument/2006/relationships/pivotCacheDefinition" Target="pivotCache/pivotCacheDefinition9.xml" /><Relationship Id="rId31" Type="http://schemas.openxmlformats.org/officeDocument/2006/relationships/pivotCacheDefinition" Target="pivotCache/pivotCacheDefinition8.xml" /><Relationship Id="rId32" Type="http://schemas.openxmlformats.org/officeDocument/2006/relationships/pivotCacheDefinition" Target="pivotCache/pivotCacheDefinition3.xml" /><Relationship Id="rId33" Type="http://schemas.openxmlformats.org/officeDocument/2006/relationships/pivotCacheDefinition" Target="pivotCache/pivotCacheDefinition12.xml" /><Relationship Id="rId34" Type="http://schemas.openxmlformats.org/officeDocument/2006/relationships/pivotCacheDefinition" Target="pivotCache/pivotCacheDefinition1.xml" /><Relationship Id="rId35" Type="http://schemas.openxmlformats.org/officeDocument/2006/relationships/pivotCacheDefinition" Target="pivotCache/pivotCacheDefinition5.xml" /><Relationship Id="rId36" Type="http://schemas.openxmlformats.org/officeDocument/2006/relationships/pivotCacheDefinition" Target="pivotCache/pivotCacheDefinition6.xml" /><Relationship Id="rId37" Type="http://schemas.openxmlformats.org/officeDocument/2006/relationships/pivotCacheDefinition" Target="pivotCache/pivotCacheDefinition11.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SoftDrinks!EXTRACT</c:f>
        </c:strRef>
      </c:tx>
      <c:layout>
        <c:manualLayout>
          <c:xMode val="factor"/>
          <c:yMode val="factor"/>
          <c:x val="-0.00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23"/>
          <c:y val="0.2875"/>
          <c:w val="0.95125"/>
          <c:h val="0.67425"/>
        </c:manualLayout>
      </c:layout>
      <c:barChart>
        <c:barDir val="col"/>
        <c:grouping val="clustered"/>
        <c:varyColors val="0"/>
        <c:ser>
          <c:idx val="0"/>
          <c:order val="0"/>
          <c:tx>
            <c:v>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Lit>
              <c:ptCount val="5"/>
              <c:pt idx="0">
                <c:v>Coke Classic</c:v>
              </c:pt>
              <c:pt idx="1">
                <c:v>Diet Coke</c:v>
              </c:pt>
              <c:pt idx="2">
                <c:v>Dr. Pepper</c:v>
              </c:pt>
              <c:pt idx="3">
                <c:v>Pepsi</c:v>
              </c:pt>
              <c:pt idx="4">
                <c:v>Sprite</c:v>
              </c:pt>
            </c:strLit>
          </c:cat>
          <c:val>
            <c:numLit>
              <c:ptCount val="5"/>
              <c:pt idx="0">
                <c:v>19</c:v>
              </c:pt>
              <c:pt idx="1">
                <c:v>8</c:v>
              </c:pt>
              <c:pt idx="2">
                <c:v>5</c:v>
              </c:pt>
              <c:pt idx="3">
                <c:v>13</c:v>
              </c:pt>
              <c:pt idx="4">
                <c:v>5</c:v>
              </c:pt>
            </c:numLit>
          </c:val>
        </c:ser>
        <c:axId val="5105478"/>
        <c:axId val="2154879"/>
      </c:barChart>
      <c:catAx>
        <c:axId val="5105478"/>
        <c:scaling>
          <c:orientation val="minMax"/>
        </c:scaling>
        <c:axPos val="b"/>
        <c:delete val="0"/>
        <c:numFmt formatCode="General" sourceLinked="1"/>
        <c:majorTickMark val="out"/>
        <c:minorTickMark val="none"/>
        <c:tickLblPos val="nextTo"/>
        <c:spPr>
          <a:ln w="3175">
            <a:solidFill>
              <a:srgbClr val="808080"/>
            </a:solidFill>
          </a:ln>
        </c:spPr>
        <c:crossAx val="2154879"/>
        <c:crosses val="autoZero"/>
        <c:auto val="1"/>
        <c:lblOffset val="100"/>
        <c:tickLblSkip val="1"/>
        <c:noMultiLvlLbl val="0"/>
      </c:catAx>
      <c:valAx>
        <c:axId val="21548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0547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'(10)'!$A$10</c:f>
        </c:strRef>
      </c:tx>
      <c:layout>
        <c:manualLayout>
          <c:xMode val="factor"/>
          <c:yMode val="factor"/>
          <c:x val="-0.00575"/>
          <c:y val="-0.008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275"/>
          <c:y val="0.20875"/>
          <c:w val="0.94175"/>
          <c:h val="0.74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'(10)'!$G$7:$G$11</c:f>
              <c:strCache/>
            </c:strRef>
          </c:cat>
          <c:val>
            <c:numRef>
              <c:f>'(10)'!$H$7:$H$11</c:f>
              <c:numCache/>
            </c:numRef>
          </c:val>
        </c:ser>
        <c:axId val="32789636"/>
        <c:axId val="60129109"/>
      </c:barChart>
      <c:catAx>
        <c:axId val="32789636"/>
        <c:scaling>
          <c:orientation val="minMax"/>
        </c:scaling>
        <c:axPos val="b"/>
        <c:delete val="0"/>
        <c:numFmt formatCode="General" sourceLinked="1"/>
        <c:majorTickMark val="out"/>
        <c:minorTickMark val="none"/>
        <c:tickLblPos val="nextTo"/>
        <c:spPr>
          <a:ln w="3175">
            <a:solidFill>
              <a:srgbClr val="808080"/>
            </a:solidFill>
          </a:ln>
        </c:spPr>
        <c:crossAx val="60129109"/>
        <c:crosses val="autoZero"/>
        <c:auto val="1"/>
        <c:lblOffset val="100"/>
        <c:tickLblSkip val="1"/>
        <c:noMultiLvlLbl val="0"/>
      </c:catAx>
      <c:valAx>
        <c:axId val="601291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7896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 - Days It Takes To Audit Client</a:t>
            </a:r>
          </a:p>
        </c:rich>
      </c:tx>
      <c:layout>
        <c:manualLayout>
          <c:xMode val="factor"/>
          <c:yMode val="factor"/>
          <c:x val="-0.00175"/>
          <c:y val="-0.012"/>
        </c:manualLayout>
      </c:layout>
      <c:spPr>
        <a:noFill/>
        <a:ln w="3175">
          <a:noFill/>
        </a:ln>
      </c:spPr>
    </c:title>
    <c:plotArea>
      <c:layout>
        <c:manualLayout>
          <c:xMode val="edge"/>
          <c:yMode val="edge"/>
          <c:x val="0.01775"/>
          <c:y val="0.153"/>
          <c:w val="0.9615"/>
          <c:h val="0.81475"/>
        </c:manualLayout>
      </c:layout>
      <c:barChart>
        <c:barDir val="col"/>
        <c:grouping val="clustered"/>
        <c:varyColors val="1"/>
        <c:ser>
          <c:idx val="0"/>
          <c:order val="0"/>
          <c:tx>
            <c:strRef>
              <c:f>Audit!$G$13</c:f>
              <c:strCache>
                <c:ptCount val="1"/>
                <c:pt idx="0">
                  <c:v>Frequency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showLegendKey val="0"/>
            <c:showVal val="1"/>
            <c:showBubbleSize val="0"/>
            <c:showCatName val="0"/>
            <c:showSerName val="0"/>
            <c:showPercent val="0"/>
          </c:dLbls>
          <c:cat>
            <c:strRef>
              <c:f>Audit!$F$14:$F$18</c:f>
              <c:strCache/>
            </c:strRef>
          </c:cat>
          <c:val>
            <c:numRef>
              <c:f>Audit!$G$14:$G$18</c:f>
              <c:numCache/>
            </c:numRef>
          </c:val>
        </c:ser>
        <c:gapWidth val="0"/>
        <c:axId val="32726170"/>
        <c:axId val="56765411"/>
      </c:barChart>
      <c:catAx>
        <c:axId val="32726170"/>
        <c:scaling>
          <c:orientation val="minMax"/>
        </c:scaling>
        <c:axPos val="b"/>
        <c:delete val="0"/>
        <c:numFmt formatCode="General" sourceLinked="1"/>
        <c:majorTickMark val="out"/>
        <c:minorTickMark val="none"/>
        <c:tickLblPos val="nextTo"/>
        <c:spPr>
          <a:ln w="3175">
            <a:solidFill>
              <a:srgbClr val="808080"/>
            </a:solidFill>
          </a:ln>
        </c:spPr>
        <c:crossAx val="56765411"/>
        <c:crosses val="autoZero"/>
        <c:auto val="1"/>
        <c:lblOffset val="100"/>
        <c:tickLblSkip val="1"/>
        <c:noMultiLvlLbl val="0"/>
      </c:catAx>
      <c:valAx>
        <c:axId val="567654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72617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0345"/>
          <c:w val="0.9135"/>
          <c:h val="0.85475"/>
        </c:manualLayout>
      </c:layout>
      <c:scatterChart>
        <c:scatterStyle val="lineMarker"/>
        <c:varyColors val="0"/>
        <c:ser>
          <c:idx val="0"/>
          <c:order val="0"/>
          <c:tx>
            <c:strRef>
              <c:f>AuditOgive!$J$17</c:f>
              <c:strCache>
                <c:ptCount val="1"/>
                <c:pt idx="0">
                  <c:v>Cumulative Frequency (Y)</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AuditOgive!$H$18:$H$23</c:f>
              <c:numCache/>
            </c:numRef>
          </c:xVal>
          <c:yVal>
            <c:numRef>
              <c:f>AuditOgive!$J$18:$J$23</c:f>
              <c:numCache/>
            </c:numRef>
          </c:yVal>
          <c:smooth val="0"/>
        </c:ser>
        <c:axId val="55776768"/>
        <c:axId val="3378689"/>
      </c:scatterChart>
      <c:scatterChart>
        <c:scatterStyle val="lineMarker"/>
        <c:varyColors val="0"/>
        <c:ser>
          <c:idx val="1"/>
          <c:order val="1"/>
          <c:tx>
            <c:strRef>
              <c:f>AuditOgive!$K$17</c:f>
              <c:strCache>
                <c:ptCount val="1"/>
                <c:pt idx="0">
                  <c:v>% Cumulative Frequency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AuditOgive!$H$18:$H$23</c:f>
              <c:numCache/>
            </c:numRef>
          </c:xVal>
          <c:yVal>
            <c:numRef>
              <c:f>AuditOgive!$K$18:$K$23</c:f>
              <c:numCache/>
            </c:numRef>
          </c:yVal>
          <c:smooth val="0"/>
        </c:ser>
        <c:axId val="44852790"/>
        <c:axId val="28387631"/>
      </c:scatterChart>
      <c:valAx>
        <c:axId val="557767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Audit Times (Days)</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78689"/>
        <c:crosses val="autoZero"/>
        <c:crossBetween val="midCat"/>
        <c:dispUnits/>
      </c:valAx>
      <c:valAx>
        <c:axId val="337868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Frequency</a:t>
                </a:r>
              </a:p>
            </c:rich>
          </c:tx>
          <c:layout>
            <c:manualLayout>
              <c:xMode val="factor"/>
              <c:yMode val="factor"/>
              <c:x val="-0.0005"/>
              <c:y val="0.01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776768"/>
        <c:crosses val="autoZero"/>
        <c:crossBetween val="midCat"/>
        <c:dispUnits/>
      </c:valAx>
      <c:valAx>
        <c:axId val="44852790"/>
        <c:scaling>
          <c:orientation val="minMax"/>
        </c:scaling>
        <c:axPos val="b"/>
        <c:delete val="1"/>
        <c:majorTickMark val="out"/>
        <c:minorTickMark val="none"/>
        <c:tickLblPos val="nextTo"/>
        <c:crossAx val="28387631"/>
        <c:crosses val="max"/>
        <c:crossBetween val="midCat"/>
        <c:dispUnits/>
      </c:valAx>
      <c:valAx>
        <c:axId val="28387631"/>
        <c:scaling>
          <c:orientation val="minMax"/>
        </c:scaling>
        <c:axPos val="l"/>
        <c:delete val="0"/>
        <c:numFmt formatCode="General" sourceLinked="1"/>
        <c:majorTickMark val="out"/>
        <c:minorTickMark val="none"/>
        <c:tickLblPos val="nextTo"/>
        <c:spPr>
          <a:ln w="3175">
            <a:solidFill>
              <a:srgbClr val="808080"/>
            </a:solidFill>
          </a:ln>
        </c:spPr>
        <c:crossAx val="44852790"/>
        <c:crosses val="max"/>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The Skew is to the Right (Positive)- A few Large values are pulling the Average (Mean) up - A few people make very large incomes, but most of us do not.</a:t>
            </a:r>
          </a:p>
        </c:rich>
      </c:tx>
      <c:layout>
        <c:manualLayout>
          <c:xMode val="factor"/>
          <c:yMode val="factor"/>
          <c:x val="-0.0025"/>
          <c:y val="-0.00875"/>
        </c:manualLayout>
      </c:layout>
      <c:spPr>
        <a:noFill/>
        <a:ln w="3175">
          <a:noFill/>
        </a:ln>
      </c:spPr>
    </c:title>
    <c:plotArea>
      <c:layout>
        <c:manualLayout>
          <c:xMode val="edge"/>
          <c:yMode val="edge"/>
          <c:x val="0.07575"/>
          <c:y val="0.4075"/>
          <c:w val="0.897"/>
          <c:h val="0.457"/>
        </c:manualLayout>
      </c:layout>
      <c:barChart>
        <c:barDir val="col"/>
        <c:grouping val="clustered"/>
        <c:varyColors val="1"/>
        <c:ser>
          <c:idx val="0"/>
          <c:order val="0"/>
          <c:tx>
            <c:strRef>
              <c:f>'(16)'!$D$4</c:f>
              <c:strCache>
                <c:ptCount val="1"/>
                <c:pt idx="0">
                  <c:v>Frequency (millions)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Pt>
            <c:idx val="6"/>
            <c:invertIfNegative val="0"/>
            <c:spPr>
              <a:solidFill>
                <a:srgbClr val="93A9CF"/>
              </a:solidFill>
              <a:ln w="3175">
                <a:noFill/>
              </a:ln>
            </c:spPr>
          </c:dPt>
          <c:dPt>
            <c:idx val="7"/>
            <c:invertIfNegative val="0"/>
            <c:spPr>
              <a:solidFill>
                <a:srgbClr val="D19392"/>
              </a:solidFill>
              <a:ln w="3175">
                <a:noFill/>
              </a:ln>
            </c:spPr>
          </c:dPt>
          <c:dLbls>
            <c:numFmt formatCode="General" sourceLinked="1"/>
            <c:spPr>
              <a:noFill/>
              <a:ln w="3175">
                <a:noFill/>
              </a:ln>
            </c:spPr>
            <c:showLegendKey val="0"/>
            <c:showVal val="1"/>
            <c:showBubbleSize val="0"/>
            <c:showCatName val="0"/>
            <c:showSerName val="0"/>
            <c:showPercent val="0"/>
          </c:dLbls>
          <c:cat>
            <c:strRef>
              <c:f>'(16)'!$C$5:$C$12</c:f>
              <c:strCache/>
            </c:strRef>
          </c:cat>
          <c:val>
            <c:numRef>
              <c:f>'(16)'!$D$5:$D$12</c:f>
              <c:numCache/>
            </c:numRef>
          </c:val>
        </c:ser>
        <c:gapWidth val="0"/>
        <c:axId val="28149436"/>
        <c:axId val="15525101"/>
      </c:barChart>
      <c:catAx>
        <c:axId val="28149436"/>
        <c:scaling>
          <c:orientation val="minMax"/>
        </c:scaling>
        <c:axPos val="b"/>
        <c:title>
          <c:tx>
            <c:strRef>
              <c:f>'(16)'!$C$4</c:f>
            </c:strRef>
          </c:tx>
          <c:layout>
            <c:manualLayout>
              <c:xMode val="factor"/>
              <c:yMode val="factor"/>
              <c:x val="0"/>
              <c:y val="0.0022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5525101"/>
        <c:crosses val="autoZero"/>
        <c:auto val="1"/>
        <c:lblOffset val="100"/>
        <c:tickLblSkip val="1"/>
        <c:noMultiLvlLbl val="0"/>
      </c:catAx>
      <c:valAx>
        <c:axId val="15525101"/>
        <c:scaling>
          <c:orientation val="minMax"/>
        </c:scaling>
        <c:axPos val="l"/>
        <c:title>
          <c:tx>
            <c:strRef>
              <c:f>'(16)'!$D$4</c:f>
            </c:strRef>
          </c:tx>
          <c:layout>
            <c:manualLayout>
              <c:xMode val="factor"/>
              <c:yMode val="factor"/>
              <c:x val="-0.00075"/>
              <c:y val="-0.1412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1494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The Skew is to the Left (Negative)- A few Small values are pulling the Average (Mean) down- A few people get very  small scores, but most of us get a higher score.</a:t>
            </a:r>
          </a:p>
        </c:rich>
      </c:tx>
      <c:layout>
        <c:manualLayout>
          <c:xMode val="factor"/>
          <c:yMode val="factor"/>
          <c:x val="-0.0025"/>
          <c:y val="-0.00875"/>
        </c:manualLayout>
      </c:layout>
      <c:spPr>
        <a:noFill/>
        <a:ln w="3175">
          <a:noFill/>
        </a:ln>
      </c:spPr>
    </c:title>
    <c:plotArea>
      <c:layout>
        <c:manualLayout>
          <c:xMode val="edge"/>
          <c:yMode val="edge"/>
          <c:x val="0.07675"/>
          <c:y val="0.40575"/>
          <c:w val="0.895"/>
          <c:h val="0.4595"/>
        </c:manualLayout>
      </c:layout>
      <c:barChart>
        <c:barDir val="col"/>
        <c:grouping val="clustered"/>
        <c:varyColors val="1"/>
        <c:ser>
          <c:idx val="0"/>
          <c:order val="0"/>
          <c:tx>
            <c:strRef>
              <c:f>'(16)'!$I$4</c:f>
              <c:strCache>
                <c:ptCount val="1"/>
                <c:pt idx="0">
                  <c:v>Frequency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Pt>
            <c:idx val="6"/>
            <c:invertIfNegative val="0"/>
            <c:spPr>
              <a:solidFill>
                <a:srgbClr val="93A9CF"/>
              </a:solidFill>
              <a:ln w="3175">
                <a:noFill/>
              </a:ln>
            </c:spPr>
          </c:dPt>
          <c:dPt>
            <c:idx val="7"/>
            <c:invertIfNegative val="0"/>
            <c:spPr>
              <a:solidFill>
                <a:srgbClr val="D19392"/>
              </a:solidFill>
              <a:ln w="3175">
                <a:noFill/>
              </a:ln>
            </c:spPr>
          </c:dPt>
          <c:dLbls>
            <c:numFmt formatCode="General" sourceLinked="1"/>
            <c:spPr>
              <a:noFill/>
              <a:ln w="3175">
                <a:noFill/>
              </a:ln>
            </c:spPr>
            <c:showLegendKey val="0"/>
            <c:showVal val="1"/>
            <c:showBubbleSize val="0"/>
            <c:showCatName val="0"/>
            <c:showSerName val="0"/>
            <c:showPercent val="0"/>
          </c:dLbls>
          <c:cat>
            <c:strRef>
              <c:f>'(16)'!$H$5:$H$12</c:f>
              <c:strCache/>
            </c:strRef>
          </c:cat>
          <c:val>
            <c:numRef>
              <c:f>'(16)'!$I$5:$I$12</c:f>
              <c:numCache/>
            </c:numRef>
          </c:val>
        </c:ser>
        <c:gapWidth val="0"/>
        <c:axId val="17523986"/>
        <c:axId val="56356027"/>
      </c:barChart>
      <c:catAx>
        <c:axId val="17523986"/>
        <c:scaling>
          <c:orientation val="minMax"/>
        </c:scaling>
        <c:axPos val="b"/>
        <c:title>
          <c:tx>
            <c:strRef>
              <c:f>'(16)'!$H$4</c:f>
            </c:strRef>
          </c:tx>
          <c:layout>
            <c:manualLayout>
              <c:xMode val="factor"/>
              <c:yMode val="factor"/>
              <c:x val="0"/>
              <c:y val="0.002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6356027"/>
        <c:crosses val="autoZero"/>
        <c:auto val="1"/>
        <c:lblOffset val="100"/>
        <c:tickLblSkip val="1"/>
        <c:noMultiLvlLbl val="0"/>
      </c:catAx>
      <c:valAx>
        <c:axId val="56356027"/>
        <c:scaling>
          <c:orientation val="minMax"/>
        </c:scaling>
        <c:axPos val="l"/>
        <c:title>
          <c:tx>
            <c:strRef>
              <c:f>'(16)'!$I$4</c:f>
            </c:strRef>
          </c:tx>
          <c:layout>
            <c:manualLayout>
              <c:xMode val="factor"/>
              <c:yMode val="factor"/>
              <c:x val="-0.000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239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[0](11)!PivotTable1</c:name>
  </c:pivotSource>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#11 Data is more symmetrical than # 16 data
</a:t>
            </a:r>
            <a:r>
              <a:rPr lang="en-US" cap="none" sz="1100" b="1" i="0" u="none" baseline="0">
                <a:solidFill>
                  <a:srgbClr val="000000"/>
                </a:solidFill>
                <a:latin typeface="Calibri"/>
                <a:ea typeface="Calibri"/>
                <a:cs typeface="Calibri"/>
              </a:rPr>
              <a:t>but it still has a slight skew to the Left (Negative)</a:t>
            </a:r>
          </a:p>
        </c:rich>
      </c:tx>
      <c:layout>
        <c:manualLayout>
          <c:xMode val="factor"/>
          <c:yMode val="factor"/>
          <c:x val="-0.00575"/>
          <c:y val="-0.005"/>
        </c:manualLayout>
      </c:layout>
      <c:spPr>
        <a:noFill/>
        <a:ln w="3175">
          <a:noFill/>
        </a:ln>
      </c:spPr>
    </c:title>
    <c:plotArea>
      <c:layout/>
      <c:barChart>
        <c:barDir val="col"/>
        <c:grouping val="clustered"/>
        <c:varyColors val="1"/>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showLegendKey val="0"/>
            <c:showVal val="1"/>
            <c:showBubbleSize val="0"/>
            <c:showCatName val="0"/>
            <c:showSerName val="0"/>
            <c:showPercent val="0"/>
          </c:dLbls>
          <c:cat>
            <c:strLit>
              <c:ptCount val="6"/>
              <c:pt idx="0">
                <c:v>12-14</c:v>
              </c:pt>
              <c:pt idx="1">
                <c:v>15-17</c:v>
              </c:pt>
              <c:pt idx="2">
                <c:v>18-20</c:v>
              </c:pt>
              <c:pt idx="3">
                <c:v>21-23</c:v>
              </c:pt>
              <c:pt idx="4">
                <c:v>24-26</c:v>
              </c:pt>
              <c:pt idx="5">
                <c:v>Grand Total</c:v>
              </c:pt>
            </c:strLit>
          </c:cat>
          <c:val>
            <c:numLit>
              <c:ptCount val="6"/>
              <c:pt idx="0">
                <c:v>2</c:v>
              </c:pt>
              <c:pt idx="1">
                <c:v>8</c:v>
              </c:pt>
              <c:pt idx="2">
                <c:v>11</c:v>
              </c:pt>
              <c:pt idx="3">
                <c:v>10</c:v>
              </c:pt>
              <c:pt idx="4">
                <c:v>9</c:v>
              </c:pt>
              <c:pt idx="5">
                <c:v>40</c:v>
              </c:pt>
            </c:numLit>
          </c:val>
        </c:ser>
        <c:gapWidth val="0"/>
        <c:axId val="34079416"/>
        <c:axId val="61378585"/>
      </c:barChart>
      <c:catAx>
        <c:axId val="340794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 / Categories</a:t>
                </a:r>
              </a:p>
            </c:rich>
          </c:tx>
          <c:layout>
            <c:manualLayout>
              <c:xMode val="factor"/>
              <c:yMode val="factor"/>
              <c:x val="-0.008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378585"/>
        <c:crosses val="autoZero"/>
        <c:auto val="0"/>
        <c:lblOffset val="100"/>
        <c:tickLblSkip val="1"/>
        <c:noMultiLvlLbl val="0"/>
      </c:catAx>
      <c:valAx>
        <c:axId val="6137858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Frequency</a:t>
                </a:r>
              </a:p>
            </c:rich>
          </c:tx>
          <c:layout>
            <c:manualLayout>
              <c:xMode val="factor"/>
              <c:yMode val="factor"/>
              <c:x val="-0.00425"/>
              <c:y val="0.056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07941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'(20)'!$H$3</c:f>
        </c:strRef>
      </c:tx>
      <c:layout>
        <c:manualLayout>
          <c:xMode val="factor"/>
          <c:yMode val="factor"/>
          <c:x val="-0.002"/>
          <c:y val="-0.01"/>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1"/>
          <c:y val="0.2675"/>
          <c:w val="0.91675"/>
          <c:h val="0.62925"/>
        </c:manualLayout>
      </c:layout>
      <c:barChart>
        <c:barDir val="col"/>
        <c:grouping val="clustered"/>
        <c:varyColors val="1"/>
        <c:ser>
          <c:idx val="0"/>
          <c:order val="0"/>
          <c:tx>
            <c:strRef>
              <c:f>'(20)'!$I$3</c:f>
              <c:strCache>
                <c:ptCount val="1"/>
                <c:pt idx="0">
                  <c:v>Frequency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showLegendKey val="0"/>
            <c:showVal val="1"/>
            <c:showBubbleSize val="0"/>
            <c:showCatName val="0"/>
            <c:showSerName val="0"/>
            <c:showPercent val="0"/>
          </c:dLbls>
          <c:cat>
            <c:strRef>
              <c:f>'(20)'!$H$4:$H$8</c:f>
              <c:strCache/>
            </c:strRef>
          </c:cat>
          <c:val>
            <c:numRef>
              <c:f>'(20)'!$I$4:$I$8</c:f>
              <c:numCache/>
            </c:numRef>
          </c:val>
        </c:ser>
        <c:gapWidth val="0"/>
        <c:axId val="31839534"/>
        <c:axId val="9773703"/>
      </c:barChart>
      <c:catAx>
        <c:axId val="318395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Dollars</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773703"/>
        <c:crosses val="autoZero"/>
        <c:auto val="1"/>
        <c:lblOffset val="100"/>
        <c:tickLblSkip val="1"/>
        <c:noMultiLvlLbl val="0"/>
      </c:catAx>
      <c:valAx>
        <c:axId val="977370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Frequency</a:t>
                </a:r>
              </a:p>
            </c:rich>
          </c:tx>
          <c:layout>
            <c:manualLayout>
              <c:xMode val="factor"/>
              <c:yMode val="factor"/>
              <c:x val="-0.0005"/>
              <c:y val="0.015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83953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Frequency of Hours on Computer at Home in One Week</a:t>
            </a:r>
          </a:p>
        </c:rich>
      </c:tx>
      <c:layout>
        <c:manualLayout>
          <c:xMode val="factor"/>
          <c:yMode val="factor"/>
          <c:x val="-0.003"/>
          <c:y val="-0.00475"/>
        </c:manualLayout>
      </c:layout>
      <c:spPr>
        <a:noFill/>
        <a:ln w="3175">
          <a:noFill/>
        </a:ln>
      </c:spPr>
    </c:title>
    <c:plotArea>
      <c:layout>
        <c:manualLayout>
          <c:xMode val="edge"/>
          <c:yMode val="edge"/>
          <c:x val="0.0865"/>
          <c:y val="0.295"/>
          <c:w val="0.88275"/>
          <c:h val="0.5545"/>
        </c:manualLayout>
      </c:layout>
      <c:barChart>
        <c:barDir val="col"/>
        <c:grouping val="clustered"/>
        <c:varyColors val="1"/>
        <c:ser>
          <c:idx val="0"/>
          <c:order val="0"/>
          <c:tx>
            <c:strRef>
              <c:f>'(21)'!$H$5</c:f>
              <c:strCache>
                <c:ptCount val="1"/>
                <c:pt idx="0">
                  <c:v>Frequency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showLegendKey val="0"/>
            <c:showVal val="1"/>
            <c:showBubbleSize val="0"/>
            <c:showCatName val="0"/>
            <c:showSerName val="0"/>
            <c:showPercent val="0"/>
          </c:dLbls>
          <c:cat>
            <c:strRef>
              <c:f>'(21)'!$G$6:$G$10</c:f>
              <c:strCache/>
            </c:strRef>
          </c:cat>
          <c:val>
            <c:numRef>
              <c:f>'(21)'!$H$6:$H$10</c:f>
              <c:numCache/>
            </c:numRef>
          </c:val>
        </c:ser>
        <c:gapWidth val="0"/>
        <c:axId val="48244212"/>
        <c:axId val="6806405"/>
      </c:barChart>
      <c:catAx>
        <c:axId val="482442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Hours</a:t>
                </a:r>
              </a:p>
            </c:rich>
          </c:tx>
          <c:layout>
            <c:manualLayout>
              <c:xMode val="factor"/>
              <c:yMode val="factor"/>
              <c:x val="0"/>
              <c:y val="0.003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806405"/>
        <c:crosses val="autoZero"/>
        <c:auto val="1"/>
        <c:lblOffset val="100"/>
        <c:tickLblSkip val="1"/>
        <c:noMultiLvlLbl val="0"/>
      </c:catAx>
      <c:valAx>
        <c:axId val="680640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Frequency</a:t>
                </a:r>
              </a:p>
            </c:rich>
          </c:tx>
          <c:layout>
            <c:manualLayout>
              <c:xMode val="factor"/>
              <c:yMode val="factor"/>
              <c:x val="-0.00075"/>
              <c:y val="0.034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24421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Ogive - Cumulative Frequency of Hours on Computer at Home in One Week - About 80% of the people samples spend 10 or fewer hours per week </a:t>
            </a:r>
          </a:p>
        </c:rich>
      </c:tx>
      <c:layout>
        <c:manualLayout>
          <c:xMode val="factor"/>
          <c:yMode val="factor"/>
          <c:x val="-0.0055"/>
          <c:y val="-0.00875"/>
        </c:manualLayout>
      </c:layout>
      <c:spPr>
        <a:noFill/>
        <a:ln w="3175">
          <a:noFill/>
        </a:ln>
      </c:spPr>
    </c:title>
    <c:plotArea>
      <c:layout>
        <c:manualLayout>
          <c:xMode val="edge"/>
          <c:yMode val="edge"/>
          <c:x val="0.02625"/>
          <c:y val="0.30775"/>
          <c:w val="0.94475"/>
          <c:h val="0.6455"/>
        </c:manualLayout>
      </c:layout>
      <c:scatterChart>
        <c:scatterStyle val="lineMarker"/>
        <c:varyColors val="0"/>
        <c:ser>
          <c:idx val="0"/>
          <c:order val="0"/>
          <c:tx>
            <c:strRef>
              <c:f>'(21)'!$K$5</c:f>
              <c:strCache>
                <c:ptCount val="1"/>
                <c:pt idx="0">
                  <c:v>Cumulative Frequency</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'(21)'!$J$6:$J$10</c:f>
              <c:numCache/>
            </c:numRef>
          </c:xVal>
          <c:yVal>
            <c:numRef>
              <c:f>'(21)'!$K$6:$K$10</c:f>
              <c:numCache/>
            </c:numRef>
          </c:yVal>
          <c:smooth val="0"/>
        </c:ser>
        <c:axId val="25195146"/>
        <c:axId val="60274323"/>
      </c:scatterChart>
      <c:scatterChart>
        <c:scatterStyle val="lineMarker"/>
        <c:varyColors val="0"/>
        <c:ser>
          <c:idx val="1"/>
          <c:order val="1"/>
          <c:tx>
            <c:strRef>
              <c:f>'(21)'!$L$5</c:f>
              <c:strCache>
                <c:ptCount val="1"/>
                <c:pt idx="0">
                  <c:v>Cumulative Frequency %</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'(21)'!$J$6:$J$10</c:f>
              <c:numCache/>
            </c:numRef>
          </c:xVal>
          <c:yVal>
            <c:numRef>
              <c:f>'(21)'!$L$6:$L$10</c:f>
              <c:numCache/>
            </c:numRef>
          </c:yVal>
          <c:smooth val="0"/>
        </c:ser>
        <c:axId val="40422512"/>
        <c:axId val="62018353"/>
      </c:scatterChart>
      <c:valAx>
        <c:axId val="25195146"/>
        <c:scaling>
          <c:orientation val="minMax"/>
        </c:scaling>
        <c:axPos val="b"/>
        <c:delete val="0"/>
        <c:numFmt formatCode="General" sourceLinked="1"/>
        <c:majorTickMark val="out"/>
        <c:minorTickMark val="none"/>
        <c:tickLblPos val="nextTo"/>
        <c:spPr>
          <a:ln w="3175">
            <a:solidFill>
              <a:srgbClr val="808080"/>
            </a:solidFill>
          </a:ln>
        </c:spPr>
        <c:crossAx val="60274323"/>
        <c:crosses val="autoZero"/>
        <c:crossBetween val="midCat"/>
        <c:dispUnits/>
      </c:valAx>
      <c:valAx>
        <c:axId val="602743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195146"/>
        <c:crosses val="autoZero"/>
        <c:crossBetween val="midCat"/>
        <c:dispUnits/>
      </c:valAx>
      <c:valAx>
        <c:axId val="40422512"/>
        <c:scaling>
          <c:orientation val="minMax"/>
        </c:scaling>
        <c:axPos val="b"/>
        <c:delete val="1"/>
        <c:majorTickMark val="out"/>
        <c:minorTickMark val="none"/>
        <c:tickLblPos val="nextTo"/>
        <c:crossAx val="62018353"/>
        <c:crosses val="max"/>
        <c:crossBetween val="midCat"/>
        <c:dispUnits/>
      </c:valAx>
      <c:valAx>
        <c:axId val="62018353"/>
        <c:scaling>
          <c:orientation val="minMax"/>
        </c:scaling>
        <c:axPos val="l"/>
        <c:delete val="0"/>
        <c:numFmt formatCode="General" sourceLinked="1"/>
        <c:majorTickMark val="out"/>
        <c:minorTickMark val="none"/>
        <c:tickLblPos val="nextTo"/>
        <c:spPr>
          <a:ln w="3175">
            <a:solidFill>
              <a:srgbClr val="808080"/>
            </a:solidFill>
          </a:ln>
        </c:spPr>
        <c:crossAx val="40422512"/>
        <c:crosses val="max"/>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Calibri"/>
                <a:ea typeface="Calibri"/>
                <a:cs typeface="Calibri"/>
              </a:rPr>
              <a:t>Positive Relationship between No. of Commercials (x0 and Sales Volume (y) - As X increases, Y increases</a:t>
            </a:r>
          </a:p>
        </c:rich>
      </c:tx>
      <c:layout>
        <c:manualLayout>
          <c:xMode val="factor"/>
          <c:yMode val="factor"/>
          <c:x val="-0.002"/>
          <c:y val="-0.01075"/>
        </c:manualLayout>
      </c:layout>
      <c:spPr>
        <a:noFill/>
        <a:ln w="3175">
          <a:noFill/>
        </a:ln>
      </c:spPr>
    </c:title>
    <c:plotArea>
      <c:layout>
        <c:manualLayout>
          <c:xMode val="edge"/>
          <c:yMode val="edge"/>
          <c:x val="0.0635"/>
          <c:y val="0.305"/>
          <c:w val="0.9135"/>
          <c:h val="0.58375"/>
        </c:manualLayout>
      </c:layout>
      <c:scatterChart>
        <c:scatterStyle val="lineMarker"/>
        <c:varyColors val="0"/>
        <c:ser>
          <c:idx val="0"/>
          <c:order val="0"/>
          <c:tx>
            <c:strRef>
              <c:f>Stereo!$C$1</c:f>
              <c:strCache>
                <c:ptCount val="1"/>
                <c:pt idx="0">
                  <c:v>Sales Volume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Stereo!$B$2:$B$11</c:f>
              <c:numCache/>
            </c:numRef>
          </c:xVal>
          <c:yVal>
            <c:numRef>
              <c:f>Stereo!$C$2:$C$11</c:f>
              <c:numCache/>
            </c:numRef>
          </c:yVal>
          <c:smooth val="0"/>
        </c:ser>
        <c:axId val="65747238"/>
        <c:axId val="62051551"/>
      </c:scatterChart>
      <c:valAx>
        <c:axId val="65747238"/>
        <c:scaling>
          <c:orientation val="minMax"/>
        </c:scaling>
        <c:axPos val="b"/>
        <c:title>
          <c:tx>
            <c:strRef>
              <c:f>Stereo!$B$1</c:f>
            </c:strRef>
          </c:tx>
          <c:layout>
            <c:manualLayout>
              <c:xMode val="factor"/>
              <c:yMode val="factor"/>
              <c:x val="0"/>
              <c:y val="0.0032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2051551"/>
        <c:crosses val="autoZero"/>
        <c:crossBetween val="midCat"/>
        <c:dispUnits/>
      </c:valAx>
      <c:valAx>
        <c:axId val="62051551"/>
        <c:scaling>
          <c:orientation val="minMax"/>
        </c:scaling>
        <c:axPos val="l"/>
        <c:title>
          <c:tx>
            <c:strRef>
              <c:f>Stereo!$C$1</c:f>
            </c:strRef>
          </c:tx>
          <c:layout>
            <c:manualLayout>
              <c:xMode val="factor"/>
              <c:yMode val="factor"/>
              <c:x val="-0.0005"/>
              <c:y val="0.016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4723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Questionnaire Results</a:t>
            </a:r>
          </a:p>
        </c:rich>
      </c:tx>
      <c:layout>
        <c:manualLayout>
          <c:xMode val="factor"/>
          <c:yMode val="factor"/>
          <c:x val="-0.002"/>
          <c:y val="-0.01075"/>
        </c:manualLayout>
      </c:layout>
      <c:spPr>
        <a:noFill/>
        <a:ln w="3175">
          <a:noFill/>
        </a:ln>
      </c:spPr>
    </c:title>
    <c:plotArea>
      <c:layout>
        <c:manualLayout>
          <c:xMode val="edge"/>
          <c:yMode val="edge"/>
          <c:x val="0.02025"/>
          <c:y val="0.18325"/>
          <c:w val="0.9565"/>
          <c:h val="0.7785"/>
        </c:manualLayout>
      </c:layout>
      <c:barChart>
        <c:barDir val="col"/>
        <c:grouping val="clustered"/>
        <c:varyColors val="0"/>
        <c:ser>
          <c:idx val="0"/>
          <c:order val="0"/>
          <c:tx>
            <c:strRef>
              <c:f>'(3)'!$D$3</c:f>
              <c:strCache>
                <c:ptCount val="1"/>
                <c:pt idx="0">
                  <c:v>% Frequency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'(3)'!$A$4:$A$6</c:f>
              <c:strCache/>
            </c:strRef>
          </c:cat>
          <c:val>
            <c:numRef>
              <c:f>'(3)'!$D$4:$D$6</c:f>
              <c:numCache/>
            </c:numRef>
          </c:val>
        </c:ser>
        <c:axId val="47099724"/>
        <c:axId val="13257405"/>
      </c:barChart>
      <c:catAx>
        <c:axId val="47099724"/>
        <c:scaling>
          <c:orientation val="minMax"/>
        </c:scaling>
        <c:axPos val="b"/>
        <c:delete val="0"/>
        <c:numFmt formatCode="General" sourceLinked="1"/>
        <c:majorTickMark val="out"/>
        <c:minorTickMark val="none"/>
        <c:tickLblPos val="nextTo"/>
        <c:spPr>
          <a:ln w="3175">
            <a:solidFill>
              <a:srgbClr val="808080"/>
            </a:solidFill>
          </a:ln>
        </c:spPr>
        <c:crossAx val="13257405"/>
        <c:crosses val="autoZero"/>
        <c:auto val="1"/>
        <c:lblOffset val="100"/>
        <c:tickLblSkip val="1"/>
        <c:noMultiLvlLbl val="0"/>
      </c:catAx>
      <c:valAx>
        <c:axId val="132574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09972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Relationship is Negative, As X increases, Y decreases</a:t>
            </a:r>
          </a:p>
        </c:rich>
      </c:tx>
      <c:layout>
        <c:manualLayout>
          <c:xMode val="factor"/>
          <c:yMode val="factor"/>
          <c:x val="-0.14225"/>
          <c:y val="-0.01075"/>
        </c:manualLayout>
      </c:layout>
      <c:spPr>
        <a:noFill/>
        <a:ln w="3175">
          <a:noFill/>
        </a:ln>
      </c:spPr>
    </c:title>
    <c:plotArea>
      <c:layout>
        <c:manualLayout>
          <c:xMode val="edge"/>
          <c:yMode val="edge"/>
          <c:x val="0.0635"/>
          <c:y val="0.2875"/>
          <c:w val="0.705"/>
          <c:h val="0.60125"/>
        </c:manualLayout>
      </c:layout>
      <c:scatterChart>
        <c:scatterStyle val="lineMarker"/>
        <c:varyColors val="0"/>
        <c:ser>
          <c:idx val="0"/>
          <c:order val="0"/>
          <c:tx>
            <c:strRef>
              <c:f>'(30)'!$C$1</c:f>
              <c:strCache>
                <c:ptCount val="1"/>
                <c:pt idx="0">
                  <c:v>y</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'(30)'!$B$2:$B$21</c:f>
              <c:numCache/>
            </c:numRef>
          </c:xVal>
          <c:yVal>
            <c:numRef>
              <c:f>'(30)'!$C$2:$C$21</c:f>
              <c:numCache/>
            </c:numRef>
          </c:yVal>
          <c:smooth val="0"/>
        </c:ser>
        <c:axId val="397868"/>
        <c:axId val="21087005"/>
      </c:scatterChart>
      <c:valAx>
        <c:axId val="3978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X</a:t>
                </a:r>
              </a:p>
            </c:rich>
          </c:tx>
          <c:layout>
            <c:manualLayout>
              <c:xMode val="factor"/>
              <c:yMode val="factor"/>
              <c:x val="0"/>
              <c:y val="-0.004"/>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087005"/>
        <c:crosses val="autoZero"/>
        <c:crossBetween val="midCat"/>
        <c:dispUnits/>
      </c:valAx>
      <c:valAx>
        <c:axId val="2108700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Y</a:t>
                </a:r>
              </a:p>
            </c:rich>
          </c:tx>
          <c:layout>
            <c:manualLayout>
              <c:xMode val="factor"/>
              <c:yMode val="factor"/>
              <c:x val="-0.00075"/>
              <c:y val="0.001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397868"/>
        <c:crosses val="autoZero"/>
        <c:crossBetween val="midCat"/>
        <c:dispUnits/>
      </c:valAx>
      <c:spPr>
        <a:solidFill>
          <a:srgbClr val="FFFFFF"/>
        </a:solidFill>
        <a:ln w="3175">
          <a:noFill/>
        </a:ln>
      </c:spPr>
    </c:plotArea>
    <c:legend>
      <c:legendPos val="r"/>
      <c:layout>
        <c:manualLayout>
          <c:xMode val="edge"/>
          <c:yMode val="edge"/>
          <c:x val="0.79825"/>
          <c:y val="0.53775"/>
          <c:w val="0.1932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You might expect that as EPS went up, the Relative Price Strength would go up, but the data does not support that. There appears to be no correlation.</a:t>
            </a:r>
          </a:p>
        </c:rich>
      </c:tx>
      <c:layout>
        <c:manualLayout>
          <c:xMode val="factor"/>
          <c:yMode val="factor"/>
          <c:x val="-0.002"/>
          <c:y val="-0.01225"/>
        </c:manualLayout>
      </c:layout>
      <c:spPr>
        <a:noFill/>
        <a:ln w="3175">
          <a:noFill/>
        </a:ln>
      </c:spPr>
    </c:title>
    <c:plotArea>
      <c:layout>
        <c:manualLayout>
          <c:xMode val="edge"/>
          <c:yMode val="edge"/>
          <c:x val="0.0635"/>
          <c:y val="0.409"/>
          <c:w val="0.9135"/>
          <c:h val="0.5155"/>
        </c:manualLayout>
      </c:layout>
      <c:scatterChart>
        <c:scatterStyle val="lineMarker"/>
        <c:varyColors val="0"/>
        <c:ser>
          <c:idx val="0"/>
          <c:order val="0"/>
          <c:tx>
            <c:strRef>
              <c:f>'(34,35,36)'!$C$1</c:f>
              <c:strCache>
                <c:ptCount val="1"/>
                <c:pt idx="0">
                  <c:v>Relative Price Strength</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'(34,35,36)'!$B$2:$B$37</c:f>
              <c:numCache/>
            </c:numRef>
          </c:xVal>
          <c:yVal>
            <c:numRef>
              <c:f>'(34,35,36)'!$C$2:$C$37</c:f>
              <c:numCache/>
            </c:numRef>
          </c:yVal>
          <c:smooth val="0"/>
        </c:ser>
        <c:axId val="43869442"/>
        <c:axId val="43379051"/>
      </c:scatterChart>
      <c:valAx>
        <c:axId val="43869442"/>
        <c:scaling>
          <c:orientation val="minMax"/>
        </c:scaling>
        <c:axPos val="b"/>
        <c:title>
          <c:tx>
            <c:strRef>
              <c:f>'(34,35,36)'!$B$1</c:f>
            </c:strRef>
          </c:tx>
          <c:layout>
            <c:manualLayout>
              <c:xMode val="factor"/>
              <c:yMode val="factor"/>
              <c:x val="0"/>
              <c:y val="0.002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3379051"/>
        <c:crosses val="autoZero"/>
        <c:crossBetween val="midCat"/>
        <c:dispUnits/>
      </c:valAx>
      <c:valAx>
        <c:axId val="43379051"/>
        <c:scaling>
          <c:orientation val="minMax"/>
        </c:scaling>
        <c:axPos val="l"/>
        <c:title>
          <c:tx>
            <c:strRef>
              <c:f>'(34,35,36)'!$C$1</c:f>
            </c:strRef>
          </c:tx>
          <c:layout>
            <c:manualLayout>
              <c:xMode val="factor"/>
              <c:yMode val="factor"/>
              <c:x val="-0.0005"/>
              <c:y val="0.0132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86944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[0]Case01(1)!PivotTable2</c:name>
  </c:pivotSource>
  <c:chart>
    <c:plotArea>
      <c:layout/>
      <c:pieChart>
        <c:varyColors val="1"/>
        <c:ser>
          <c:idx val="0"/>
          <c:order val="0"/>
          <c:tx>
            <c:v>Frequency</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dLbl>
              <c:idx val="4"/>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Lit>
              <c:ptCount val="6"/>
              <c:pt idx="0">
                <c:v>American Express</c:v>
              </c:pt>
              <c:pt idx="1">
                <c:v>Discover</c:v>
              </c:pt>
              <c:pt idx="2">
                <c:v>MasterCard</c:v>
              </c:pt>
              <c:pt idx="3">
                <c:v>Proprietary Card</c:v>
              </c:pt>
              <c:pt idx="4">
                <c:v>Visa</c:v>
              </c:pt>
              <c:pt idx="5">
                <c:v>Grand Total</c:v>
              </c:pt>
            </c:strLit>
          </c:cat>
          <c:val>
            <c:numLit>
              <c:ptCount val="6"/>
              <c:pt idx="0">
                <c:v>0.02</c:v>
              </c:pt>
              <c:pt idx="1">
                <c:v>0.04</c:v>
              </c:pt>
              <c:pt idx="2">
                <c:v>0.14</c:v>
              </c:pt>
              <c:pt idx="3">
                <c:v>0.7</c:v>
              </c:pt>
              <c:pt idx="4">
                <c:v>0.1</c:v>
              </c:pt>
              <c:pt idx="5">
                <c:v>1</c:v>
              </c:pt>
            </c:numLit>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75"/>
          <c:y val="0.0345"/>
          <c:w val="0.91325"/>
          <c:h val="0.85425"/>
        </c:manualLayout>
      </c:layout>
      <c:scatterChart>
        <c:scatterStyle val="lineMarker"/>
        <c:varyColors val="0"/>
        <c:ser>
          <c:idx val="0"/>
          <c:order val="0"/>
          <c:tx>
            <c:strRef>
              <c:f>'Case01(1)'!$H$5</c:f>
              <c:strCache>
                <c:ptCount val="1"/>
                <c:pt idx="0">
                  <c:v>Age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trendline>
            <c:spPr>
              <a:ln w="3175">
                <a:solidFill>
                  <a:srgbClr val="000000"/>
                </a:solidFill>
              </a:ln>
            </c:spPr>
            <c:trendlineType val="linear"/>
            <c:dispEq val="0"/>
            <c:dispRSqr val="0"/>
          </c:trendline>
          <c:xVal>
            <c:numRef>
              <c:f>'Case01(1)'!$H$6:$H$105</c:f>
              <c:numCache/>
            </c:numRef>
          </c:xVal>
          <c:yVal>
            <c:numRef>
              <c:f>'Case01(1)'!$D$6:$D$105</c:f>
              <c:numCache/>
            </c:numRef>
          </c:yVal>
          <c:smooth val="0"/>
        </c:ser>
        <c:axId val="17388328"/>
        <c:axId val="49166153"/>
      </c:scatterChart>
      <c:valAx>
        <c:axId val="173883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Age</a:t>
                </a:r>
              </a:p>
            </c:rich>
          </c:tx>
          <c:layout>
            <c:manualLayout>
              <c:xMode val="factor"/>
              <c:yMode val="factor"/>
              <c:x val="0"/>
              <c:y val="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9166153"/>
        <c:crosses val="autoZero"/>
        <c:crossBetween val="midCat"/>
        <c:dispUnits/>
      </c:valAx>
      <c:valAx>
        <c:axId val="4916615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Net Sales</a:t>
                </a:r>
              </a:p>
            </c:rich>
          </c:tx>
          <c:layout>
            <c:manualLayout>
              <c:xMode val="factor"/>
              <c:yMode val="factor"/>
              <c:x val="-0.0005"/>
              <c:y val="0.012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738832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Questionnaire Results</a:t>
            </a:r>
          </a:p>
        </c:rich>
      </c:tx>
      <c:layout>
        <c:manualLayout>
          <c:xMode val="factor"/>
          <c:yMode val="factor"/>
          <c:x val="-0.002"/>
          <c:y val="-0.01075"/>
        </c:manualLayout>
      </c:layout>
      <c:spPr>
        <a:noFill/>
        <a:ln w="3175">
          <a:noFill/>
        </a:ln>
      </c:spPr>
    </c:title>
    <c:plotArea>
      <c:layout>
        <c:manualLayout>
          <c:xMode val="edge"/>
          <c:yMode val="edge"/>
          <c:x val="0.303"/>
          <c:y val="0.23775"/>
          <c:w val="0.392"/>
          <c:h val="0.6685"/>
        </c:manualLayout>
      </c:layout>
      <c:pieChart>
        <c:varyColors val="1"/>
        <c:ser>
          <c:idx val="0"/>
          <c:order val="0"/>
          <c:tx>
            <c:strRef>
              <c:f>'(3)'!$D$3</c:f>
              <c:strCache>
                <c:ptCount val="1"/>
                <c:pt idx="0">
                  <c:v>% 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dLbl>
              <c:idx val="1"/>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Calibri"/>
                    <a:ea typeface="Calibri"/>
                    <a:cs typeface="Calibri"/>
                  </a:defRPr>
                </a:pPr>
              </a:p>
            </c:txPr>
            <c:showLegendKey val="0"/>
            <c:showVal val="1"/>
            <c:showBubbleSize val="0"/>
            <c:showCatName val="1"/>
            <c:showSerName val="0"/>
            <c:showLeaderLines val="0"/>
            <c:showPercent val="0"/>
          </c:dLbls>
          <c:cat>
            <c:strRef>
              <c:f>'(3)'!$A$4:$A$6</c:f>
              <c:strCache/>
            </c:strRef>
          </c:cat>
          <c:val>
            <c:numRef>
              <c:f>'(3)'!$D$4:$D$6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Nielson Preference Sample Results</a:t>
            </a:r>
          </a:p>
        </c:rich>
      </c:tx>
      <c:layout>
        <c:manualLayout>
          <c:xMode val="factor"/>
          <c:yMode val="factor"/>
          <c:x val="-0.0025"/>
          <c:y val="-0.008"/>
        </c:manualLayout>
      </c:layout>
      <c:spPr>
        <a:noFill/>
        <a:ln w="3175">
          <a:noFill/>
        </a:ln>
      </c:spPr>
    </c:title>
    <c:plotArea>
      <c:layout>
        <c:manualLayout>
          <c:xMode val="edge"/>
          <c:yMode val="edge"/>
          <c:x val="0.02475"/>
          <c:y val="0.32375"/>
          <c:w val="0.94725"/>
          <c:h val="0.633"/>
        </c:manualLayout>
      </c:layout>
      <c:barChart>
        <c:barDir val="col"/>
        <c:grouping val="clustered"/>
        <c:varyColors val="0"/>
        <c:ser>
          <c:idx val="0"/>
          <c:order val="0"/>
          <c:tx>
            <c:strRef>
              <c:f>'(4)'!$E$7</c:f>
              <c:strCache>
                <c:ptCount val="1"/>
                <c:pt idx="0">
                  <c:v>Frequency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'(4)'!$D$8:$D$11</c:f>
              <c:strCache/>
            </c:strRef>
          </c:cat>
          <c:val>
            <c:numRef>
              <c:f>'(4)'!$E$8:$E$11</c:f>
              <c:numCache/>
            </c:numRef>
          </c:val>
        </c:ser>
        <c:axId val="31553826"/>
        <c:axId val="61740043"/>
      </c:barChart>
      <c:catAx>
        <c:axId val="31553826"/>
        <c:scaling>
          <c:orientation val="minMax"/>
        </c:scaling>
        <c:axPos val="b"/>
        <c:delete val="0"/>
        <c:numFmt formatCode="General" sourceLinked="1"/>
        <c:majorTickMark val="out"/>
        <c:minorTickMark val="none"/>
        <c:tickLblPos val="nextTo"/>
        <c:spPr>
          <a:ln w="3175">
            <a:solidFill>
              <a:srgbClr val="808080"/>
            </a:solidFill>
          </a:ln>
        </c:spPr>
        <c:crossAx val="61740043"/>
        <c:crosses val="autoZero"/>
        <c:auto val="1"/>
        <c:lblOffset val="100"/>
        <c:tickLblSkip val="1"/>
        <c:noMultiLvlLbl val="0"/>
      </c:catAx>
      <c:valAx>
        <c:axId val="617400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55382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Nielson Preference Sample Results</a:t>
            </a:r>
          </a:p>
        </c:rich>
      </c:tx>
      <c:layout>
        <c:manualLayout>
          <c:xMode val="factor"/>
          <c:yMode val="factor"/>
          <c:x val="-0.00525"/>
          <c:y val="-0.00725"/>
        </c:manualLayout>
      </c:layout>
      <c:spPr>
        <a:noFill/>
        <a:ln w="3175">
          <a:noFill/>
        </a:ln>
      </c:spPr>
    </c:title>
    <c:plotArea>
      <c:layout>
        <c:manualLayout>
          <c:xMode val="edge"/>
          <c:yMode val="edge"/>
          <c:x val="0.098"/>
          <c:y val="0.20825"/>
          <c:w val="0.494"/>
          <c:h val="0.69525"/>
        </c:manualLayout>
      </c:layout>
      <c:pieChart>
        <c:varyColors val="1"/>
        <c:ser>
          <c:idx val="0"/>
          <c:order val="0"/>
          <c:tx>
            <c:strRef>
              <c:f>'(4)'!$G$7</c:f>
              <c:strCache>
                <c:ptCount val="1"/>
                <c:pt idx="0">
                  <c:v>% 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0"/>
            <c:showPercent val="0"/>
          </c:dLbls>
          <c:cat>
            <c:strRef>
              <c:f>'(4)'!$D$8:$D$11</c:f>
              <c:strCache/>
            </c:strRef>
          </c:cat>
          <c:val>
            <c:numRef>
              <c:f>'(4)'!$G$8:$G$11</c:f>
              <c:numCache/>
            </c:numRef>
          </c:val>
        </c:ser>
      </c:pieChart>
      <c:spPr>
        <a:noFill/>
        <a:ln>
          <a:noFill/>
        </a:ln>
      </c:spPr>
    </c:plotArea>
    <c:legend>
      <c:legendPos val="r"/>
      <c:layout>
        <c:manualLayout>
          <c:xMode val="edge"/>
          <c:yMode val="edge"/>
          <c:x val="0.70325"/>
          <c:y val="0.26"/>
          <c:w val="0.28375"/>
          <c:h val="0.58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[0](4)!PivotTable1</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Nielson Preference Sample Results</a:t>
            </a:r>
          </a:p>
        </c:rich>
      </c:tx>
      <c:layout>
        <c:manualLayout>
          <c:xMode val="factor"/>
          <c:yMode val="factor"/>
          <c:x val="-0.0025"/>
          <c:y val="-0.00875"/>
        </c:manualLayout>
      </c:layout>
      <c:spPr>
        <a:noFill/>
        <a:ln w="3175">
          <a:noFill/>
        </a:ln>
      </c:spPr>
    </c:title>
    <c:plotArea>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Lit>
              <c:ptCount val="5"/>
              <c:pt idx="0">
                <c:v>CSI</c:v>
              </c:pt>
              <c:pt idx="1">
                <c:v>Desperate Housewives</c:v>
              </c:pt>
              <c:pt idx="2">
                <c:v>Law &amp; Order</c:v>
              </c:pt>
              <c:pt idx="3">
                <c:v>Without a Trace</c:v>
              </c:pt>
              <c:pt idx="4">
                <c:v>Grand Total</c:v>
              </c:pt>
            </c:strLit>
          </c:cat>
          <c:val>
            <c:numLit>
              <c:ptCount val="5"/>
              <c:pt idx="0">
                <c:v>18</c:v>
              </c:pt>
              <c:pt idx="1">
                <c:v>13</c:v>
              </c:pt>
              <c:pt idx="2">
                <c:v>10</c:v>
              </c:pt>
              <c:pt idx="3">
                <c:v>9</c:v>
              </c:pt>
              <c:pt idx="4">
                <c:v>50</c:v>
              </c:pt>
            </c:numLit>
          </c:val>
        </c:ser>
        <c:axId val="50996808"/>
        <c:axId val="18476265"/>
      </c:barChart>
      <c:catAx>
        <c:axId val="50996808"/>
        <c:scaling>
          <c:orientation val="minMax"/>
        </c:scaling>
        <c:axPos val="b"/>
        <c:delete val="0"/>
        <c:numFmt formatCode="General" sourceLinked="1"/>
        <c:majorTickMark val="out"/>
        <c:minorTickMark val="none"/>
        <c:tickLblPos val="nextTo"/>
        <c:spPr>
          <a:ln w="3175">
            <a:solidFill>
              <a:srgbClr val="808080"/>
            </a:solidFill>
          </a:ln>
        </c:spPr>
        <c:crossAx val="18476265"/>
        <c:crosses val="autoZero"/>
        <c:auto val="0"/>
        <c:lblOffset val="100"/>
        <c:tickLblSkip val="1"/>
        <c:noMultiLvlLbl val="0"/>
      </c:catAx>
      <c:valAx>
        <c:axId val="184762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99680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[0](4)!PivotTable1</c:name>
  </c:pivotSource>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Nielson Preference Sample Results</a:t>
            </a:r>
          </a:p>
        </c:rich>
      </c:tx>
      <c:layout>
        <c:manualLayout>
          <c:xMode val="factor"/>
          <c:yMode val="factor"/>
          <c:x val="-0.0025"/>
          <c:y val="-0.00875"/>
        </c:manualLayout>
      </c:layout>
      <c:spPr>
        <a:noFill/>
        <a:ln w="3175">
          <a:noFill/>
        </a:ln>
      </c:spPr>
    </c:title>
    <c:plotArea>
      <c:layout/>
      <c:pieChart>
        <c:varyColors val="1"/>
        <c:ser>
          <c:idx val="0"/>
          <c:order val="0"/>
          <c:tx>
            <c:v>Frequency</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0"/>
            <c:showPercent val="1"/>
          </c:dLbls>
          <c:cat>
            <c:strLit>
              <c:ptCount val="5"/>
              <c:pt idx="0">
                <c:v>CSI</c:v>
              </c:pt>
              <c:pt idx="1">
                <c:v>Desperate Housewives</c:v>
              </c:pt>
              <c:pt idx="2">
                <c:v>Law &amp; Order</c:v>
              </c:pt>
              <c:pt idx="3">
                <c:v>Without a Trace</c:v>
              </c:pt>
              <c:pt idx="4">
                <c:v>Grand Total</c:v>
              </c:pt>
            </c:strLit>
          </c:cat>
          <c:val>
            <c:numLit>
              <c:ptCount val="5"/>
              <c:pt idx="0">
                <c:v>18</c:v>
              </c:pt>
              <c:pt idx="1">
                <c:v>13</c:v>
              </c:pt>
              <c:pt idx="2">
                <c:v>10</c:v>
              </c:pt>
              <c:pt idx="3">
                <c:v>9</c:v>
              </c:pt>
              <c:pt idx="4">
                <c:v>50</c:v>
              </c:pt>
            </c:numLit>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'(7)'!$C$3</c:f>
        </c:strRef>
      </c:tx>
      <c:layout>
        <c:manualLayout>
          <c:xMode val="factor"/>
          <c:yMode val="factor"/>
          <c:x val="-0.00275"/>
          <c:y val="-0.005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2575"/>
          <c:y val="0.28325"/>
          <c:w val="0.9455"/>
          <c:h val="0.657"/>
        </c:manualLayout>
      </c:layout>
      <c:barChart>
        <c:barDir val="col"/>
        <c:grouping val="clustered"/>
        <c:varyColors val="0"/>
        <c:ser>
          <c:idx val="0"/>
          <c:order val="0"/>
          <c:tx>
            <c:strRef>
              <c:f>'(7)'!$E$3</c:f>
              <c:strCache>
                <c:ptCount val="1"/>
                <c:pt idx="0">
                  <c:v>Frequency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'(7)'!$C$4:$C$8</c:f>
              <c:strCache/>
            </c:strRef>
          </c:cat>
          <c:val>
            <c:numRef>
              <c:f>'(7)'!$E$4:$E$8</c:f>
              <c:numCache/>
            </c:numRef>
          </c:val>
        </c:ser>
        <c:axId val="39717950"/>
        <c:axId val="24676567"/>
      </c:barChart>
      <c:catAx>
        <c:axId val="3971795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4676567"/>
        <c:crosses val="autoZero"/>
        <c:auto val="1"/>
        <c:lblOffset val="100"/>
        <c:tickLblSkip val="1"/>
        <c:noMultiLvlLbl val="0"/>
      </c:catAx>
      <c:valAx>
        <c:axId val="246765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71795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'(7)'!$C$3</c:f>
        </c:strRef>
      </c:tx>
      <c:layout>
        <c:manualLayout>
          <c:xMode val="factor"/>
          <c:yMode val="factor"/>
          <c:x val="-0.00275"/>
          <c:y val="-0.004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31675"/>
          <c:y val="0.28175"/>
          <c:w val="0.36375"/>
          <c:h val="0.6165"/>
        </c:manualLayout>
      </c:layout>
      <c:pieChart>
        <c:varyColors val="1"/>
        <c:ser>
          <c:idx val="0"/>
          <c:order val="0"/>
          <c:tx>
            <c:strRef>
              <c:f>'(7)'!$E$3</c:f>
              <c:strCache>
                <c:ptCount val="1"/>
                <c:pt idx="0">
                  <c:v>Frequency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'(7)'!$C$4:$C$8</c:f>
              <c:strCache/>
            </c:strRef>
          </c:cat>
          <c:val>
            <c:numRef>
              <c:f>'(7)'!$E$4:$E$8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14</xdr:row>
      <xdr:rowOff>76200</xdr:rowOff>
    </xdr:from>
    <xdr:to>
      <xdr:col>10</xdr:col>
      <xdr:colOff>552450</xdr:colOff>
      <xdr:row>28</xdr:row>
      <xdr:rowOff>152400</xdr:rowOff>
    </xdr:to>
    <xdr:graphicFrame>
      <xdr:nvGraphicFramePr>
        <xdr:cNvPr id="1" name="Chart 1"/>
        <xdr:cNvGraphicFramePr/>
      </xdr:nvGraphicFramePr>
      <xdr:xfrm>
        <a:off x="5476875" y="5781675"/>
        <a:ext cx="4086225"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14</xdr:row>
      <xdr:rowOff>85725</xdr:rowOff>
    </xdr:from>
    <xdr:to>
      <xdr:col>7</xdr:col>
      <xdr:colOff>257175</xdr:colOff>
      <xdr:row>24</xdr:row>
      <xdr:rowOff>133350</xdr:rowOff>
    </xdr:to>
    <xdr:graphicFrame>
      <xdr:nvGraphicFramePr>
        <xdr:cNvPr id="1" name="Chart 1"/>
        <xdr:cNvGraphicFramePr/>
      </xdr:nvGraphicFramePr>
      <xdr:xfrm>
        <a:off x="1143000" y="3905250"/>
        <a:ext cx="3381375" cy="204787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14</xdr:row>
      <xdr:rowOff>123825</xdr:rowOff>
    </xdr:from>
    <xdr:to>
      <xdr:col>13</xdr:col>
      <xdr:colOff>95250</xdr:colOff>
      <xdr:row>25</xdr:row>
      <xdr:rowOff>190500</xdr:rowOff>
    </xdr:to>
    <xdr:graphicFrame>
      <xdr:nvGraphicFramePr>
        <xdr:cNvPr id="2" name="Chart 2"/>
        <xdr:cNvGraphicFramePr/>
      </xdr:nvGraphicFramePr>
      <xdr:xfrm>
        <a:off x="5038725" y="3943350"/>
        <a:ext cx="3600450" cy="22669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104775</xdr:rowOff>
    </xdr:from>
    <xdr:to>
      <xdr:col>10</xdr:col>
      <xdr:colOff>476250</xdr:colOff>
      <xdr:row>14</xdr:row>
      <xdr:rowOff>171450</xdr:rowOff>
    </xdr:to>
    <xdr:graphicFrame>
      <xdr:nvGraphicFramePr>
        <xdr:cNvPr id="1" name="Chart 2"/>
        <xdr:cNvGraphicFramePr/>
      </xdr:nvGraphicFramePr>
      <xdr:xfrm>
        <a:off x="2905125" y="10477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xdr:row>
      <xdr:rowOff>142875</xdr:rowOff>
    </xdr:from>
    <xdr:to>
      <xdr:col>11</xdr:col>
      <xdr:colOff>428625</xdr:colOff>
      <xdr:row>16</xdr:row>
      <xdr:rowOff>85725</xdr:rowOff>
    </xdr:to>
    <xdr:graphicFrame>
      <xdr:nvGraphicFramePr>
        <xdr:cNvPr id="1" name="Chart 1"/>
        <xdr:cNvGraphicFramePr/>
      </xdr:nvGraphicFramePr>
      <xdr:xfrm>
        <a:off x="2809875" y="5429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438150</xdr:colOff>
      <xdr:row>8</xdr:row>
      <xdr:rowOff>190500</xdr:rowOff>
    </xdr:from>
    <xdr:to>
      <xdr:col>12</xdr:col>
      <xdr:colOff>285750</xdr:colOff>
      <xdr:row>13</xdr:row>
      <xdr:rowOff>38100</xdr:rowOff>
    </xdr:to>
    <xdr:sp>
      <xdr:nvSpPr>
        <xdr:cNvPr id="1" name="Oval 1"/>
        <xdr:cNvSpPr>
          <a:spLocks/>
        </xdr:cNvSpPr>
      </xdr:nvSpPr>
      <xdr:spPr>
        <a:xfrm>
          <a:off x="4914900" y="2095500"/>
          <a:ext cx="1162050" cy="990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21</xdr:row>
      <xdr:rowOff>76200</xdr:rowOff>
    </xdr:from>
    <xdr:to>
      <xdr:col>9</xdr:col>
      <xdr:colOff>1095375</xdr:colOff>
      <xdr:row>41</xdr:row>
      <xdr:rowOff>76200</xdr:rowOff>
    </xdr:to>
    <xdr:graphicFrame>
      <xdr:nvGraphicFramePr>
        <xdr:cNvPr id="1" name="Chart 2"/>
        <xdr:cNvGraphicFramePr/>
      </xdr:nvGraphicFramePr>
      <xdr:xfrm>
        <a:off x="3638550" y="4667250"/>
        <a:ext cx="4562475" cy="40005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4</xdr:row>
      <xdr:rowOff>819150</xdr:rowOff>
    </xdr:from>
    <xdr:to>
      <xdr:col>19</xdr:col>
      <xdr:colOff>142875</xdr:colOff>
      <xdr:row>18</xdr:row>
      <xdr:rowOff>85725</xdr:rowOff>
    </xdr:to>
    <xdr:graphicFrame>
      <xdr:nvGraphicFramePr>
        <xdr:cNvPr id="1" name="Chart 1"/>
        <xdr:cNvGraphicFramePr/>
      </xdr:nvGraphicFramePr>
      <xdr:xfrm>
        <a:off x="10382250" y="1600200"/>
        <a:ext cx="5210175" cy="2743200"/>
      </xdr:xfrm>
      <a:graphic>
        <a:graphicData uri="http://schemas.openxmlformats.org/drawingml/2006/chart">
          <c:chart xmlns:c="http://schemas.openxmlformats.org/drawingml/2006/chart" r:id="rId1"/>
        </a:graphicData>
      </a:graphic>
    </xdr:graphicFrame>
    <xdr:clientData/>
  </xdr:twoCellAnchor>
  <xdr:twoCellAnchor>
    <xdr:from>
      <xdr:col>11</xdr:col>
      <xdr:colOff>571500</xdr:colOff>
      <xdr:row>19</xdr:row>
      <xdr:rowOff>28575</xdr:rowOff>
    </xdr:from>
    <xdr:to>
      <xdr:col>18</xdr:col>
      <xdr:colOff>152400</xdr:colOff>
      <xdr:row>33</xdr:row>
      <xdr:rowOff>104775</xdr:rowOff>
    </xdr:to>
    <xdr:graphicFrame>
      <xdr:nvGraphicFramePr>
        <xdr:cNvPr id="2" name="Chart 2"/>
        <xdr:cNvGraphicFramePr/>
      </xdr:nvGraphicFramePr>
      <xdr:xfrm>
        <a:off x="10439400" y="4476750"/>
        <a:ext cx="455295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66675</xdr:rowOff>
    </xdr:from>
    <xdr:to>
      <xdr:col>12</xdr:col>
      <xdr:colOff>447675</xdr:colOff>
      <xdr:row>13</xdr:row>
      <xdr:rowOff>133350</xdr:rowOff>
    </xdr:to>
    <xdr:graphicFrame>
      <xdr:nvGraphicFramePr>
        <xdr:cNvPr id="1" name="Chart 2"/>
        <xdr:cNvGraphicFramePr/>
      </xdr:nvGraphicFramePr>
      <xdr:xfrm>
        <a:off x="4686300" y="66675"/>
        <a:ext cx="4600575" cy="2733675"/>
      </xdr:xfrm>
      <a:graphic>
        <a:graphicData uri="http://schemas.openxmlformats.org/drawingml/2006/chart">
          <c:chart xmlns:c="http://schemas.openxmlformats.org/drawingml/2006/chart" r:id="rId1"/>
        </a:graphicData>
      </a:graphic>
    </xdr:graphicFrame>
    <xdr:clientData/>
  </xdr:twoCellAnchor>
  <xdr:twoCellAnchor>
    <xdr:from>
      <xdr:col>5</xdr:col>
      <xdr:colOff>123825</xdr:colOff>
      <xdr:row>14</xdr:row>
      <xdr:rowOff>19050</xdr:rowOff>
    </xdr:from>
    <xdr:to>
      <xdr:col>12</xdr:col>
      <xdr:colOff>466725</xdr:colOff>
      <xdr:row>28</xdr:row>
      <xdr:rowOff>95250</xdr:rowOff>
    </xdr:to>
    <xdr:graphicFrame>
      <xdr:nvGraphicFramePr>
        <xdr:cNvPr id="2" name="Chart 3"/>
        <xdr:cNvGraphicFramePr/>
      </xdr:nvGraphicFramePr>
      <xdr:xfrm>
        <a:off x="4695825" y="2876550"/>
        <a:ext cx="4610100" cy="2743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1</xdr:row>
      <xdr:rowOff>85725</xdr:rowOff>
    </xdr:from>
    <xdr:to>
      <xdr:col>15</xdr:col>
      <xdr:colOff>257175</xdr:colOff>
      <xdr:row>11</xdr:row>
      <xdr:rowOff>171450</xdr:rowOff>
    </xdr:to>
    <xdr:graphicFrame>
      <xdr:nvGraphicFramePr>
        <xdr:cNvPr id="1" name="Chart 1"/>
        <xdr:cNvGraphicFramePr/>
      </xdr:nvGraphicFramePr>
      <xdr:xfrm>
        <a:off x="6410325" y="285750"/>
        <a:ext cx="3771900" cy="2447925"/>
      </xdr:xfrm>
      <a:graphic>
        <a:graphicData uri="http://schemas.openxmlformats.org/drawingml/2006/chart">
          <c:chart xmlns:c="http://schemas.openxmlformats.org/drawingml/2006/chart" r:id="rId1"/>
        </a:graphicData>
      </a:graphic>
    </xdr:graphicFrame>
    <xdr:clientData/>
  </xdr:twoCellAnchor>
  <xdr:twoCellAnchor>
    <xdr:from>
      <xdr:col>9</xdr:col>
      <xdr:colOff>171450</xdr:colOff>
      <xdr:row>12</xdr:row>
      <xdr:rowOff>57150</xdr:rowOff>
    </xdr:from>
    <xdr:to>
      <xdr:col>15</xdr:col>
      <xdr:colOff>257175</xdr:colOff>
      <xdr:row>25</xdr:row>
      <xdr:rowOff>142875</xdr:rowOff>
    </xdr:to>
    <xdr:graphicFrame>
      <xdr:nvGraphicFramePr>
        <xdr:cNvPr id="2" name="Chart 2"/>
        <xdr:cNvGraphicFramePr/>
      </xdr:nvGraphicFramePr>
      <xdr:xfrm>
        <a:off x="6438900" y="2819400"/>
        <a:ext cx="3743325" cy="2686050"/>
      </xdr:xfrm>
      <a:graphic>
        <a:graphicData uri="http://schemas.openxmlformats.org/drawingml/2006/chart">
          <c:chart xmlns:c="http://schemas.openxmlformats.org/drawingml/2006/chart" r:id="rId2"/>
        </a:graphicData>
      </a:graphic>
    </xdr:graphicFrame>
    <xdr:clientData/>
  </xdr:twoCellAnchor>
  <xdr:twoCellAnchor>
    <xdr:from>
      <xdr:col>2</xdr:col>
      <xdr:colOff>114300</xdr:colOff>
      <xdr:row>24</xdr:row>
      <xdr:rowOff>0</xdr:rowOff>
    </xdr:from>
    <xdr:to>
      <xdr:col>7</xdr:col>
      <xdr:colOff>38100</xdr:colOff>
      <xdr:row>35</xdr:row>
      <xdr:rowOff>85725</xdr:rowOff>
    </xdr:to>
    <xdr:graphicFrame>
      <xdr:nvGraphicFramePr>
        <xdr:cNvPr id="3" name="Chart 4"/>
        <xdr:cNvGraphicFramePr/>
      </xdr:nvGraphicFramePr>
      <xdr:xfrm>
        <a:off x="1733550" y="5162550"/>
        <a:ext cx="3829050" cy="2286000"/>
      </xdr:xfrm>
      <a:graphic>
        <a:graphicData uri="http://schemas.openxmlformats.org/drawingml/2006/chart">
          <c:chart xmlns:c="http://schemas.openxmlformats.org/drawingml/2006/chart" r:id="rId3"/>
        </a:graphicData>
      </a:graphic>
    </xdr:graphicFrame>
    <xdr:clientData/>
  </xdr:twoCellAnchor>
  <xdr:twoCellAnchor>
    <xdr:from>
      <xdr:col>2</xdr:col>
      <xdr:colOff>123825</xdr:colOff>
      <xdr:row>35</xdr:row>
      <xdr:rowOff>152400</xdr:rowOff>
    </xdr:from>
    <xdr:to>
      <xdr:col>7</xdr:col>
      <xdr:colOff>47625</xdr:colOff>
      <xdr:row>47</xdr:row>
      <xdr:rowOff>38100</xdr:rowOff>
    </xdr:to>
    <xdr:graphicFrame>
      <xdr:nvGraphicFramePr>
        <xdr:cNvPr id="4" name="Chart 5"/>
        <xdr:cNvGraphicFramePr/>
      </xdr:nvGraphicFramePr>
      <xdr:xfrm>
        <a:off x="1743075" y="7515225"/>
        <a:ext cx="3829050" cy="22860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123825</xdr:rowOff>
    </xdr:from>
    <xdr:to>
      <xdr:col>13</xdr:col>
      <xdr:colOff>247650</xdr:colOff>
      <xdr:row>9</xdr:row>
      <xdr:rowOff>19050</xdr:rowOff>
    </xdr:to>
    <xdr:graphicFrame>
      <xdr:nvGraphicFramePr>
        <xdr:cNvPr id="1" name="Chart 1"/>
        <xdr:cNvGraphicFramePr/>
      </xdr:nvGraphicFramePr>
      <xdr:xfrm>
        <a:off x="5334000" y="123825"/>
        <a:ext cx="3638550" cy="1800225"/>
      </xdr:xfrm>
      <a:graphic>
        <a:graphicData uri="http://schemas.openxmlformats.org/drawingml/2006/chart">
          <c:chart xmlns:c="http://schemas.openxmlformats.org/drawingml/2006/chart" r:id="rId1"/>
        </a:graphicData>
      </a:graphic>
    </xdr:graphicFrame>
    <xdr:clientData/>
  </xdr:twoCellAnchor>
  <xdr:twoCellAnchor>
    <xdr:from>
      <xdr:col>7</xdr:col>
      <xdr:colOff>257175</xdr:colOff>
      <xdr:row>9</xdr:row>
      <xdr:rowOff>142875</xdr:rowOff>
    </xdr:from>
    <xdr:to>
      <xdr:col>13</xdr:col>
      <xdr:colOff>285750</xdr:colOff>
      <xdr:row>21</xdr:row>
      <xdr:rowOff>66675</xdr:rowOff>
    </xdr:to>
    <xdr:graphicFrame>
      <xdr:nvGraphicFramePr>
        <xdr:cNvPr id="2" name="Chart 2"/>
        <xdr:cNvGraphicFramePr/>
      </xdr:nvGraphicFramePr>
      <xdr:xfrm>
        <a:off x="5324475" y="2047875"/>
        <a:ext cx="3686175" cy="22098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3</xdr:row>
      <xdr:rowOff>76200</xdr:rowOff>
    </xdr:from>
    <xdr:to>
      <xdr:col>16</xdr:col>
      <xdr:colOff>485775</xdr:colOff>
      <xdr:row>14</xdr:row>
      <xdr:rowOff>9525</xdr:rowOff>
    </xdr:to>
    <xdr:graphicFrame>
      <xdr:nvGraphicFramePr>
        <xdr:cNvPr id="1" name="Chart 2"/>
        <xdr:cNvGraphicFramePr/>
      </xdr:nvGraphicFramePr>
      <xdr:xfrm>
        <a:off x="6896100" y="1409700"/>
        <a:ext cx="3419475" cy="2409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29</xdr:row>
      <xdr:rowOff>0</xdr:rowOff>
    </xdr:from>
    <xdr:to>
      <xdr:col>8</xdr:col>
      <xdr:colOff>114300</xdr:colOff>
      <xdr:row>46</xdr:row>
      <xdr:rowOff>19050</xdr:rowOff>
    </xdr:to>
    <xdr:graphicFrame>
      <xdr:nvGraphicFramePr>
        <xdr:cNvPr id="1" name="Chart 1"/>
        <xdr:cNvGraphicFramePr/>
      </xdr:nvGraphicFramePr>
      <xdr:xfrm>
        <a:off x="1514475" y="9648825"/>
        <a:ext cx="5210175" cy="32575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7</xdr:row>
      <xdr:rowOff>0</xdr:rowOff>
    </xdr:from>
    <xdr:to>
      <xdr:col>9</xdr:col>
      <xdr:colOff>514350</xdr:colOff>
      <xdr:row>14</xdr:row>
      <xdr:rowOff>85725</xdr:rowOff>
    </xdr:to>
    <xdr:graphicFrame>
      <xdr:nvGraphicFramePr>
        <xdr:cNvPr id="1" name="Chart 1"/>
        <xdr:cNvGraphicFramePr/>
      </xdr:nvGraphicFramePr>
      <xdr:xfrm>
        <a:off x="6819900" y="2552700"/>
        <a:ext cx="4572000" cy="33242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95250</xdr:rowOff>
    </xdr:from>
    <xdr:to>
      <xdr:col>4</xdr:col>
      <xdr:colOff>247650</xdr:colOff>
      <xdr:row>24</xdr:row>
      <xdr:rowOff>76200</xdr:rowOff>
    </xdr:to>
    <xdr:graphicFrame>
      <xdr:nvGraphicFramePr>
        <xdr:cNvPr id="1" name="Chart 1"/>
        <xdr:cNvGraphicFramePr/>
      </xdr:nvGraphicFramePr>
      <xdr:xfrm>
        <a:off x="19050" y="2381250"/>
        <a:ext cx="3848100" cy="2266950"/>
      </xdr:xfrm>
      <a:graphic>
        <a:graphicData uri="http://schemas.openxmlformats.org/drawingml/2006/chart">
          <c:chart xmlns:c="http://schemas.openxmlformats.org/drawingml/2006/chart" r:id="rId1"/>
        </a:graphicData>
      </a:graphic>
    </xdr:graphicFrame>
    <xdr:clientData/>
  </xdr:twoCellAnchor>
  <xdr:twoCellAnchor>
    <xdr:from>
      <xdr:col>4</xdr:col>
      <xdr:colOff>295275</xdr:colOff>
      <xdr:row>12</xdr:row>
      <xdr:rowOff>114300</xdr:rowOff>
    </xdr:from>
    <xdr:to>
      <xdr:col>9</xdr:col>
      <xdr:colOff>76200</xdr:colOff>
      <xdr:row>24</xdr:row>
      <xdr:rowOff>104775</xdr:rowOff>
    </xdr:to>
    <xdr:graphicFrame>
      <xdr:nvGraphicFramePr>
        <xdr:cNvPr id="2" name="Chart 2"/>
        <xdr:cNvGraphicFramePr/>
      </xdr:nvGraphicFramePr>
      <xdr:xfrm>
        <a:off x="3914775" y="2400300"/>
        <a:ext cx="3790950" cy="2276475"/>
      </xdr:xfrm>
      <a:graphic>
        <a:graphicData uri="http://schemas.openxmlformats.org/drawingml/2006/chart">
          <c:chart xmlns:c="http://schemas.openxmlformats.org/drawingml/2006/chart" r:id="rId2"/>
        </a:graphicData>
      </a:graphic>
    </xdr:graphicFrame>
    <xdr:clientData/>
  </xdr:twoCellAnchor>
  <xdr:twoCellAnchor>
    <xdr:from>
      <xdr:col>9</xdr:col>
      <xdr:colOff>85725</xdr:colOff>
      <xdr:row>13</xdr:row>
      <xdr:rowOff>47625</xdr:rowOff>
    </xdr:from>
    <xdr:to>
      <xdr:col>14</xdr:col>
      <xdr:colOff>419100</xdr:colOff>
      <xdr:row>23</xdr:row>
      <xdr:rowOff>171450</xdr:rowOff>
    </xdr:to>
    <xdr:graphicFrame>
      <xdr:nvGraphicFramePr>
        <xdr:cNvPr id="3" name="Chart 3"/>
        <xdr:cNvGraphicFramePr/>
      </xdr:nvGraphicFramePr>
      <xdr:xfrm>
        <a:off x="7715250" y="2524125"/>
        <a:ext cx="3381375" cy="202882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14</xdr:row>
      <xdr:rowOff>152400</xdr:rowOff>
    </xdr:from>
    <xdr:to>
      <xdr:col>12</xdr:col>
      <xdr:colOff>180975</xdr:colOff>
      <xdr:row>30</xdr:row>
      <xdr:rowOff>38100</xdr:rowOff>
    </xdr:to>
    <xdr:graphicFrame>
      <xdr:nvGraphicFramePr>
        <xdr:cNvPr id="1" name="Chart 4"/>
        <xdr:cNvGraphicFramePr/>
      </xdr:nvGraphicFramePr>
      <xdr:xfrm>
        <a:off x="3657600" y="4543425"/>
        <a:ext cx="4743450" cy="29337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10.xml.rels><?xml version="1.0" encoding="utf-8" standalone="yes"?><Relationships xmlns="http://schemas.openxmlformats.org/package/2006/relationships"><Relationship Id="rId1" Type="http://schemas.openxmlformats.org/officeDocument/2006/relationships/pivotCacheRecords" Target="pivotCacheRecords10.xml" /></Relationships>
</file>

<file path=xl/pivotCache/_rels/pivotCacheDefinition11.xml.rels><?xml version="1.0" encoding="utf-8" standalone="yes"?><Relationships xmlns="http://schemas.openxmlformats.org/package/2006/relationships"><Relationship Id="rId1" Type="http://schemas.openxmlformats.org/officeDocument/2006/relationships/pivotCacheRecords" Target="pivotCacheRecords11.xml" /></Relationships>
</file>

<file path=xl/pivotCache/_rels/pivotCacheDefinition12.xml.rels><?xml version="1.0" encoding="utf-8" standalone="yes"?><Relationships xmlns="http://schemas.openxmlformats.org/package/2006/relationships"><Relationship Id="rId1" Type="http://schemas.openxmlformats.org/officeDocument/2006/relationships/pivotCacheRecords" Target="pivotCacheRecords12.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_rels/pivotCacheDefinition9.xml.rels><?xml version="1.0" encoding="utf-8" standalone="yes"?><Relationships xmlns="http://schemas.openxmlformats.org/package/2006/relationships"><Relationship Id="rId1" Type="http://schemas.openxmlformats.org/officeDocument/2006/relationships/pivotCacheRecords" Target="pivotCacheRecords9.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A53" sheet="(7)"/>
  </cacheSource>
  <cacheFields count="1">
    <cacheField name="Ratings">
      <sharedItems containsMixedTypes="0" count="5">
        <s v="G"/>
        <s v="V"/>
        <s v="O"/>
        <s v="A"/>
        <s v="P"/>
      </sharedItems>
    </cacheField>
  </cacheFields>
</pivotCacheDefinition>
</file>

<file path=xl/pivotCache/pivotCacheDefinition10.xml><?xml version="1.0" encoding="utf-8"?>
<pivotCacheDefinition xmlns="http://schemas.openxmlformats.org/spreadsheetml/2006/main" xmlns:r="http://schemas.openxmlformats.org/officeDocument/2006/relationships" r:id="rId1" createdVersion="3" recordCount="0" refreshedVersion="3">
  <cacheSource type="worksheet">
    <worksheetSource ref="A1:B21" sheet="(20)"/>
  </cacheSource>
  <cacheFields count="2">
    <cacheField name="Concert Tour">
      <sharedItems containsMixedTypes="0"/>
    </cacheField>
    <cacheField name="Ticket Price">
      <sharedItems containsSemiMixedTypes="0" containsString="0" containsMixedTypes="0" containsNumber="1" count="20">
        <n v="72.4"/>
        <n v="44.11"/>
        <n v="69.52"/>
        <n v="61.8"/>
        <n v="78.34"/>
        <n v="39.5"/>
        <n v="64.47"/>
        <n v="36.48"/>
        <n v="74.43"/>
        <n v="46.48"/>
        <n v="37.76"/>
        <n v="44.93"/>
        <n v="40.83"/>
        <n v="33.7"/>
        <n v="38.89"/>
        <n v="36.38"/>
        <n v="56.82"/>
        <n v="46.16"/>
        <n v="39.11"/>
        <n v="56.08"/>
      </sharedItems>
      <fieldGroup base="1">
        <rangePr groupBy="range" autoEnd="0" autoStart="0" startNum="30" endNum="80" groupInterval="10"/>
        <groupItems count="7">
          <s v="&lt;30"/>
          <s v="30-40"/>
          <s v="40-50"/>
          <s v="50-60"/>
          <s v="60-70"/>
          <s v="70-80"/>
          <s v="&gt;80"/>
        </groupItems>
      </fieldGroup>
    </cacheField>
  </cacheFields>
</pivotCacheDefinition>
</file>

<file path=xl/pivotCache/pivotCacheDefinition11.xml><?xml version="1.0" encoding="utf-8"?>
<pivotCacheDefinition xmlns="http://schemas.openxmlformats.org/spreadsheetml/2006/main" xmlns:r="http://schemas.openxmlformats.org/officeDocument/2006/relationships" r:id="rId1" createdVersion="3" recordCount="0" refreshedVersion="3">
  <cacheSource type="worksheet">
    <worksheetSource ref="A1:A51" sheet="(21)"/>
  </cacheSource>
  <cacheFields count="1">
    <cacheField name="Hours">
      <sharedItems containsSemiMixedTypes="0" containsString="0" containsMixedTypes="0" containsNumber="1" count="38">
        <n v="4.1"/>
        <n v="3.1"/>
        <n v="10.8"/>
        <n v="7.2"/>
        <n v="1.5"/>
        <n v="4.8"/>
        <n v="2.8"/>
        <n v="6.1"/>
        <n v="10.4"/>
        <n v="2"/>
        <n v="8.8"/>
        <n v="9.5"/>
        <n v="5.7"/>
        <n v="5.9"/>
        <n v="14.8"/>
        <n v="5.6"/>
        <n v="12.9"/>
        <n v="3.4"/>
        <n v="5.4"/>
        <n v="4.3"/>
        <n v="12.1"/>
        <n v="4.7"/>
        <n v="4.2"/>
        <n v="3.3"/>
        <n v="0.7"/>
        <n v="3.9"/>
        <n v="1.6"/>
        <n v="7.1"/>
        <n v="4"/>
        <n v="3.7"/>
        <n v="10.3"/>
        <n v="9.2"/>
        <n v="3"/>
        <n v="11.1"/>
        <n v="6.2"/>
        <n v="4.4"/>
        <n v="3.5"/>
        <n v="7.6"/>
      </sharedItems>
      <fieldGroup base="0">
        <rangePr groupBy="range" autoEnd="0" autoStart="0" startNum="0" endNum="14.9" groupInterval="3"/>
        <groupItems count="7">
          <s v="&lt;0"/>
          <s v="0-3"/>
          <s v="3-6"/>
          <s v="6-9"/>
          <s v="9-12"/>
          <s v="12-15"/>
          <s v="&gt;15"/>
        </groupItems>
      </fieldGroup>
    </cacheField>
  </cacheFields>
</pivotCacheDefinition>
</file>

<file path=xl/pivotCache/pivotCacheDefinition12.xml><?xml version="1.0" encoding="utf-8"?>
<pivotCacheDefinition xmlns="http://schemas.openxmlformats.org/spreadsheetml/2006/main" xmlns:r="http://schemas.openxmlformats.org/officeDocument/2006/relationships" r:id="rId1" createdVersion="3" recordCount="0" refreshedVersion="3">
  <cacheSource type="worksheet">
    <worksheetSource ref="A1:C201" sheet="(33.2)"/>
  </cacheSource>
  <cacheFields count="3">
    <cacheField name="Male/Female">
      <sharedItems containsMixedTypes="0" count="2">
        <s v="Male"/>
        <s v="Female"/>
      </sharedItems>
    </cacheField>
    <cacheField name="GreenConditions">
      <sharedItems containsMixedTypes="0" count="2">
        <s v="TooFast"/>
        <s v="Fine"/>
      </sharedItems>
    </cacheField>
    <cacheField name="Handicap">
      <sharedItems containsMixedTypes="0" count="2">
        <s v="Under15"/>
        <s v="15OrMore"/>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Table1"/>
  </cacheSource>
  <cacheFields count="1">
    <cacheField name="Audit Time">
      <sharedItems containsSemiMixedTypes="0" containsString="0" containsMixedTypes="0" containsNumber="1" containsInteger="1" count="15">
        <n v="12"/>
        <n v="15"/>
        <n v="20"/>
        <n v="22"/>
        <n v="14"/>
        <n v="27"/>
        <n v="21"/>
        <n v="18"/>
        <n v="19"/>
        <n v="33"/>
        <n v="16"/>
        <n v="17"/>
        <n v="23"/>
        <n v="28"/>
        <n v="13"/>
      </sharedItems>
      <fieldGroup base="0">
        <rangePr groupBy="range" autoEnd="0" autoStart="0" startNum="10" endNum="34" groupInterval="5"/>
        <groupItems count="7">
          <s v="&lt;10"/>
          <s v="10-14"/>
          <s v="15-19"/>
          <s v="20-24"/>
          <s v="25-29"/>
          <s v="30-34"/>
          <s v="&gt;35"/>
        </groupItems>
      </fieldGroup>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name="Table2"/>
  </cacheSource>
  <cacheFields count="1">
    <cacheField name="Data">
      <sharedItems containsSemiMixedTypes="0" containsString="0" containsMixedTypes="0" containsNumber="1" containsInteger="1" count="14">
        <n v="14"/>
        <n v="19"/>
        <n v="24"/>
        <n v="16"/>
        <n v="20"/>
        <n v="21"/>
        <n v="22"/>
        <n v="18"/>
        <n v="17"/>
        <n v="23"/>
        <n v="26"/>
        <n v="25"/>
        <n v="15"/>
        <n v="12"/>
      </sharedItems>
      <fieldGroup base="0">
        <rangePr groupBy="range" autoEnd="1" autoStart="1" startNum="12" endNum="26" groupInterval="3"/>
        <groupItems count="7">
          <s v="&lt;12"/>
          <s v="12-14"/>
          <s v="15-17"/>
          <s v="18-20"/>
          <s v="21-23"/>
          <s v="24-26"/>
          <s v="&gt;27"/>
        </groupItems>
      </fieldGroup>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name="Table4"/>
  </cacheSource>
  <cacheFields count="1">
    <cacheField name="Wait Time">
      <sharedItems containsSemiMixedTypes="0" containsString="0" containsMixedTypes="0" containsNumber="1" containsInteger="1" count="15">
        <n v="2"/>
        <n v="5"/>
        <n v="10"/>
        <n v="12"/>
        <n v="4"/>
        <n v="17"/>
        <n v="11"/>
        <n v="8"/>
        <n v="9"/>
        <n v="21"/>
        <n v="6"/>
        <n v="7"/>
        <n v="13"/>
        <n v="18"/>
        <n v="3"/>
      </sharedItems>
      <fieldGroup base="0">
        <rangePr groupBy="range" autoEnd="1" autoStart="0" startNum="0" endNum="21" groupInterval="5"/>
        <groupItems count="7">
          <s v="&lt;0"/>
          <s v="0-4"/>
          <s v="5-9"/>
          <s v="10-14"/>
          <s v="15-19"/>
          <s v="20-24"/>
          <s v="&gt;25"/>
        </groupItems>
      </fieldGroup>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
    <cacheField name="Sample From Soft Drink Purchases">
      <sharedItems containsMixedTypes="0" count="5">
        <s v="Coke Classic"/>
        <s v="Diet Coke"/>
        <s v="Pepsi"/>
        <s v="Dr. Pepper"/>
        <s v="Sprite"/>
      </sharedItems>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worksheetSource ref="A1:A51" sheet="(4)"/>
  </cacheSource>
  <cacheFields count="1">
    <cacheField name="Television Show">
      <sharedItems containsMixedTypes="0" count="4">
        <s v="Despirate Housewives"/>
        <s v="Without a Trace"/>
        <s v="CSI"/>
        <s v="Law &amp; Order"/>
      </sharedItems>
    </cacheField>
  </cacheFields>
</pivotCacheDefinition>
</file>

<file path=xl/pivotCache/pivotCacheDefinition7.xml><?xml version="1.0" encoding="utf-8"?>
<pivotCacheDefinition xmlns="http://schemas.openxmlformats.org/spreadsheetml/2006/main" xmlns:r="http://schemas.openxmlformats.org/officeDocument/2006/relationships" r:id="rId1" createdVersion="3" recordCount="0" refreshedVersion="3">
  <cacheSource type="worksheet">
    <worksheetSource ref="A1:C301" sheet="Rest"/>
  </cacheSource>
  <cacheFields count="3">
    <cacheField name="Restaurant">
      <sharedItems containsSemiMixedTypes="0" containsString="0" containsMixedTypes="0" containsNumber="1" containsInteger="1"/>
    </cacheField>
    <cacheField name="Quality Rating">
      <sharedItems containsMixedTypes="0" count="3">
        <s v="Good"/>
        <s v="Very Good"/>
        <s v="Excellent"/>
      </sharedItems>
    </cacheField>
    <cacheField name="Meal Price ($)">
      <sharedItems containsSemiMixedTypes="0" containsString="0" containsMixedTypes="0" containsNumber="1" containsInteger="1" count="38">
        <n v="18"/>
        <n v="22"/>
        <n v="28"/>
        <n v="38"/>
        <n v="33"/>
        <n v="19"/>
        <n v="11"/>
        <n v="23"/>
        <n v="13"/>
        <n v="44"/>
        <n v="42"/>
        <n v="34"/>
        <n v="25"/>
        <n v="26"/>
        <n v="17"/>
        <n v="30"/>
        <n v="32"/>
        <n v="27"/>
        <n v="35"/>
        <n v="47"/>
        <n v="10"/>
        <n v="12"/>
        <n v="15"/>
        <n v="45"/>
        <n v="14"/>
        <n v="40"/>
        <n v="31"/>
        <n v="20"/>
        <n v="36"/>
        <n v="24"/>
        <n v="21"/>
        <n v="41"/>
        <n v="48"/>
        <n v="37"/>
        <n v="16"/>
        <n v="46"/>
        <n v="43"/>
        <n v="29"/>
      </sharedItems>
      <fieldGroup base="2">
        <rangePr groupBy="range" autoEnd="0" autoStart="1" startNum="10" endNum="50" groupInterval="10"/>
        <groupItems count="6">
          <s v="&lt;10"/>
          <s v="10-19"/>
          <s v="20-29"/>
          <s v="30-39"/>
          <s v="40-50"/>
          <s v="&gt;50"/>
        </groupItems>
      </fieldGroup>
    </cacheField>
  </cacheFields>
</pivotCacheDefinition>
</file>

<file path=xl/pivotCache/pivotCacheDefinition8.xml><?xml version="1.0" encoding="utf-8"?>
<pivotCacheDefinition xmlns="http://schemas.openxmlformats.org/spreadsheetml/2006/main" xmlns:r="http://schemas.openxmlformats.org/officeDocument/2006/relationships" r:id="rId1" createdVersion="3" recordCount="0" refreshedVersion="3">
  <cacheSource type="worksheet">
    <worksheetSource ref="A1:F37" sheet="(34,35,36)"/>
  </cacheSource>
  <cacheFields count="6">
    <cacheField name="Company">
      <sharedItems containsMixedTypes="0"/>
    </cacheField>
    <cacheField name="EPS Rating">
      <sharedItems containsSemiMixedTypes="0" containsString="0" containsMixedTypes="0" containsNumber="1" containsInteger="1" count="27">
        <n v="81"/>
        <n v="58"/>
        <n v="84"/>
        <n v="21"/>
        <n v="87"/>
        <n v="14"/>
        <n v="46"/>
        <n v="76"/>
        <n v="70"/>
        <n v="72"/>
        <n v="79"/>
        <n v="82"/>
        <n v="57"/>
        <n v="80"/>
        <n v="18"/>
        <n v="6"/>
        <n v="97"/>
        <n v="17"/>
        <n v="62"/>
        <n v="31"/>
        <n v="91"/>
        <n v="49"/>
        <n v="98"/>
        <n v="60"/>
        <n v="69"/>
        <n v="83"/>
        <n v="28"/>
      </sharedItems>
      <fieldGroup base="1">
        <rangePr groupBy="range" autoEnd="0" autoStart="0" startNum="0" endNum="100" groupInterval="20"/>
        <groupItems count="7">
          <s v="&lt;0"/>
          <s v="0-19"/>
          <s v="20-39"/>
          <s v="40-59"/>
          <s v="60-79"/>
          <s v="80-100"/>
          <s v="&gt;100"/>
        </groupItems>
      </fieldGroup>
    </cacheField>
    <cacheField name="Relative Price Strength">
      <sharedItems containsSemiMixedTypes="0" containsString="0" containsMixedTypes="0" containsNumber="1" containsInteger="1"/>
    </cacheField>
    <cacheField name="Relative Strength">
      <sharedItems containsMixedTypes="0" count="5">
        <s v="B"/>
        <s v="C"/>
        <s v="E"/>
        <s v="A"/>
        <s v="D"/>
      </sharedItems>
    </cacheField>
    <cacheField name="Sales/Margins/ROE">
      <sharedItems containsMixedTypes="0" count="5">
        <s v="A"/>
        <s v="B"/>
        <s v="E"/>
        <s v="D"/>
        <s v="C"/>
      </sharedItems>
    </cacheField>
    <cacheField name="PE Ratio">
      <sharedItems containsSemiMixedTypes="0" containsString="0" containsMixedTypes="0" containsNumber="1" containsInteger="1"/>
    </cacheField>
  </cacheFields>
</pivotCacheDefinition>
</file>

<file path=xl/pivotCache/pivotCacheDefinition9.xml><?xml version="1.0" encoding="utf-8"?>
<pivotCacheDefinition xmlns="http://schemas.openxmlformats.org/spreadsheetml/2006/main" xmlns:r="http://schemas.openxmlformats.org/officeDocument/2006/relationships" r:id="rId1" createdVersion="3" recordCount="0" refreshedVersion="3">
  <cacheSource type="worksheet">
    <worksheetSource ref="A5:H105" sheet="Case01(1)"/>
  </cacheSource>
  <cacheFields count="9">
    <cacheField name="Customer">
      <sharedItems containsSemiMixedTypes="0" containsString="0" containsMixedTypes="0" containsNumber="1" containsInteger="1"/>
    </cacheField>
    <cacheField name="Type of Customer (P = Used Coupon; R = Did Not Use Coupon)">
      <sharedItems containsMixedTypes="0" count="2">
        <s v="Regular"/>
        <s v="Promotional"/>
      </sharedItems>
    </cacheField>
    <cacheField name="Items Purchased">
      <sharedItems containsSemiMixedTypes="0" containsString="0" containsMixedTypes="0" containsNumber="1" containsInteger="1" count="12">
        <n v="1"/>
        <n v="5"/>
        <n v="2"/>
        <n v="9"/>
        <n v="3"/>
        <n v="6"/>
        <n v="4"/>
        <n v="7"/>
        <n v="13"/>
        <n v="8"/>
        <n v="17"/>
        <n v="10"/>
      </sharedItems>
    </cacheField>
    <cacheField name="Net Sales (Credit Card Sales">
      <sharedItems containsSemiMixedTypes="0" containsString="0" containsMixedTypes="0" containsNumber="1" count="84">
        <n v="39.5"/>
        <n v="102.4"/>
        <n v="22.5"/>
        <n v="100.4"/>
        <n v="54"/>
        <n v="44.5"/>
        <n v="78"/>
        <n v="56.52"/>
        <n v="29.5"/>
        <n v="31.6"/>
        <n v="160.4"/>
        <n v="64.5"/>
        <n v="49.5"/>
        <n v="71.4"/>
        <n v="94"/>
        <n v="54.5"/>
        <n v="38.5"/>
        <n v="44.8"/>
        <n v="70.82"/>
        <n v="266"/>
        <n v="74"/>
        <n v="30.02"/>
        <n v="192.8"/>
        <n v="71.2"/>
        <n v="18"/>
        <n v="63.2"/>
        <n v="75"/>
        <n v="40"/>
        <n v="105.5"/>
        <n v="102.5"/>
        <n v="117.5"/>
        <n v="13.23"/>
        <n v="52.5"/>
        <n v="198.8"/>
        <n v="19.5"/>
        <n v="123.5"/>
        <n v="62.4"/>
        <n v="23.8"/>
        <n v="39.6"/>
        <n v="25"/>
        <n v="63.64"/>
        <n v="14.82"/>
        <n v="145.2"/>
        <n v="176.62"/>
        <n v="118.8"/>
        <n v="58"/>
        <n v="141.6"/>
        <n v="123.1"/>
        <n v="80.4"/>
        <n v="65.2"/>
        <n v="113"/>
        <n v="108.8"/>
        <n v="59.91"/>
        <n v="53.6"/>
        <n v="59.5"/>
        <n v="146.8"/>
        <n v="47.2"/>
        <n v="95.05"/>
        <n v="155.32"/>
        <n v="69"/>
        <n v="46.5"/>
        <n v="45.22"/>
        <n v="84.74"/>
        <n v="39"/>
        <n v="111.14"/>
        <n v="86.8"/>
        <n v="89"/>
        <n v="53.2"/>
        <n v="58.5"/>
        <n v="46"/>
        <n v="37.5"/>
        <n v="20.8"/>
        <n v="144"/>
        <n v="107"/>
        <n v="57.6"/>
        <n v="95.2"/>
        <n v="22.42"/>
        <n v="159.75"/>
        <n v="229.5"/>
        <n v="66"/>
        <n v="253"/>
        <n v="287.59"/>
        <n v="47.6"/>
        <n v="28.44"/>
      </sharedItems>
      <fieldGroup base="3">
        <rangePr groupBy="range" autoEnd="0" autoStart="0" startNum="10" endNum="300" groupInterval="50"/>
        <groupItems count="8">
          <s v="&lt;10"/>
          <s v="10-60"/>
          <s v="60-110"/>
          <s v="110-160"/>
          <s v="160-210"/>
          <s v="210-260"/>
          <s v="260-310"/>
          <s v="&gt;310"/>
        </groupItems>
      </fieldGroup>
    </cacheField>
    <cacheField name="Method of Payment (PC = In Store Credit Card)">
      <sharedItems containsMixedTypes="0" count="5">
        <s v="Discover"/>
        <s v="Proprietary Card"/>
        <s v="MasterCard"/>
        <s v="Visa"/>
        <s v="American Express"/>
      </sharedItems>
    </cacheField>
    <cacheField name="Gender">
      <sharedItems containsMixedTypes="0" count="2">
        <s v="Male"/>
        <s v="Female"/>
      </sharedItems>
    </cacheField>
    <cacheField name="Marital Status">
      <sharedItems containsMixedTypes="0" count="2">
        <s v="Married"/>
        <s v="Single"/>
      </sharedItems>
    </cacheField>
    <cacheField name="Age">
      <sharedItems containsSemiMixedTypes="0" containsString="0" containsMixedTypes="0" containsNumber="1" containsInteger="1" count="26">
        <n v="32"/>
        <n v="36"/>
        <n v="28"/>
        <n v="34"/>
        <n v="44"/>
        <n v="30"/>
        <n v="40"/>
        <n v="46"/>
        <n v="48"/>
        <n v="24"/>
        <n v="22"/>
        <n v="56"/>
        <n v="38"/>
        <n v="50"/>
        <n v="42"/>
        <n v="60"/>
        <n v="54"/>
        <n v="70"/>
        <n v="52"/>
        <n v="58"/>
        <n v="68"/>
        <n v="78"/>
        <n v="20"/>
        <n v="62"/>
        <n v="74"/>
        <n v="72"/>
      </sharedItems>
      <fieldGroup base="7">
        <rangePr groupBy="range" autoEnd="0" autoStart="1" startNum="20" endNum="80" groupInterval="10"/>
        <groupItems count="8">
          <s v="&lt;20"/>
          <s v="20-29"/>
          <s v="30-39"/>
          <s v="40-49"/>
          <s v="50-59"/>
          <s v="60-69"/>
          <s v="70-80"/>
          <s v="&gt;80"/>
        </groupItems>
      </fieldGroup>
    </cacheField>
    <cacheField name="Items Purchased2">
      <sharedItems containsMixedTypes="0" count="7">
        <n v="1"/>
        <n v="5"/>
        <n v="2"/>
        <n v="3"/>
        <n v="6"/>
        <n v="4"/>
        <s v="Group1"/>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10.xml><?xml version="1.0" encoding="utf-8"?>
<pivotCacheRecords xmlns="http://schemas.openxmlformats.org/spreadsheetml/2006/main" xmlns:r="http://schemas.openxmlformats.org/officeDocument/2006/relationships" count="0"/>
</file>

<file path=xl/pivotCache/pivotCacheRecords11.xml><?xml version="1.0" encoding="utf-8"?>
<pivotCacheRecords xmlns="http://schemas.openxmlformats.org/spreadsheetml/2006/main" xmlns:r="http://schemas.openxmlformats.org/officeDocument/2006/relationships" count="0"/>
</file>

<file path=xl/pivotCache/pivotCacheRecords12.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Cache/pivotCacheRecords8.xml><?xml version="1.0" encoding="utf-8"?>
<pivotCacheRecords xmlns="http://schemas.openxmlformats.org/spreadsheetml/2006/main" xmlns:r="http://schemas.openxmlformats.org/officeDocument/2006/relationships" count="0"/>
</file>

<file path=xl/pivotCache/pivotCacheRecords9.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2.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2.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pivotTable1.xml><?xml version="1.0" encoding="utf-8"?>
<pivotTableDefinition xmlns="http://schemas.openxmlformats.org/spreadsheetml/2006/main" name="PivotTable5" cacheId="5"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C16:D22" firstHeaderRow="1" firstDataRow="1" firstDataCol="1"/>
  <pivotFields count="1">
    <pivotField axis="axisRow" dataField="1" showAll="0">
      <items count="6">
        <item x="0"/>
        <item x="1"/>
        <item x="3"/>
        <item x="2"/>
        <item x="4"/>
        <item t="default"/>
      </items>
    </pivotField>
  </pivotFields>
  <rowFields count="1">
    <field x="0"/>
  </rowFields>
  <rowItems count="6">
    <i>
      <x/>
    </i>
    <i>
      <x v="1"/>
    </i>
    <i>
      <x v="2"/>
    </i>
    <i>
      <x v="3"/>
    </i>
    <i>
      <x v="4"/>
    </i>
    <i t="grand">
      <x/>
    </i>
  </rowItems>
  <colItems count="1">
    <i/>
  </colItems>
  <dataFields count="1">
    <dataField name="Count of Sample From Soft Drink Purchases" fld="0" subtotal="count" baseField="0" baseItem="0"/>
  </dataFields>
  <pivotTableStyleInfo name="PivotStyleLight16" showRowHeaders="1" showColHeaders="1" showRowStripes="0" showColStripes="0" showLastColumn="1"/>
</pivotTableDefinition>
</file>

<file path=xl/pivotTables/pivotTable10.xml><?xml version="1.0" encoding="utf-8"?>
<pivotTableDefinition xmlns="http://schemas.openxmlformats.org/spreadsheetml/2006/main" name="PivotTable2" cacheId="1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N5:O12" firstHeaderRow="2" firstDataRow="2" firstDataCol="1"/>
  <pivotFields count="1">
    <pivotField axis="axisRow" dataField="1" compact="0" outline="0" subtotalTop="0" showAll="0" numFmtId="165">
      <items count="8">
        <item x="0"/>
        <item n="0-2.9" x="1"/>
        <item n="3-5.9" x="2"/>
        <item n="6-8.9" x="3"/>
        <item n="9-11.9" x="4"/>
        <item n="12-14.9" x="5"/>
        <item x="6"/>
        <item t="default"/>
      </items>
    </pivotField>
  </pivotFields>
  <rowFields count="1">
    <field x="0"/>
  </rowFields>
  <rowItems count="6">
    <i>
      <x v="1"/>
    </i>
    <i>
      <x v="2"/>
    </i>
    <i>
      <x v="3"/>
    </i>
    <i>
      <x v="4"/>
    </i>
    <i>
      <x v="5"/>
    </i>
    <i t="grand">
      <x/>
    </i>
  </rowItems>
  <colItems count="1">
    <i/>
  </colItems>
  <dataFields count="1">
    <dataField name="Count of Hours" fld="0" subtotal="count" baseField="0" baseItem="0"/>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4" cacheId="7"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E1:J6" firstHeaderRow="1" firstDataRow="2" firstDataCol="1"/>
  <pivotFields count="3">
    <pivotField compact="0" outline="0" showAll="0"/>
    <pivotField axis="axisRow" dataField="1" compact="0" outline="0" showAll="0">
      <items count="4">
        <item x="2"/>
        <item x="1"/>
        <item x="0"/>
        <item t="default"/>
      </items>
    </pivotField>
    <pivotField axis="axisCol" compact="0" outline="0" showAll="0">
      <items count="7">
        <item x="0"/>
        <item x="1"/>
        <item x="2"/>
        <item x="3"/>
        <item x="4"/>
        <item x="5"/>
        <item t="default"/>
      </items>
    </pivotField>
  </pivotFields>
  <rowFields count="1">
    <field x="1"/>
  </rowFields>
  <rowItems count="4">
    <i>
      <x/>
    </i>
    <i>
      <x v="1"/>
    </i>
    <i>
      <x v="2"/>
    </i>
    <i t="grand">
      <x/>
    </i>
  </rowItems>
  <colFields count="1">
    <field x="2"/>
  </colFields>
  <colItems count="5">
    <i>
      <x v="1"/>
    </i>
    <i>
      <x v="2"/>
    </i>
    <i>
      <x v="3"/>
    </i>
    <i>
      <x v="4"/>
    </i>
    <i t="grand">
      <x/>
    </i>
  </colItems>
  <dataFields count="1">
    <dataField name="Count of Quality Rating" fld="1" subtotal="count" baseField="0" baseItem="0"/>
  </dataField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6" cacheId="7"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E10:J15" firstHeaderRow="1" firstDataRow="2" firstDataCol="1"/>
  <pivotFields count="3">
    <pivotField compact="0" outline="0" showAll="0"/>
    <pivotField axis="axisRow" dataField="1" compact="0" outline="0" showAll="0">
      <items count="4">
        <item x="2"/>
        <item x="1"/>
        <item x="0"/>
        <item t="default"/>
      </items>
    </pivotField>
    <pivotField axis="axisCol" compact="0" outline="0" showAll="0">
      <items count="7">
        <item x="0"/>
        <item x="1"/>
        <item x="2"/>
        <item x="3"/>
        <item x="4"/>
        <item x="5"/>
        <item t="default"/>
      </items>
    </pivotField>
  </pivotFields>
  <rowFields count="1">
    <field x="1"/>
  </rowFields>
  <rowItems count="4">
    <i>
      <x/>
    </i>
    <i>
      <x v="1"/>
    </i>
    <i>
      <x v="2"/>
    </i>
    <i t="grand">
      <x/>
    </i>
  </rowItems>
  <colFields count="1">
    <field x="2"/>
  </colFields>
  <colItems count="5">
    <i>
      <x v="1"/>
    </i>
    <i>
      <x v="2"/>
    </i>
    <i>
      <x v="3"/>
    </i>
    <i>
      <x v="4"/>
    </i>
    <i t="grand">
      <x/>
    </i>
  </colItems>
  <dataFields count="1">
    <dataField name="Count of Quality Rating" fld="1" subtotal="count" showDataAs="percentOfRow" baseField="0" baseItem="0" numFmtId="10"/>
  </dataFields>
  <pivotTableStyleInfo name="PivotStyleLight16" showRowHeaders="1" showColHeaders="1" showRowStripes="0" showColStripes="0" showLastColumn="1"/>
</pivotTableDefinition>
</file>

<file path=xl/pivotTables/pivotTable13.xml><?xml version="1.0" encoding="utf-8"?>
<pivotTableDefinition xmlns="http://schemas.openxmlformats.org/spreadsheetml/2006/main" name="PivotTable7" cacheId="7"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E19:J24" firstHeaderRow="1" firstDataRow="2" firstDataCol="1"/>
  <pivotFields count="3">
    <pivotField compact="0" outline="0" showAll="0"/>
    <pivotField axis="axisRow" dataField="1" compact="0" outline="0" showAll="0">
      <items count="4">
        <item x="2"/>
        <item x="1"/>
        <item x="0"/>
        <item t="default"/>
      </items>
    </pivotField>
    <pivotField axis="axisCol" compact="0" outline="0" showAll="0">
      <items count="7">
        <item x="0"/>
        <item x="1"/>
        <item x="2"/>
        <item x="3"/>
        <item x="4"/>
        <item x="5"/>
        <item t="default"/>
      </items>
    </pivotField>
  </pivotFields>
  <rowFields count="1">
    <field x="1"/>
  </rowFields>
  <rowItems count="4">
    <i>
      <x/>
    </i>
    <i>
      <x v="1"/>
    </i>
    <i>
      <x v="2"/>
    </i>
    <i t="grand">
      <x/>
    </i>
  </rowItems>
  <colFields count="1">
    <field x="2"/>
  </colFields>
  <colItems count="5">
    <i>
      <x v="1"/>
    </i>
    <i>
      <x v="2"/>
    </i>
    <i>
      <x v="3"/>
    </i>
    <i>
      <x v="4"/>
    </i>
    <i t="grand">
      <x/>
    </i>
  </colItems>
  <dataFields count="1">
    <dataField name="Count of Quality Rating" fld="1" subtotal="count" showDataAs="percentOfCol" baseField="0" baseItem="0" numFmtId="10"/>
  </dataFields>
  <pivotTableStyleInfo name="PivotStyleLight16" showRowHeaders="1" showColHeaders="1" showRowStripes="0" showColStripes="0" showLastColumn="1"/>
</pivotTableDefinition>
</file>

<file path=xl/pivotTables/pivotTable14.xml><?xml version="1.0" encoding="utf-8"?>
<pivotTableDefinition xmlns="http://schemas.openxmlformats.org/spreadsheetml/2006/main" name="PivotTable8" cacheId="1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E15:I23" firstHeaderRow="1" firstDataRow="2" firstDataCol="2"/>
  <pivotFields count="3">
    <pivotField axis="axisRow" compact="0" outline="0" subtotalTop="0" showAll="0">
      <items count="3">
        <item x="1"/>
        <item x="0"/>
        <item t="default"/>
      </items>
    </pivotField>
    <pivotField axis="axisCol" compact="0" outline="0" subtotalTop="0" showAll="0" defaultSubtotal="0">
      <items count="2">
        <item x="1"/>
        <item x="0"/>
      </items>
    </pivotField>
    <pivotField axis="axisRow" dataField="1" compact="0" outline="0" subtotalTop="0" showAll="0" defaultSubtotal="0">
      <items count="2">
        <item x="1"/>
        <item x="0"/>
      </items>
    </pivotField>
  </pivotFields>
  <rowFields count="2">
    <field x="0"/>
    <field x="2"/>
  </rowFields>
  <rowItems count="7">
    <i>
      <x/>
      <x/>
    </i>
    <i r="1">
      <x v="1"/>
    </i>
    <i t="default">
      <x/>
    </i>
    <i>
      <x v="1"/>
      <x/>
    </i>
    <i r="1">
      <x v="1"/>
    </i>
    <i t="default">
      <x v="1"/>
    </i>
    <i t="grand">
      <x/>
    </i>
  </rowItems>
  <colFields count="1">
    <field x="1"/>
  </colFields>
  <colItems count="3">
    <i>
      <x/>
    </i>
    <i>
      <x v="1"/>
    </i>
    <i t="grand">
      <x/>
    </i>
  </colItems>
  <dataFields count="1">
    <dataField name="Count of Handicap" fld="2" subtotal="count" showDataAs="percentOfRow" baseField="0" baseItem="0" numFmtId="10"/>
  </dataFields>
  <formats count="12">
    <format dxfId="6">
      <pivotArea outline="0" fieldPosition="0">
        <references count="2">
          <reference field="0" defaultSubtotal="1" count="0"/>
          <reference field="1" count="1">
            <x v="1"/>
          </reference>
        </references>
      </pivotArea>
    </format>
    <format dxfId="5">
      <pivotArea outline="0" fieldPosition="0">
        <references count="2">
          <reference field="0" defaultSubtotal="1" count="0"/>
          <reference field="1" count="1">
            <x v="1"/>
          </reference>
        </references>
      </pivotArea>
    </format>
    <format dxfId="7">
      <pivotArea outline="0" fieldPosition="0">
        <references count="2">
          <reference field="0" defaultSubtotal="1" count="1">
            <x v="0"/>
          </reference>
          <reference field="1" count="1">
            <x v="1"/>
          </reference>
        </references>
      </pivotArea>
    </format>
    <format dxfId="7">
      <pivotArea outline="0" fieldPosition="0">
        <references count="2">
          <reference field="0" defaultSubtotal="1" count="1">
            <x v="1"/>
          </reference>
          <reference field="1" count="1">
            <x v="1"/>
          </reference>
        </references>
      </pivotArea>
    </format>
    <format dxfId="8">
      <pivotArea outline="0" fieldPosition="0">
        <references count="2">
          <reference field="0" defaultSubtotal="1" count="1">
            <x v="0"/>
          </reference>
          <reference field="1" count="1">
            <x v="1"/>
          </reference>
        </references>
      </pivotArea>
    </format>
    <format dxfId="8">
      <pivotArea outline="0" fieldPosition="0">
        <references count="2">
          <reference field="0" defaultSubtotal="1" count="1">
            <x v="1"/>
          </reference>
          <reference field="1" count="1">
            <x v="1"/>
          </reference>
        </references>
      </pivotArea>
    </format>
    <format dxfId="9">
      <pivotArea outline="0" fieldPosition="0" dataOnly="0">
        <references count="1">
          <reference field="2" count="1">
            <x v="0"/>
          </reference>
        </references>
      </pivotArea>
    </format>
    <format dxfId="10">
      <pivotArea outline="0" fieldPosition="0" dataOnly="0">
        <references count="1">
          <reference field="2" count="1">
            <x v="0"/>
          </reference>
        </references>
      </pivotArea>
    </format>
    <format dxfId="11">
      <pivotArea outline="0" fieldPosition="0" dataOnly="0">
        <references count="1">
          <reference field="2" count="1">
            <x v="1"/>
          </reference>
        </references>
      </pivotArea>
    </format>
    <format dxfId="7">
      <pivotArea outline="0" fieldPosition="0" dataOnly="0">
        <references count="1">
          <reference field="0" defaultSubtotal="1" count="0"/>
        </references>
      </pivotArea>
    </format>
    <format dxfId="8">
      <pivotArea outline="0" fieldPosition="0" dataOnly="0">
        <references count="1">
          <reference field="0" defaultSubtotal="1" count="0"/>
        </references>
      </pivotArea>
    </format>
    <format dxfId="12">
      <pivotArea outline="0" fieldPosition="0">
        <references count="2">
          <reference field="0" defaultSubtotal="1" count="0"/>
          <reference field="1" count="1">
            <x v="1"/>
          </reference>
        </references>
      </pivotArea>
    </format>
  </formats>
  <pivotTableStyleInfo name="PivotStyleDark23" showRowHeaders="1" showColHeaders="1" showRowStripes="0" showColStripes="0" showLastColumn="1"/>
</pivotTableDefinition>
</file>

<file path=xl/pivotTables/pivotTable15.xml><?xml version="1.0" encoding="utf-8"?>
<pivotTableDefinition xmlns="http://schemas.openxmlformats.org/spreadsheetml/2006/main" name="PivotTable3" cacheId="1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E3:I11" firstHeaderRow="1" firstDataRow="2" firstDataCol="2"/>
  <pivotFields count="3">
    <pivotField axis="axisRow" compact="0" outline="0" subtotalTop="0" showAll="0">
      <items count="3">
        <item x="1"/>
        <item x="0"/>
        <item t="default"/>
      </items>
    </pivotField>
    <pivotField axis="axisCol" compact="0" outline="0" subtotalTop="0" showAll="0" defaultSubtotal="0">
      <items count="2">
        <item x="1"/>
        <item x="0"/>
      </items>
    </pivotField>
    <pivotField axis="axisRow" dataField="1" compact="0" outline="0" subtotalTop="0" showAll="0" defaultSubtotal="0">
      <items count="2">
        <item x="1"/>
        <item x="0"/>
      </items>
    </pivotField>
  </pivotFields>
  <rowFields count="2">
    <field x="0"/>
    <field x="2"/>
  </rowFields>
  <rowItems count="7">
    <i>
      <x/>
      <x/>
    </i>
    <i r="1">
      <x v="1"/>
    </i>
    <i t="default">
      <x/>
    </i>
    <i>
      <x v="1"/>
      <x/>
    </i>
    <i r="1">
      <x v="1"/>
    </i>
    <i t="default">
      <x v="1"/>
    </i>
    <i t="grand">
      <x/>
    </i>
  </rowItems>
  <colFields count="1">
    <field x="1"/>
  </colFields>
  <colItems count="3">
    <i>
      <x/>
    </i>
    <i>
      <x v="1"/>
    </i>
    <i t="grand">
      <x/>
    </i>
  </colItems>
  <dataFields count="1">
    <dataField name="Count of Handicap" fld="2" subtotal="count" baseField="0" baseItem="0"/>
  </dataFields>
  <formats count="13">
    <format dxfId="6">
      <pivotArea outline="0" fieldPosition="0">
        <references count="2">
          <reference field="0" count="0"/>
          <reference field="1" count="1">
            <x v="1"/>
          </reference>
        </references>
      </pivotArea>
    </format>
    <format dxfId="5">
      <pivotArea outline="0" fieldPosition="0">
        <references count="2">
          <reference field="0" count="0"/>
          <reference field="1" count="1">
            <x v="1"/>
          </reference>
        </references>
      </pivotArea>
    </format>
    <format dxfId="13">
      <pivotArea outline="0" fieldPosition="0">
        <references count="1">
          <reference field="4294967294" count="1">
            <x v="0"/>
          </reference>
        </references>
      </pivotArea>
    </format>
    <format dxfId="14">
      <pivotArea outline="0" fieldPosition="0">
        <references count="2">
          <reference field="0" defaultSubtotal="1" count="1">
            <x v="0"/>
          </reference>
          <reference field="1" count="1">
            <x v="1"/>
          </reference>
        </references>
      </pivotArea>
    </format>
    <format dxfId="14">
      <pivotArea outline="0" fieldPosition="0">
        <references count="3">
          <reference field="0" count="1">
            <x v="1"/>
          </reference>
          <reference field="1" count="1">
            <x v="1"/>
          </reference>
          <reference field="2" count="0"/>
        </references>
      </pivotArea>
    </format>
    <format dxfId="12">
      <pivotArea outline="0" fieldPosition="0">
        <references count="2">
          <reference field="0" defaultSubtotal="1" count="1">
            <x v="0"/>
          </reference>
          <reference field="1" count="1">
            <x v="1"/>
          </reference>
        </references>
      </pivotArea>
    </format>
    <format dxfId="12">
      <pivotArea outline="0" fieldPosition="0">
        <references count="3">
          <reference field="0" count="1">
            <x v="1"/>
          </reference>
          <reference field="1" count="1">
            <x v="1"/>
          </reference>
          <reference field="2" count="0"/>
        </references>
      </pivotArea>
    </format>
    <format dxfId="15">
      <pivotArea outline="0" fieldPosition="0" dataOnly="0">
        <references count="1">
          <reference field="2" count="1">
            <x v="0"/>
          </reference>
        </references>
      </pivotArea>
    </format>
    <format dxfId="10">
      <pivotArea outline="0" fieldPosition="0" dataOnly="0">
        <references count="1">
          <reference field="2" count="1">
            <x v="0"/>
          </reference>
        </references>
      </pivotArea>
    </format>
    <format dxfId="6">
      <pivotArea outline="0" fieldPosition="0" dataOnly="0">
        <references count="1">
          <reference field="2" count="1">
            <x v="1"/>
          </reference>
        </references>
      </pivotArea>
    </format>
    <format dxfId="8">
      <pivotArea outline="0" fieldPosition="0" dataOnly="0">
        <references count="1">
          <reference field="2" count="1">
            <x v="1"/>
          </reference>
        </references>
      </pivotArea>
    </format>
    <format dxfId="16">
      <pivotArea outline="0" fieldPosition="0" dataOnly="0">
        <references count="1">
          <reference field="0" defaultSubtotal="1" count="0"/>
        </references>
      </pivotArea>
    </format>
    <format dxfId="8">
      <pivotArea outline="0" fieldPosition="0" dataOnly="0">
        <references count="1">
          <reference field="0" defaultSubtotal="1" count="0"/>
        </references>
      </pivotArea>
    </format>
  </formats>
  <pivotTableStyleInfo name="PivotStyleDark23" showRowHeaders="1" showColHeaders="1" showRowStripes="0" showColStripes="0" showLastColumn="1"/>
</pivotTableDefinition>
</file>

<file path=xl/pivotTables/pivotTable16.xml><?xml version="1.0" encoding="utf-8"?>
<pivotTableDefinition xmlns="http://schemas.openxmlformats.org/spreadsheetml/2006/main" name="PivotTable10" cacheId="8"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I1:O8" firstHeaderRow="1" firstDataRow="2" firstDataCol="1"/>
  <pivotFields count="6">
    <pivotField compact="0" outline="0" showAll="0"/>
    <pivotField axis="axisCol" dataField="1" compact="0" outline="0" showAll="0">
      <items count="8">
        <item x="0"/>
        <item x="1"/>
        <item x="2"/>
        <item x="3"/>
        <item x="4"/>
        <item x="5"/>
        <item x="6"/>
        <item t="default"/>
      </items>
    </pivotField>
    <pivotField compact="0" outline="0" showAll="0"/>
    <pivotField compact="0" outline="0" showAll="0"/>
    <pivotField axis="axisRow" compact="0" outline="0" showAll="0">
      <items count="6">
        <item x="0"/>
        <item x="1"/>
        <item x="4"/>
        <item x="3"/>
        <item x="2"/>
        <item t="default"/>
      </items>
    </pivotField>
    <pivotField compact="0" outline="0" showAll="0"/>
  </pivotFields>
  <rowFields count="1">
    <field x="4"/>
  </rowFields>
  <rowItems count="6">
    <i>
      <x/>
    </i>
    <i>
      <x v="1"/>
    </i>
    <i>
      <x v="2"/>
    </i>
    <i>
      <x v="3"/>
    </i>
    <i>
      <x v="4"/>
    </i>
    <i t="grand">
      <x/>
    </i>
  </rowItems>
  <colFields count="1">
    <field x="1"/>
  </colFields>
  <colItems count="6">
    <i>
      <x v="1"/>
    </i>
    <i>
      <x v="2"/>
    </i>
    <i>
      <x v="3"/>
    </i>
    <i>
      <x v="4"/>
    </i>
    <i>
      <x v="5"/>
    </i>
    <i t="grand">
      <x/>
    </i>
  </colItems>
  <dataFields count="1">
    <dataField name="Count of EPS Rating" fld="1" subtotal="count" baseField="0" baseItem="0"/>
  </dataFields>
  <pivotTableStyleInfo name="PivotStyleLight16" showRowHeaders="1" showColHeaders="1" showRowStripes="0" showColStripes="0" showLastColumn="1"/>
</pivotTableDefinition>
</file>

<file path=xl/pivotTables/pivotTable17.xml><?xml version="1.0" encoding="utf-8"?>
<pivotTableDefinition xmlns="http://schemas.openxmlformats.org/spreadsheetml/2006/main" name="PivotTable11" cacheId="8"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I10:O17" firstHeaderRow="1" firstDataRow="2" firstDataCol="1"/>
  <pivotFields count="6">
    <pivotField compact="0" outline="0" showAll="0"/>
    <pivotField axis="axisCol" dataField="1" compact="0" outline="0" showAll="0">
      <items count="8">
        <item x="0"/>
        <item x="1"/>
        <item x="2"/>
        <item x="3"/>
        <item x="4"/>
        <item x="5"/>
        <item x="6"/>
        <item t="default"/>
      </items>
    </pivotField>
    <pivotField compact="0" outline="0" showAll="0"/>
    <pivotField compact="0" outline="0" showAll="0"/>
    <pivotField axis="axisRow" compact="0" outline="0" showAll="0">
      <items count="6">
        <item x="0"/>
        <item x="1"/>
        <item x="4"/>
        <item x="3"/>
        <item x="2"/>
        <item t="default"/>
      </items>
    </pivotField>
    <pivotField compact="0" outline="0" showAll="0"/>
  </pivotFields>
  <rowFields count="1">
    <field x="4"/>
  </rowFields>
  <rowItems count="6">
    <i>
      <x/>
    </i>
    <i>
      <x v="1"/>
    </i>
    <i>
      <x v="2"/>
    </i>
    <i>
      <x v="3"/>
    </i>
    <i>
      <x v="4"/>
    </i>
    <i t="grand">
      <x/>
    </i>
  </rowItems>
  <colFields count="1">
    <field x="1"/>
  </colFields>
  <colItems count="6">
    <i>
      <x v="1"/>
    </i>
    <i>
      <x v="2"/>
    </i>
    <i>
      <x v="3"/>
    </i>
    <i>
      <x v="4"/>
    </i>
    <i>
      <x v="5"/>
    </i>
    <i t="grand">
      <x/>
    </i>
  </colItems>
  <dataFields count="1">
    <dataField name="Count of EPS Rating" fld="1" subtotal="count" showDataAs="percentOfRow" baseField="0" baseItem="0" numFmtId="10"/>
  </dataFields>
  <pivotTableStyleInfo name="PivotStyleLight16" showRowHeaders="1" showColHeaders="1" showRowStripes="0" showColStripes="0" showLastColumn="1"/>
</pivotTableDefinition>
</file>

<file path=xl/pivotTables/pivotTable18.xml><?xml version="1.0" encoding="utf-8"?>
<pivotTableDefinition xmlns="http://schemas.openxmlformats.org/spreadsheetml/2006/main" name="PivotTable12" cacheId="8"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I21:O28" firstHeaderRow="1" firstDataRow="2" firstDataCol="1"/>
  <pivotFields count="6">
    <pivotField compact="0" outline="0" showAll="0"/>
    <pivotField compact="0" outline="0" showAll="0"/>
    <pivotField compact="0" outline="0" showAll="0"/>
    <pivotField axis="axisCol" dataField="1" compact="0" outline="0" showAll="0">
      <items count="6">
        <item x="3"/>
        <item x="0"/>
        <item x="1"/>
        <item x="4"/>
        <item x="2"/>
        <item t="default"/>
      </items>
    </pivotField>
    <pivotField axis="axisRow" compact="0" outline="0" showAll="0">
      <items count="6">
        <item x="0"/>
        <item x="1"/>
        <item x="4"/>
        <item x="3"/>
        <item x="2"/>
        <item t="default"/>
      </items>
    </pivotField>
    <pivotField compact="0" outline="0" showAll="0"/>
  </pivotFields>
  <rowFields count="1">
    <field x="4"/>
  </rowFields>
  <rowItems count="6">
    <i>
      <x/>
    </i>
    <i>
      <x v="1"/>
    </i>
    <i>
      <x v="2"/>
    </i>
    <i>
      <x v="3"/>
    </i>
    <i>
      <x v="4"/>
    </i>
    <i t="grand">
      <x/>
    </i>
  </rowItems>
  <colFields count="1">
    <field x="3"/>
  </colFields>
  <colItems count="6">
    <i>
      <x/>
    </i>
    <i>
      <x v="1"/>
    </i>
    <i>
      <x v="2"/>
    </i>
    <i>
      <x v="3"/>
    </i>
    <i>
      <x v="4"/>
    </i>
    <i t="grand">
      <x/>
    </i>
  </colItems>
  <dataFields count="1">
    <dataField name="Count of Relative Strength" fld="3" subtotal="count" baseField="0" baseItem="0"/>
  </dataFields>
  <pivotTableStyleInfo name="PivotStyleLight16" showRowHeaders="1" showColHeaders="1" showRowStripes="0" showColStripes="0" showLastColumn="1"/>
</pivotTableDefinition>
</file>

<file path=xl/pivotTables/pivotTable19.xml><?xml version="1.0" encoding="utf-8"?>
<pivotTableDefinition xmlns="http://schemas.openxmlformats.org/spreadsheetml/2006/main" name="PivotTable4" cacheId="9"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J23:K26" firstHeaderRow="1" firstDataRow="1" firstDataCol="1"/>
  <pivotFields count="9">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3">
        <item x="0"/>
        <item x="1"/>
        <item t="default"/>
      </items>
    </pivotField>
    <pivotField compact="0" outline="0" showAll="0"/>
    <pivotField compact="0" outline="0" showAll="0" defaultSubtotal="0"/>
  </pivotFields>
  <rowFields count="1">
    <field x="6"/>
  </rowFields>
  <rowItems count="3">
    <i>
      <x/>
    </i>
    <i>
      <x v="1"/>
    </i>
    <i t="grand">
      <x/>
    </i>
  </rowItems>
  <colItems count="1">
    <i/>
  </colItems>
  <dataFields count="1">
    <dataField name="Count of Marital Status" fld="6" subtotal="count" showDataAs="percentOfCol" baseField="0" baseItem="0" numFmtId="1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6"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D16:E21" firstHeaderRow="1" firstDataRow="1" firstDataCol="1"/>
  <pivotFields count="1">
    <pivotField axis="axisRow" dataField="1" compact="0" outline="0" showAll="0">
      <items count="5">
        <item x="2"/>
        <item n="Desperate Housewives" x="0"/>
        <item x="3"/>
        <item x="1"/>
        <item t="default"/>
      </items>
    </pivotField>
  </pivotFields>
  <rowFields count="1">
    <field x="0"/>
  </rowFields>
  <rowItems count="5">
    <i>
      <x/>
    </i>
    <i>
      <x v="1"/>
    </i>
    <i>
      <x v="2"/>
    </i>
    <i>
      <x v="3"/>
    </i>
    <i t="grand">
      <x/>
    </i>
  </rowItems>
  <colItems count="1">
    <i/>
  </colItems>
  <dataFields count="1">
    <dataField name="Frequency" fld="0" subtotal="count" baseField="0" baseItem="0"/>
  </dataFields>
  <pivotTableStyleInfo name="PivotStyleLight16" showRowHeaders="1" showColHeaders="1" showRowStripes="0" showColStripes="0" showLastColumn="1"/>
</pivotTableDefinition>
</file>

<file path=xl/pivotTables/pivotTable20.xml><?xml version="1.0" encoding="utf-8"?>
<pivotTableDefinition xmlns="http://schemas.openxmlformats.org/spreadsheetml/2006/main" name="PivotTable1" cacheId="9"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J5:K8" firstHeaderRow="1" firstDataRow="1" firstDataCol="1"/>
  <pivotFields count="9">
    <pivotField compact="0" outline="0" showAll="0"/>
    <pivotField axis="axisRow" dataField="1" compact="0" outline="0" showAll="0" name="Coupon ?">
      <items count="3">
        <item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s>
  <rowFields count="1">
    <field x="1"/>
  </rowFields>
  <rowItems count="3">
    <i>
      <x/>
    </i>
    <i>
      <x v="1"/>
    </i>
    <i t="grand">
      <x/>
    </i>
  </rowItems>
  <colItems count="1">
    <i/>
  </colItems>
  <dataFields count="1">
    <dataField name="Frequency" fld="1" subtotal="count" showDataAs="percentOfCol" baseField="0" baseItem="0" numFmtId="10"/>
  </dataFields>
  <pivotTableStyleInfo name="PivotStyleLight16" showRowHeaders="1" showColHeaders="1" showRowStripes="0" showColStripes="0" showLastColumn="1"/>
</pivotTableDefinition>
</file>

<file path=xl/pivotTables/pivotTable21.xml><?xml version="1.0" encoding="utf-8"?>
<pivotTableDefinition xmlns="http://schemas.openxmlformats.org/spreadsheetml/2006/main" name="PivotTable9" cacheId="9"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J66:K73" firstHeaderRow="1" firstDataRow="1" firstDataCol="1"/>
  <pivotFields count="9">
    <pivotField showAll="0"/>
    <pivotField showAll="0"/>
    <pivotField showAll="0"/>
    <pivotField showAll="0"/>
    <pivotField showAll="0"/>
    <pivotField showAll="0"/>
    <pivotField showAll="0"/>
    <pivotField axis="axisRow" dataField="1" showAll="0">
      <items count="9">
        <item x="0"/>
        <item x="1"/>
        <item x="2"/>
        <item x="3"/>
        <item x="4"/>
        <item x="5"/>
        <item x="6"/>
        <item x="7"/>
        <item t="default"/>
      </items>
    </pivotField>
    <pivotField showAll="0" defaultSubtotal="0"/>
  </pivotFields>
  <rowFields count="1">
    <field x="7"/>
  </rowFields>
  <rowItems count="7">
    <i>
      <x v="1"/>
    </i>
    <i>
      <x v="2"/>
    </i>
    <i>
      <x v="3"/>
    </i>
    <i>
      <x v="4"/>
    </i>
    <i>
      <x v="5"/>
    </i>
    <i>
      <x v="6"/>
    </i>
    <i t="grand">
      <x/>
    </i>
  </rowItems>
  <colItems count="1">
    <i/>
  </colItems>
  <dataFields count="1">
    <dataField name="Count of Age" fld="7" subtotal="count" baseField="0" baseItem="0"/>
  </dataFields>
  <pivotTableStyleInfo name="PivotStyleLight16" showRowHeaders="1" showColHeaders="1" showRowStripes="0" showColStripes="0" showLastColumn="1"/>
</pivotTableDefinition>
</file>

<file path=xl/pivotTables/pivotTable22.xml><?xml version="1.0" encoding="utf-8"?>
<pivotTableDefinition xmlns="http://schemas.openxmlformats.org/spreadsheetml/2006/main" name="PivotTable7" cacheId="9"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J47:M54" firstHeaderRow="1" firstDataRow="2" firstDataCol="1"/>
  <pivotFields count="9">
    <pivotField compact="0" outline="0" showAll="0"/>
    <pivotField axis="axisCol" compact="0" outline="0" showAll="0" name="Coupon">
      <items count="3">
        <item x="1"/>
        <item x="0"/>
        <item t="default"/>
      </items>
    </pivotField>
    <pivotField compact="0" outline="0" showAll="0"/>
    <pivotField compact="0" outline="0" showAll="0"/>
    <pivotField axis="axisRow" dataField="1" compact="0" outline="0" showAll="0" name="Credit Card">
      <items count="6">
        <item x="4"/>
        <item x="0"/>
        <item x="2"/>
        <item x="1"/>
        <item x="3"/>
        <item t="default"/>
      </items>
    </pivotField>
    <pivotField compact="0" outline="0" showAll="0"/>
    <pivotField compact="0" outline="0" showAll="0"/>
    <pivotField compact="0" outline="0" showAll="0"/>
    <pivotField compact="0" outline="0" showAll="0" defaultSubtotal="0"/>
  </pivotFields>
  <rowFields count="1">
    <field x="4"/>
  </rowFields>
  <rowItems count="6">
    <i>
      <x/>
    </i>
    <i>
      <x v="1"/>
    </i>
    <i>
      <x v="2"/>
    </i>
    <i>
      <x v="3"/>
    </i>
    <i>
      <x v="4"/>
    </i>
    <i t="grand">
      <x/>
    </i>
  </rowItems>
  <colFields count="1">
    <field x="1"/>
  </colFields>
  <colItems count="3">
    <i>
      <x/>
    </i>
    <i>
      <x v="1"/>
    </i>
    <i t="grand">
      <x/>
    </i>
  </colItems>
  <dataFields count="1">
    <dataField name="Count" fld="4" subtotal="count" baseField="0" baseItem="0"/>
  </dataFields>
  <pivotTableStyleInfo name="PivotStyleLight16" showRowHeaders="1" showColHeaders="1" showRowStripes="0" showColStripes="0" showLastColumn="1"/>
</pivotTableDefinition>
</file>

<file path=xl/pivotTables/pivotTable23.xml><?xml version="1.0" encoding="utf-8"?>
<pivotTableDefinition xmlns="http://schemas.openxmlformats.org/spreadsheetml/2006/main" name="PivotTable2" cacheId="9"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J10:K16" firstHeaderRow="1" firstDataRow="1" firstDataCol="1"/>
  <pivotFields count="9">
    <pivotField compact="0" outline="0" showAll="0"/>
    <pivotField compact="0" outline="0" showAll="0"/>
    <pivotField compact="0" outline="0" showAll="0"/>
    <pivotField compact="0" outline="0" showAll="0"/>
    <pivotField axis="axisRow" dataField="1" compact="0" outline="0" showAll="0" name="Credit Card">
      <items count="6">
        <item x="4"/>
        <item x="0"/>
        <item x="2"/>
        <item x="1"/>
        <item x="3"/>
        <item t="default"/>
      </items>
    </pivotField>
    <pivotField compact="0" outline="0" showAll="0"/>
    <pivotField compact="0" outline="0" showAll="0"/>
    <pivotField compact="0" outline="0" showAll="0"/>
    <pivotField compact="0" outline="0" showAll="0" defaultSubtotal="0"/>
  </pivotFields>
  <rowFields count="1">
    <field x="4"/>
  </rowFields>
  <rowItems count="6">
    <i>
      <x/>
    </i>
    <i>
      <x v="1"/>
    </i>
    <i>
      <x v="2"/>
    </i>
    <i>
      <x v="3"/>
    </i>
    <i>
      <x v="4"/>
    </i>
    <i t="grand">
      <x/>
    </i>
  </rowItems>
  <colItems count="1">
    <i/>
  </colItems>
  <dataFields count="1">
    <dataField name="Frequency" fld="4" subtotal="count" showDataAs="percentOfCol" baseField="0" baseItem="0" numFmtId="10"/>
  </dataFields>
  <pivotTableStyleInfo name="PivotStyleLight16" showRowHeaders="1" showColHeaders="1" showRowStripes="0" showColStripes="0" showLastColumn="1"/>
</pivotTableDefinition>
</file>

<file path=xl/pivotTables/pivotTable24.xml><?xml version="1.0" encoding="utf-8"?>
<pivotTableDefinition xmlns="http://schemas.openxmlformats.org/spreadsheetml/2006/main" name="PivotTable10" cacheId="9" applyNumberFormats="0" applyBorderFormats="0" applyFontFormats="0" applyPatternFormats="0" applyAlignmentFormats="0" applyWidthHeightFormats="0" dataCaption="Values" showMissing="1" preserveFormatting="1" itemPrintTitles="1" compactData="0" updatedVersion="2" indent="0" showMemberPropertyTips="1">
  <location ref="J75:M83" firstHeaderRow="1" firstDataRow="2" firstDataCol="1"/>
  <pivotFields count="9">
    <pivotField compact="0" outline="0" showAll="0"/>
    <pivotField axis="axisCol" compact="0" outline="0" showAll="0" name="Coupon">
      <items count="3">
        <item x="1"/>
        <item x="0"/>
        <item t="default"/>
      </items>
    </pivotField>
    <pivotField compact="0" outline="0" showAll="0"/>
    <pivotField axis="axisRow" dataField="1" compact="0" outline="0" showAll="0" name="Net Sales">
      <items count="9">
        <item x="0"/>
        <item n="10 up to 60" x="1"/>
        <item n="60 up to 110" x="2"/>
        <item n="110 up to 160" x="3"/>
        <item n="160 up to 210" x="4"/>
        <item n="210 up to 260" x="5"/>
        <item n="260 up to 310" x="6"/>
        <item x="7"/>
        <item t="default"/>
      </items>
    </pivotField>
    <pivotField compact="0" outline="0" showAll="0"/>
    <pivotField compact="0" outline="0" showAll="0"/>
    <pivotField compact="0" outline="0" showAll="0"/>
    <pivotField compact="0" outline="0" showAll="0"/>
    <pivotField compact="0" outline="0" showAll="0" defaultSubtotal="0"/>
  </pivotFields>
  <rowFields count="1">
    <field x="3"/>
  </rowFields>
  <rowItems count="7">
    <i>
      <x v="1"/>
    </i>
    <i>
      <x v="2"/>
    </i>
    <i>
      <x v="3"/>
    </i>
    <i>
      <x v="4"/>
    </i>
    <i>
      <x v="5"/>
    </i>
    <i>
      <x v="6"/>
    </i>
    <i t="grand">
      <x/>
    </i>
  </rowItems>
  <colFields count="1">
    <field x="1"/>
  </colFields>
  <colItems count="3">
    <i>
      <x/>
    </i>
    <i>
      <x v="1"/>
    </i>
    <i t="grand">
      <x/>
    </i>
  </colItems>
  <dataFields count="1">
    <dataField name="Sum" fld="3" baseField="0" baseItem="0"/>
  </dataFields>
  <pivotTableStyleInfo name="PivotStyleLight16" showRowHeaders="1" showColHeaders="1" showRowStripes="0" showColStripes="0" showLastColumn="1"/>
</pivotTableDefinition>
</file>

<file path=xl/pivotTables/pivotTable25.xml><?xml version="1.0" encoding="utf-8"?>
<pivotTableDefinition xmlns="http://schemas.openxmlformats.org/spreadsheetml/2006/main" name="PivotTable5" cacheId="9"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J28:K36" firstHeaderRow="1" firstDataRow="1" firstDataCol="1"/>
  <pivotFields count="9">
    <pivotField showAll="0"/>
    <pivotField showAll="0"/>
    <pivotField axis="axisRow" dataField="1" showAll="0">
      <items count="13">
        <item x="0"/>
        <item x="2"/>
        <item x="4"/>
        <item x="6"/>
        <item x="1"/>
        <item x="5"/>
        <item x="7"/>
        <item x="9"/>
        <item x="3"/>
        <item x="11"/>
        <item x="8"/>
        <item x="10"/>
        <item t="default"/>
      </items>
    </pivotField>
    <pivotField showAll="0"/>
    <pivotField showAll="0"/>
    <pivotField showAll="0"/>
    <pivotField showAll="0"/>
    <pivotField showAll="0"/>
    <pivotField axis="axisRow" showAll="0" defaultSubtotal="0">
      <items count="7">
        <item sd="0" x="0"/>
        <item sd="0" x="2"/>
        <item sd="0" x="3"/>
        <item sd="0" x="5"/>
        <item sd="0" x="1"/>
        <item sd="0" x="4"/>
        <item n="7 or more" sd="0" x="6"/>
      </items>
    </pivotField>
  </pivotFields>
  <rowFields count="2">
    <field x="8"/>
    <field x="2"/>
  </rowFields>
  <rowItems count="8">
    <i>
      <x/>
    </i>
    <i>
      <x v="1"/>
    </i>
    <i>
      <x v="2"/>
    </i>
    <i>
      <x v="3"/>
    </i>
    <i>
      <x v="4"/>
    </i>
    <i>
      <x v="5"/>
    </i>
    <i>
      <x v="6"/>
    </i>
    <i t="grand">
      <x/>
    </i>
  </rowItems>
  <colItems count="1">
    <i/>
  </colItems>
  <dataFields count="1">
    <dataField name="Frequency" fld="2" subtotal="count" showDataAs="percentOfCol" baseField="0" baseItem="0" numFmtId="10"/>
  </dataFields>
  <pivotTableStyleInfo name="PivotStyleLight16" showRowHeaders="1" showColHeaders="1" showRowStripes="0" showColStripes="0" showLastColumn="1"/>
</pivotTableDefinition>
</file>

<file path=xl/pivotTables/pivotTable26.xml><?xml version="1.0" encoding="utf-8"?>
<pivotTableDefinition xmlns="http://schemas.openxmlformats.org/spreadsheetml/2006/main" name="PivotTable3" cacheId="9"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J18:K21" firstHeaderRow="1" firstDataRow="1" firstDataCol="1"/>
  <pivotFields count="9">
    <pivotField compact="0" outline="0" showAll="0"/>
    <pivotField compact="0" outline="0" showAll="0"/>
    <pivotField compact="0" outline="0" showAll="0"/>
    <pivotField compact="0" outline="0" showAll="0"/>
    <pivotField compact="0" outline="0" showAll="0"/>
    <pivotField axis="axisRow" dataField="1" compact="0" outline="0" showAll="0">
      <items count="3">
        <item x="1"/>
        <item x="0"/>
        <item t="default"/>
      </items>
    </pivotField>
    <pivotField compact="0" outline="0" showAll="0"/>
    <pivotField compact="0" outline="0" showAll="0"/>
    <pivotField compact="0" outline="0" showAll="0" defaultSubtotal="0"/>
  </pivotFields>
  <rowFields count="1">
    <field x="5"/>
  </rowFields>
  <rowItems count="3">
    <i>
      <x/>
    </i>
    <i>
      <x v="1"/>
    </i>
    <i t="grand">
      <x/>
    </i>
  </rowItems>
  <colItems count="1">
    <i/>
  </colItems>
  <dataFields count="1">
    <dataField name="Frequency" fld="5" subtotal="count" showDataAs="percentOfCol" baseField="0" baseItem="0" numFmtId="10"/>
  </dataFields>
  <pivotTableStyleInfo name="PivotStyleLight16" showRowHeaders="1" showColHeaders="1" showRowStripes="0" showColStripes="0" showLastColumn="1"/>
</pivotTableDefinition>
</file>

<file path=xl/pivotTables/pivotTable27.xml><?xml version="1.0" encoding="utf-8"?>
<pivotTableDefinition xmlns="http://schemas.openxmlformats.org/spreadsheetml/2006/main" name="PivotTable6" cacheId="9"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J38:K45" firstHeaderRow="1" firstDataRow="1" firstDataCol="1"/>
  <pivotFields count="9">
    <pivotField compact="0" outline="0" showAll="0"/>
    <pivotField compact="0" outline="0" showAll="0"/>
    <pivotField compact="0" outline="0" showAll="0"/>
    <pivotField axis="axisRow" dataField="1" compact="0" outline="0" showAll="0" name="Net Sales">
      <items count="9">
        <item x="0"/>
        <item n="10 up to 60" x="1"/>
        <item n="60 up to 110" x="2"/>
        <item n="110 up to 160" x="3"/>
        <item n="160 up to 210" x="4"/>
        <item n="210 up to 260" x="5"/>
        <item n="260 up to 310" x="6"/>
        <item x="7"/>
        <item t="default"/>
      </items>
    </pivotField>
    <pivotField compact="0" outline="0" showAll="0"/>
    <pivotField compact="0" outline="0" showAll="0"/>
    <pivotField compact="0" outline="0" showAll="0"/>
    <pivotField compact="0" outline="0" showAll="0"/>
    <pivotField compact="0" outline="0" showAll="0" defaultSubtotal="0"/>
  </pivotFields>
  <rowFields count="1">
    <field x="3"/>
  </rowFields>
  <rowItems count="7">
    <i>
      <x v="1"/>
    </i>
    <i>
      <x v="2"/>
    </i>
    <i>
      <x v="3"/>
    </i>
    <i>
      <x v="4"/>
    </i>
    <i>
      <x v="5"/>
    </i>
    <i>
      <x v="6"/>
    </i>
    <i t="grand">
      <x/>
    </i>
  </rowItems>
  <colItems count="1">
    <i/>
  </colItems>
  <dataFields count="1">
    <dataField name="Frequency" fld="3" subtotal="count" showDataAs="percentOfCol" baseField="0" baseItem="0" numFmtId="10"/>
  </dataFields>
  <pivotTableStyleInfo name="PivotStyleLight16" showRowHeaders="1" showColHeaders="1" showRowStripes="0" showColStripes="0" showLastColumn="1"/>
</pivotTableDefinition>
</file>

<file path=xl/pivotTables/pivotTable28.xml><?xml version="1.0" encoding="utf-8"?>
<pivotTableDefinition xmlns="http://schemas.openxmlformats.org/spreadsheetml/2006/main" name="PivotTable8" cacheId="9" applyNumberFormats="0" applyBorderFormats="0" applyFontFormats="0" applyPatternFormats="0" applyAlignmentFormats="0" applyWidthHeightFormats="0" dataCaption="Values" showMissing="1" preserveFormatting="1" itemPrintTitles="1" compactData="0" updatedVersion="2" indent="0" showMemberPropertyTips="1">
  <location ref="J56:M64" firstHeaderRow="1" firstDataRow="2" firstDataCol="1"/>
  <pivotFields count="9">
    <pivotField compact="0" outline="0" showAll="0"/>
    <pivotField axis="axisCol" compact="0" outline="0" showAll="0" name="Coupon">
      <items count="3">
        <item x="1"/>
        <item x="0"/>
        <item t="default"/>
      </items>
    </pivotField>
    <pivotField compact="0" outline="0" showAll="0"/>
    <pivotField axis="axisRow" dataField="1" compact="0" outline="0" showAll="0" name="Net Sales">
      <items count="9">
        <item x="0"/>
        <item n="10 up to 60" x="1"/>
        <item n="60 up to 110" x="2"/>
        <item n="110 up to 160" x="3"/>
        <item n="160 up to 210" x="4"/>
        <item n="210 up to 260" x="5"/>
        <item n="260 up to 310" x="6"/>
        <item x="7"/>
        <item t="default"/>
      </items>
    </pivotField>
    <pivotField compact="0" outline="0" showAll="0"/>
    <pivotField compact="0" outline="0" showAll="0"/>
    <pivotField compact="0" outline="0" showAll="0"/>
    <pivotField compact="0" outline="0" showAll="0"/>
    <pivotField compact="0" outline="0" showAll="0" defaultSubtotal="0"/>
  </pivotFields>
  <rowFields count="1">
    <field x="3"/>
  </rowFields>
  <rowItems count="7">
    <i>
      <x v="1"/>
    </i>
    <i>
      <x v="2"/>
    </i>
    <i>
      <x v="3"/>
    </i>
    <i>
      <x v="4"/>
    </i>
    <i>
      <x v="5"/>
    </i>
    <i>
      <x v="6"/>
    </i>
    <i t="grand">
      <x/>
    </i>
  </rowItems>
  <colFields count="1">
    <field x="1"/>
  </colFields>
  <colItems count="3">
    <i>
      <x/>
    </i>
    <i>
      <x v="1"/>
    </i>
    <i t="grand">
      <x/>
    </i>
  </colItems>
  <dataFields count="1">
    <dataField name="Frequency" fld="3"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C12:D18" firstHeaderRow="1" firstDataRow="1" firstDataCol="1"/>
  <pivotFields count="1">
    <pivotField axis="axisRow" dataField="1" showAll="0">
      <items count="6">
        <item x="2"/>
        <item x="1"/>
        <item x="0"/>
        <item x="3"/>
        <item x="4"/>
        <item t="default"/>
      </items>
    </pivotField>
  </pivotFields>
  <rowFields count="1">
    <field x="0"/>
  </rowFields>
  <rowItems count="6">
    <i>
      <x/>
    </i>
    <i>
      <x v="1"/>
    </i>
    <i>
      <x v="2"/>
    </i>
    <i>
      <x v="3"/>
    </i>
    <i>
      <x v="4"/>
    </i>
    <i t="grand">
      <x/>
    </i>
  </rowItems>
  <colItems count="1">
    <i/>
  </colItems>
  <dataFields count="1">
    <dataField name="Count of Ratings" fld="0"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4"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N12:Q19" firstHeaderRow="1" firstDataRow="2" firstDataCol="1"/>
  <pivotFields count="1">
    <pivotField axis="axisRow" dataField="1" compact="0" outline="0" showAll="0" name="Audit Time (Days)">
      <items count="8">
        <item x="0"/>
        <item x="1"/>
        <item x="2"/>
        <item x="3"/>
        <item x="4"/>
        <item x="5"/>
        <item x="6"/>
        <item t="default"/>
      </items>
    </pivotField>
  </pivotFields>
  <rowFields count="1">
    <field x="0"/>
  </rowFields>
  <rowItems count="6">
    <i>
      <x v="1"/>
    </i>
    <i>
      <x v="2"/>
    </i>
    <i>
      <x v="3"/>
    </i>
    <i>
      <x v="4"/>
    </i>
    <i>
      <x v="5"/>
    </i>
    <i t="grand">
      <x/>
    </i>
  </rowItems>
  <colFields count="1">
    <field x="-2"/>
  </colFields>
  <colItems count="3">
    <i>
      <x/>
    </i>
    <i i="1">
      <x v="1"/>
    </i>
    <i i="2">
      <x v="2"/>
    </i>
  </colItems>
  <dataFields count="3">
    <dataField name="Frequency" fld="0" subtotal="count" baseField="0" baseItem="0"/>
    <dataField name="% Frequency" fld="0" subtotal="count" showDataAs="percentOfCol" baseField="0" baseItem="0" numFmtId="10"/>
    <dataField name="Cumulative Frequency" fld="0" subtotal="count" showDataAs="runTotal" baseField="0"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1" cacheId="3"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D2:E8" firstHeaderRow="1" firstDataRow="1" firstDataCol="1"/>
  <pivotFields count="1">
    <pivotField axis="axisRow" dataField="1" compact="0" outline="0" showAll="0">
      <items count="8">
        <item x="0"/>
        <item x="1"/>
        <item x="2"/>
        <item x="3"/>
        <item x="4"/>
        <item x="5"/>
        <item x="6"/>
        <item t="default"/>
      </items>
    </pivotField>
  </pivotFields>
  <rowFields count="1">
    <field x="0"/>
  </rowFields>
  <rowItems count="6">
    <i>
      <x v="1"/>
    </i>
    <i>
      <x v="2"/>
    </i>
    <i>
      <x v="3"/>
    </i>
    <i>
      <x v="4"/>
    </i>
    <i>
      <x v="5"/>
    </i>
    <i t="grand">
      <x/>
    </i>
  </rowItems>
  <colItems count="1">
    <i/>
  </colItems>
  <dataFields count="1">
    <dataField name="Frequency" fld="0" subtotal="count" baseField="0" baseItem="0"/>
  </dataField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3" cacheId="3"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D10:E16" firstHeaderRow="1" firstDataRow="1" firstDataCol="1"/>
  <pivotFields count="1">
    <pivotField axis="axisRow" dataField="1" compact="0" outline="0" showAll="0">
      <items count="8">
        <item x="0"/>
        <item x="1"/>
        <item x="2"/>
        <item x="3"/>
        <item x="4"/>
        <item x="5"/>
        <item x="6"/>
        <item t="default"/>
      </items>
    </pivotField>
  </pivotFields>
  <rowFields count="1">
    <field x="0"/>
  </rowFields>
  <rowItems count="6">
    <i>
      <x v="1"/>
    </i>
    <i>
      <x v="2"/>
    </i>
    <i>
      <x v="3"/>
    </i>
    <i>
      <x v="4"/>
    </i>
    <i>
      <x v="5"/>
    </i>
    <i t="grand">
      <x/>
    </i>
  </rowItems>
  <colItems count="1">
    <i/>
  </colItems>
  <dataFields count="1">
    <dataField name="% Frequency" fld="0" subtotal="count" showDataAs="percentOfCol" baseField="0" baseItem="0" numFmtId="10"/>
  </dataField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3"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D18:E24" firstHeaderRow="1" firstDataRow="1" firstDataCol="1"/>
  <pivotFields count="1">
    <pivotField axis="axisRow" dataField="1" compact="0" outline="0" showAll="0">
      <items count="8">
        <item x="0"/>
        <item x="1"/>
        <item x="2"/>
        <item x="3"/>
        <item x="4"/>
        <item x="5"/>
        <item x="6"/>
        <item t="default"/>
      </items>
    </pivotField>
  </pivotFields>
  <rowFields count="1">
    <field x="0"/>
  </rowFields>
  <rowItems count="6">
    <i>
      <x v="1"/>
    </i>
    <i>
      <x v="2"/>
    </i>
    <i>
      <x v="3"/>
    </i>
    <i>
      <x v="4"/>
    </i>
    <i>
      <x v="5"/>
    </i>
    <i t="grand">
      <x/>
    </i>
  </rowItems>
  <colItems count="1">
    <i/>
  </colItems>
  <dataFields count="1">
    <dataField name="Relative Frequency (Proportion)" fld="0" subtotal="count" showDataAs="percentOfCol" baseField="0" baseItem="0"/>
  </dataFields>
  <formats count="1">
    <format dxfId="3">
      <pivotArea outline="0" fieldPosition="0" axis="axisValues" dataOnly="0" labelOnly="1"/>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5" cacheId="4"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D1:G8" firstHeaderRow="1" firstDataRow="2" firstDataCol="1"/>
  <pivotFields count="1">
    <pivotField axis="axisRow" dataField="1" compact="0" outline="0" showAll="0">
      <items count="8">
        <item x="0"/>
        <item x="1"/>
        <item x="2"/>
        <item x="3"/>
        <item x="4"/>
        <item x="5"/>
        <item x="6"/>
        <item t="default"/>
      </items>
    </pivotField>
  </pivotFields>
  <rowFields count="1">
    <field x="0"/>
  </rowFields>
  <rowItems count="6">
    <i>
      <x v="1"/>
    </i>
    <i>
      <x v="2"/>
    </i>
    <i>
      <x v="3"/>
    </i>
    <i>
      <x v="4"/>
    </i>
    <i>
      <x v="5"/>
    </i>
    <i t="grand">
      <x/>
    </i>
  </rowItems>
  <colFields count="1">
    <field x="-2"/>
  </colFields>
  <colItems count="3">
    <i>
      <x/>
    </i>
    <i i="1">
      <x v="1"/>
    </i>
    <i i="2">
      <x v="2"/>
    </i>
  </colItems>
  <dataFields count="3">
    <dataField name="Frequency" fld="0" subtotal="count" baseField="0" baseItem="0"/>
    <dataField name="Relative Frequency" fld="0" subtotal="count" showDataAs="percentOfCol" baseField="0" baseItem="0" numFmtId="10"/>
    <dataField name="Cumulative Frequency" fld="0" subtotal="count" showDataAs="runTotal" baseField="0" baseItem="0"/>
  </dataFields>
  <formats count="2">
    <format dxfId="4">
      <pivotArea outline="0" fieldPosition="0">
        <references count="2">
          <reference field="4294967294" count="1">
            <x v="2"/>
          </reference>
          <reference field="0" count="5">
            <x v="1"/>
            <x v="2"/>
            <x v="3"/>
            <x v="4"/>
            <x v="5"/>
          </reference>
        </references>
      </pivotArea>
    </format>
    <format dxfId="5">
      <pivotArea outline="0" fieldPosition="0">
        <references count="2">
          <reference field="4294967294" count="1">
            <x v="2"/>
          </reference>
          <reference field="0" count="5">
            <x v="1"/>
            <x v="2"/>
            <x v="3"/>
            <x v="4"/>
            <x v="5"/>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1" cacheId="10"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L3:N10" firstHeaderRow="1" firstDataRow="2" firstDataCol="1"/>
  <pivotFields count="2">
    <pivotField compact="0" outline="0" subtotalTop="0" showAll="0"/>
    <pivotField axis="axisRow" dataField="1" compact="0" outline="0" subtotalTop="0" showAll="0" numFmtId="2">
      <items count="8">
        <item x="0"/>
        <item n="30 up to 40" x="1"/>
        <item n="40 up to 50" x="2"/>
        <item n="50 up to 60" x="3"/>
        <item n="60 up to 70" x="4"/>
        <item n="70 up to 80" x="5"/>
        <item x="6"/>
        <item t="default"/>
      </items>
    </pivotField>
  </pivotFields>
  <rowFields count="1">
    <field x="1"/>
  </rowFields>
  <rowItems count="6">
    <i>
      <x v="1"/>
    </i>
    <i>
      <x v="2"/>
    </i>
    <i>
      <x v="3"/>
    </i>
    <i>
      <x v="4"/>
    </i>
    <i>
      <x v="5"/>
    </i>
    <i t="grand">
      <x/>
    </i>
  </rowItems>
  <colFields count="1">
    <field x="-2"/>
  </colFields>
  <colItems count="2">
    <i>
      <x/>
    </i>
    <i i="1">
      <x v="1"/>
    </i>
  </colItems>
  <dataFields count="2">
    <dataField name="Frequency" fld="1" subtotal="count" baseField="0" baseItem="0"/>
    <dataField name="% Frequency" fld="1" subtotal="count" showDataAs="percentOfCol" baseField="0" baseItem="0" numFmtId="10"/>
  </dataFields>
  <pivotTableStyleInfo showRowHeaders="1" showColHeaders="1" showRowStripes="0" showColStripes="0" showLastColumn="1"/>
</pivotTableDefinition>
</file>

<file path=xl/tables/table1.xml><?xml version="1.0" encoding="utf-8"?>
<table xmlns="http://schemas.openxmlformats.org/spreadsheetml/2006/main" id="1" name="Table1" displayName="Table1" ref="B1:B21" totalsRowShown="0">
  <autoFilter ref="B1:B21"/>
  <tableColumns count="1">
    <tableColumn id="1" name="Audit Time"/>
  </tableColumns>
  <tableStyleInfo name="TableStyleMedium9" showFirstColumn="0" showLastColumn="0" showRowStripes="1" showColumnStripes="0"/>
</table>
</file>

<file path=xl/tables/table2.xml><?xml version="1.0" encoding="utf-8"?>
<table xmlns="http://schemas.openxmlformats.org/spreadsheetml/2006/main" id="3" name="Table13613" displayName="Table13613" ref="B5:B25" totalsRowShown="0">
  <autoFilter ref="B5:B25"/>
  <tableColumns count="1">
    <tableColumn id="1" name="Audit Time"/>
  </tableColumns>
  <tableStyleInfo name="TableStyleMedium9" showFirstColumn="0" showLastColumn="0" showRowStripes="1" showColumnStripes="0"/>
</table>
</file>

<file path=xl/tables/table3.xml><?xml version="1.0" encoding="utf-8"?>
<table xmlns="http://schemas.openxmlformats.org/spreadsheetml/2006/main" id="2" name="Table2" displayName="Table2" ref="A2:A42" totalsRowShown="0">
  <autoFilter ref="A2:A42"/>
  <tableColumns count="1">
    <tableColumn id="1" name="Data"/>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A1:A21" totalsRowShown="0">
  <autoFilter ref="A1:A21"/>
  <tableColumns count="1">
    <tableColumn id="1" name="Wait Tim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ivotTable" Target="../pivotTables/pivotTable1.xml" /></Relationships>
</file>

<file path=xl/worksheets/_rels/sheet10.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ivotTable" Target="../pivotTables/pivotTable5.xml" /><Relationship Id="rId3" Type="http://schemas.openxmlformats.org/officeDocument/2006/relationships/pivotTable" Target="../pivotTables/pivotTable6.xml" /><Relationship Id="rId4" Type="http://schemas.openxmlformats.org/officeDocument/2006/relationships/pivotTable" Target="../pivotTables/pivotTable7.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ivotTable" Target="../pivotTables/pivotTable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bin" /><Relationship Id="rId3" Type="http://schemas.openxmlformats.org/officeDocument/2006/relationships/pivotTable" Target="../pivotTables/pivotTable10.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 Id="rId3" Type="http://schemas.openxmlformats.org/officeDocument/2006/relationships/pivotTable" Target="../pivotTables/pivotTable13.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5.vml" /><Relationship Id="rId3" Type="http://schemas.openxmlformats.org/officeDocument/2006/relationships/drawing" Target="../drawings/drawing13.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4.xml" /><Relationship Id="rId2" Type="http://schemas.openxmlformats.org/officeDocument/2006/relationships/pivotTable" Target="../pivotTables/pivotTable1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ivotTable" Target="../pivotTables/pivotTable16.xml" /><Relationship Id="rId3" Type="http://schemas.openxmlformats.org/officeDocument/2006/relationships/pivotTable" Target="../pivotTables/pivotTable17.xml" /><Relationship Id="rId4" Type="http://schemas.openxmlformats.org/officeDocument/2006/relationships/pivotTable" Target="../pivotTables/pivotTable18.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ivotTable" Target="../pivotTables/pivotTable19.xml" /><Relationship Id="rId3" Type="http://schemas.openxmlformats.org/officeDocument/2006/relationships/pivotTable" Target="../pivotTables/pivotTable20.xml" /><Relationship Id="rId4" Type="http://schemas.openxmlformats.org/officeDocument/2006/relationships/pivotTable" Target="../pivotTables/pivotTable21.xml" /><Relationship Id="rId5" Type="http://schemas.openxmlformats.org/officeDocument/2006/relationships/pivotTable" Target="../pivotTables/pivotTable22.xml" /><Relationship Id="rId6" Type="http://schemas.openxmlformats.org/officeDocument/2006/relationships/pivotTable" Target="../pivotTables/pivotTable23.xml" /><Relationship Id="rId7" Type="http://schemas.openxmlformats.org/officeDocument/2006/relationships/pivotTable" Target="../pivotTables/pivotTable24.xml" /><Relationship Id="rId8" Type="http://schemas.openxmlformats.org/officeDocument/2006/relationships/pivotTable" Target="../pivotTables/pivotTable25.xml" /><Relationship Id="rId9" Type="http://schemas.openxmlformats.org/officeDocument/2006/relationships/pivotTable" Target="../pivotTables/pivotTable26.xml" /><Relationship Id="rId10" Type="http://schemas.openxmlformats.org/officeDocument/2006/relationships/pivotTable" Target="../pivotTables/pivotTable27.xml" /><Relationship Id="rId1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table" Target="../tables/table1.xml" /><Relationship Id="rId4" Type="http://schemas.openxmlformats.org/officeDocument/2006/relationships/drawing" Target="../drawings/drawing6.xml" /><Relationship Id="rId5"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table" Target="../tables/table2.xml" /><Relationship Id="rId4"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rgb="FFFFFF00"/>
  </sheetPr>
  <dimension ref="A1:D54"/>
  <sheetViews>
    <sheetView tabSelected="1" zoomScale="85" zoomScaleNormal="85" zoomScalePageLayoutView="0" workbookViewId="0" topLeftCell="A1">
      <selection activeCell="A1" sqref="A1"/>
    </sheetView>
  </sheetViews>
  <sheetFormatPr defaultColWidth="9.140625" defaultRowHeight="15"/>
  <cols>
    <col min="1" max="1" width="17.57421875" style="0" bestFit="1" customWidth="1"/>
    <col min="3" max="3" width="13.28125" style="0" customWidth="1"/>
    <col min="4" max="4" width="40.28125" style="0" bestFit="1" customWidth="1"/>
  </cols>
  <sheetData>
    <row r="1" spans="1:4" ht="56.25">
      <c r="A1" s="23" t="s">
        <v>23</v>
      </c>
      <c r="B1" s="23"/>
      <c r="C1" s="23"/>
      <c r="D1" s="23"/>
    </row>
    <row r="2" spans="1:4" ht="56.25">
      <c r="A2" s="23" t="s">
        <v>25</v>
      </c>
      <c r="B2" s="23"/>
      <c r="C2" s="23"/>
      <c r="D2" s="23"/>
    </row>
    <row r="4" ht="63">
      <c r="A4" s="22" t="s">
        <v>24</v>
      </c>
    </row>
    <row r="5" ht="15">
      <c r="A5" t="s">
        <v>17</v>
      </c>
    </row>
    <row r="6" spans="1:4" ht="60">
      <c r="A6" t="s">
        <v>18</v>
      </c>
      <c r="C6" s="21" t="s">
        <v>23</v>
      </c>
      <c r="D6" s="21"/>
    </row>
    <row r="7" spans="1:4" ht="78.75">
      <c r="A7" t="s">
        <v>15</v>
      </c>
      <c r="C7" s="20" t="s">
        <v>22</v>
      </c>
      <c r="D7" s="3" t="s">
        <v>0</v>
      </c>
    </row>
    <row r="8" spans="1:4" ht="15">
      <c r="A8" t="s">
        <v>18</v>
      </c>
      <c r="C8" s="3" t="s">
        <v>17</v>
      </c>
      <c r="D8" s="3">
        <f>COUNTIF($A$5:$A$54,C8)</f>
        <v>19</v>
      </c>
    </row>
    <row r="9" spans="1:4" ht="15">
      <c r="A9" t="s">
        <v>17</v>
      </c>
      <c r="C9" s="3" t="s">
        <v>18</v>
      </c>
      <c r="D9" s="3">
        <f>COUNTIF($A$5:$A$54,C9)</f>
        <v>8</v>
      </c>
    </row>
    <row r="10" spans="1:4" ht="15">
      <c r="A10" t="s">
        <v>17</v>
      </c>
      <c r="C10" s="3" t="s">
        <v>15</v>
      </c>
      <c r="D10" s="3">
        <f>COUNTIF($A$5:$A$54,C10)</f>
        <v>13</v>
      </c>
    </row>
    <row r="11" spans="1:4" ht="15">
      <c r="A11" t="s">
        <v>16</v>
      </c>
      <c r="C11" s="3" t="s">
        <v>16</v>
      </c>
      <c r="D11" s="3">
        <f>COUNTIF($A$5:$A$54,C11)</f>
        <v>5</v>
      </c>
    </row>
    <row r="12" spans="1:4" ht="15">
      <c r="A12" t="s">
        <v>18</v>
      </c>
      <c r="C12" s="3" t="s">
        <v>14</v>
      </c>
      <c r="D12" s="3">
        <f>COUNTIF($A$5:$A$54,C12)</f>
        <v>5</v>
      </c>
    </row>
    <row r="13" spans="1:4" ht="15">
      <c r="A13" t="s">
        <v>15</v>
      </c>
      <c r="D13">
        <f>SUM(D8:D12)</f>
        <v>50</v>
      </c>
    </row>
    <row r="14" ht="15">
      <c r="A14" t="s">
        <v>15</v>
      </c>
    </row>
    <row r="15" ht="15">
      <c r="A15" t="s">
        <v>17</v>
      </c>
    </row>
    <row r="16" spans="1:4" ht="15">
      <c r="A16" t="s">
        <v>16</v>
      </c>
      <c r="C16" s="19" t="s">
        <v>21</v>
      </c>
      <c r="D16" t="s">
        <v>20</v>
      </c>
    </row>
    <row r="17" spans="1:4" ht="15">
      <c r="A17" t="s">
        <v>14</v>
      </c>
      <c r="C17" s="18" t="s">
        <v>17</v>
      </c>
      <c r="D17" s="17">
        <v>19</v>
      </c>
    </row>
    <row r="18" spans="1:4" ht="15">
      <c r="A18" t="s">
        <v>17</v>
      </c>
      <c r="C18" s="18" t="s">
        <v>18</v>
      </c>
      <c r="D18" s="17">
        <v>8</v>
      </c>
    </row>
    <row r="19" spans="1:4" ht="15">
      <c r="A19" t="s">
        <v>18</v>
      </c>
      <c r="C19" s="18" t="s">
        <v>16</v>
      </c>
      <c r="D19" s="17">
        <v>5</v>
      </c>
    </row>
    <row r="20" spans="1:4" ht="15">
      <c r="A20" t="s">
        <v>17</v>
      </c>
      <c r="C20" s="18" t="s">
        <v>15</v>
      </c>
      <c r="D20" s="17">
        <v>13</v>
      </c>
    </row>
    <row r="21" spans="1:4" ht="15">
      <c r="A21" t="s">
        <v>17</v>
      </c>
      <c r="C21" s="18" t="s">
        <v>14</v>
      </c>
      <c r="D21" s="17">
        <v>5</v>
      </c>
    </row>
    <row r="22" spans="1:4" ht="15">
      <c r="A22" t="s">
        <v>14</v>
      </c>
      <c r="C22" s="18" t="s">
        <v>19</v>
      </c>
      <c r="D22" s="17">
        <v>50</v>
      </c>
    </row>
    <row r="23" ht="15">
      <c r="A23" t="s">
        <v>17</v>
      </c>
    </row>
    <row r="24" ht="15">
      <c r="A24" t="s">
        <v>18</v>
      </c>
    </row>
    <row r="25" ht="15">
      <c r="A25" t="s">
        <v>17</v>
      </c>
    </row>
    <row r="26" ht="15">
      <c r="A26" t="s">
        <v>18</v>
      </c>
    </row>
    <row r="27" ht="15">
      <c r="A27" t="s">
        <v>17</v>
      </c>
    </row>
    <row r="28" ht="15">
      <c r="A28" t="s">
        <v>14</v>
      </c>
    </row>
    <row r="29" ht="15">
      <c r="A29" t="s">
        <v>15</v>
      </c>
    </row>
    <row r="30" ht="15">
      <c r="A30" t="s">
        <v>17</v>
      </c>
    </row>
    <row r="31" ht="15">
      <c r="A31" t="s">
        <v>17</v>
      </c>
    </row>
    <row r="32" ht="15">
      <c r="A32" t="s">
        <v>17</v>
      </c>
    </row>
    <row r="33" ht="15">
      <c r="A33" t="s">
        <v>15</v>
      </c>
    </row>
    <row r="34" ht="15">
      <c r="A34" t="s">
        <v>17</v>
      </c>
    </row>
    <row r="35" ht="15">
      <c r="A35" t="s">
        <v>14</v>
      </c>
    </row>
    <row r="36" ht="15">
      <c r="A36" t="s">
        <v>16</v>
      </c>
    </row>
    <row r="37" ht="15">
      <c r="A37" t="s">
        <v>15</v>
      </c>
    </row>
    <row r="38" ht="15">
      <c r="A38" t="s">
        <v>18</v>
      </c>
    </row>
    <row r="39" ht="15">
      <c r="A39" t="s">
        <v>15</v>
      </c>
    </row>
    <row r="40" ht="15">
      <c r="A40" t="s">
        <v>17</v>
      </c>
    </row>
    <row r="41" ht="15">
      <c r="A41" t="s">
        <v>17</v>
      </c>
    </row>
    <row r="42" ht="15">
      <c r="A42" t="s">
        <v>17</v>
      </c>
    </row>
    <row r="43" ht="15">
      <c r="A43" t="s">
        <v>15</v>
      </c>
    </row>
    <row r="44" ht="15">
      <c r="A44" t="s">
        <v>16</v>
      </c>
    </row>
    <row r="45" ht="15">
      <c r="A45" t="s">
        <v>17</v>
      </c>
    </row>
    <row r="46" ht="15">
      <c r="A46" t="s">
        <v>18</v>
      </c>
    </row>
    <row r="47" ht="15">
      <c r="A47" t="s">
        <v>15</v>
      </c>
    </row>
    <row r="48" ht="15">
      <c r="A48" t="s">
        <v>15</v>
      </c>
    </row>
    <row r="49" ht="15">
      <c r="A49" t="s">
        <v>15</v>
      </c>
    </row>
    <row r="50" ht="15">
      <c r="A50" t="s">
        <v>15</v>
      </c>
    </row>
    <row r="51" ht="15">
      <c r="A51" t="s">
        <v>17</v>
      </c>
    </row>
    <row r="52" ht="15">
      <c r="A52" t="s">
        <v>16</v>
      </c>
    </row>
    <row r="53" ht="15">
      <c r="A53" t="s">
        <v>15</v>
      </c>
    </row>
    <row r="54" ht="15">
      <c r="A54" t="s">
        <v>14</v>
      </c>
    </row>
  </sheetData>
  <sheetProtection/>
  <printOptions/>
  <pageMargins left="0.7" right="0.7" top="0.75" bottom="0.75" header="0.3" footer="0.3"/>
  <pageSetup orientation="portrait" paperSize="9"/>
  <drawing r:id="rId3"/>
  <legacyDrawing r:id="rId2"/>
</worksheet>
</file>

<file path=xl/worksheets/sheet10.xml><?xml version="1.0" encoding="utf-8"?>
<worksheet xmlns="http://schemas.openxmlformats.org/spreadsheetml/2006/main" xmlns:r="http://schemas.openxmlformats.org/officeDocument/2006/relationships">
  <sheetPr>
    <tabColor rgb="FFFFFF00"/>
  </sheetPr>
  <dimension ref="A2:E42"/>
  <sheetViews>
    <sheetView zoomScalePageLayoutView="0" workbookViewId="0" topLeftCell="A1">
      <selection activeCell="A1" sqref="A1"/>
    </sheetView>
  </sheetViews>
  <sheetFormatPr defaultColWidth="9.140625" defaultRowHeight="15"/>
  <cols>
    <col min="3" max="3" width="2.00390625" style="0" bestFit="1" customWidth="1"/>
    <col min="4" max="4" width="11.28125" style="0" customWidth="1"/>
    <col min="5" max="5" width="20.28125" style="0" customWidth="1"/>
  </cols>
  <sheetData>
    <row r="2" spans="1:5" ht="15">
      <c r="A2" t="s">
        <v>84</v>
      </c>
      <c r="C2" s="48" t="s">
        <v>31</v>
      </c>
      <c r="D2" s="19" t="s">
        <v>84</v>
      </c>
      <c r="E2" t="s">
        <v>0</v>
      </c>
    </row>
    <row r="3" spans="1:5" ht="15">
      <c r="A3">
        <v>14</v>
      </c>
      <c r="D3" t="s">
        <v>88</v>
      </c>
      <c r="E3" s="17">
        <v>2</v>
      </c>
    </row>
    <row r="4" spans="1:5" ht="15">
      <c r="A4">
        <v>19</v>
      </c>
      <c r="D4" t="s">
        <v>89</v>
      </c>
      <c r="E4" s="17">
        <v>8</v>
      </c>
    </row>
    <row r="5" spans="1:5" ht="15">
      <c r="A5">
        <v>24</v>
      </c>
      <c r="D5" t="s">
        <v>90</v>
      </c>
      <c r="E5" s="17">
        <v>11</v>
      </c>
    </row>
    <row r="6" spans="1:5" ht="15">
      <c r="A6">
        <v>19</v>
      </c>
      <c r="D6" t="s">
        <v>91</v>
      </c>
      <c r="E6" s="17">
        <v>10</v>
      </c>
    </row>
    <row r="7" spans="1:5" ht="15">
      <c r="A7">
        <v>16</v>
      </c>
      <c r="D7" t="s">
        <v>87</v>
      </c>
      <c r="E7" s="17">
        <v>9</v>
      </c>
    </row>
    <row r="8" spans="1:5" ht="15">
      <c r="A8">
        <v>20</v>
      </c>
      <c r="D8" t="s">
        <v>19</v>
      </c>
      <c r="E8" s="17">
        <v>40</v>
      </c>
    </row>
    <row r="9" ht="15">
      <c r="A9">
        <v>24</v>
      </c>
    </row>
    <row r="10" spans="1:5" ht="15">
      <c r="A10">
        <v>20</v>
      </c>
      <c r="C10" s="48" t="s">
        <v>33</v>
      </c>
      <c r="D10" s="19" t="s">
        <v>84</v>
      </c>
      <c r="E10" t="s">
        <v>2</v>
      </c>
    </row>
    <row r="11" spans="1:5" ht="15">
      <c r="A11">
        <v>21</v>
      </c>
      <c r="D11" t="s">
        <v>88</v>
      </c>
      <c r="E11" s="27">
        <v>0.05</v>
      </c>
    </row>
    <row r="12" spans="1:5" ht="15">
      <c r="A12">
        <v>22</v>
      </c>
      <c r="D12" t="s">
        <v>89</v>
      </c>
      <c r="E12" s="27">
        <v>0.2</v>
      </c>
    </row>
    <row r="13" spans="1:5" ht="15">
      <c r="A13">
        <v>24</v>
      </c>
      <c r="D13" t="s">
        <v>90</v>
      </c>
      <c r="E13" s="27">
        <v>0.275</v>
      </c>
    </row>
    <row r="14" spans="1:5" ht="15">
      <c r="A14">
        <v>18</v>
      </c>
      <c r="D14" t="s">
        <v>91</v>
      </c>
      <c r="E14" s="27">
        <v>0.25</v>
      </c>
    </row>
    <row r="15" spans="1:5" ht="15">
      <c r="A15">
        <v>17</v>
      </c>
      <c r="D15" t="s">
        <v>87</v>
      </c>
      <c r="E15" s="27">
        <v>0.225</v>
      </c>
    </row>
    <row r="16" spans="1:5" ht="15">
      <c r="A16">
        <v>23</v>
      </c>
      <c r="D16" t="s">
        <v>19</v>
      </c>
      <c r="E16" s="27">
        <v>1</v>
      </c>
    </row>
    <row r="17" ht="15">
      <c r="A17">
        <v>26</v>
      </c>
    </row>
    <row r="18" spans="1:5" ht="30">
      <c r="A18">
        <v>22</v>
      </c>
      <c r="C18" s="48" t="s">
        <v>33</v>
      </c>
      <c r="D18" s="19" t="s">
        <v>84</v>
      </c>
      <c r="E18" s="1" t="s">
        <v>92</v>
      </c>
    </row>
    <row r="19" spans="1:5" ht="15">
      <c r="A19">
        <v>23</v>
      </c>
      <c r="D19" t="s">
        <v>88</v>
      </c>
      <c r="E19" s="17">
        <v>0.05</v>
      </c>
    </row>
    <row r="20" spans="1:5" ht="15">
      <c r="A20">
        <v>25</v>
      </c>
      <c r="D20" t="s">
        <v>89</v>
      </c>
      <c r="E20" s="17">
        <v>0.2</v>
      </c>
    </row>
    <row r="21" spans="1:5" ht="15">
      <c r="A21">
        <v>25</v>
      </c>
      <c r="D21" t="s">
        <v>90</v>
      </c>
      <c r="E21" s="17">
        <v>0.275</v>
      </c>
    </row>
    <row r="22" spans="1:5" ht="15">
      <c r="A22">
        <v>19</v>
      </c>
      <c r="D22" t="s">
        <v>91</v>
      </c>
      <c r="E22" s="17">
        <v>0.25</v>
      </c>
    </row>
    <row r="23" spans="1:5" ht="15">
      <c r="A23">
        <v>18</v>
      </c>
      <c r="D23" t="s">
        <v>87</v>
      </c>
      <c r="E23" s="17">
        <v>0.225</v>
      </c>
    </row>
    <row r="24" spans="1:5" ht="15">
      <c r="A24">
        <v>16</v>
      </c>
      <c r="D24" t="s">
        <v>19</v>
      </c>
      <c r="E24" s="17">
        <v>1</v>
      </c>
    </row>
    <row r="25" ht="15">
      <c r="A25">
        <v>15</v>
      </c>
    </row>
    <row r="26" ht="15">
      <c r="A26">
        <v>24</v>
      </c>
    </row>
    <row r="27" ht="15">
      <c r="A27">
        <v>21</v>
      </c>
    </row>
    <row r="28" ht="15">
      <c r="A28">
        <v>16</v>
      </c>
    </row>
    <row r="29" ht="15">
      <c r="A29">
        <v>19</v>
      </c>
    </row>
    <row r="30" ht="15">
      <c r="A30">
        <v>21</v>
      </c>
    </row>
    <row r="31" ht="15">
      <c r="A31">
        <v>23</v>
      </c>
    </row>
    <row r="32" ht="15">
      <c r="A32">
        <v>20</v>
      </c>
    </row>
    <row r="33" ht="15">
      <c r="A33">
        <v>22</v>
      </c>
    </row>
    <row r="34" ht="15">
      <c r="A34">
        <v>22</v>
      </c>
    </row>
    <row r="35" ht="15">
      <c r="A35">
        <v>16</v>
      </c>
    </row>
    <row r="36" ht="15">
      <c r="A36">
        <v>16</v>
      </c>
    </row>
    <row r="37" ht="15">
      <c r="A37">
        <v>16</v>
      </c>
    </row>
    <row r="38" ht="15">
      <c r="A38">
        <v>12</v>
      </c>
    </row>
    <row r="39" ht="15">
      <c r="A39">
        <v>25</v>
      </c>
    </row>
    <row r="40" ht="15">
      <c r="A40">
        <v>19</v>
      </c>
    </row>
    <row r="41" ht="15">
      <c r="A41">
        <v>24</v>
      </c>
    </row>
    <row r="42" ht="15">
      <c r="A42">
        <v>20</v>
      </c>
    </row>
  </sheetData>
  <sheetProtection/>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sheetPr>
    <tabColor theme="1"/>
  </sheetPr>
  <dimension ref="A1:K21"/>
  <sheetViews>
    <sheetView zoomScale="70" zoomScaleNormal="70" zoomScalePageLayoutView="0" workbookViewId="0" topLeftCell="A1">
      <selection activeCell="A1" sqref="A1"/>
    </sheetView>
  </sheetViews>
  <sheetFormatPr defaultColWidth="9.140625" defaultRowHeight="15"/>
  <cols>
    <col min="1" max="1" width="12.140625" style="0" customWidth="1"/>
    <col min="4" max="4" width="12.421875" style="0" customWidth="1"/>
    <col min="5" max="5" width="10.28125" style="0" customWidth="1"/>
    <col min="6" max="6" width="18.28125" style="0" customWidth="1"/>
    <col min="7" max="7" width="21.140625" style="0" customWidth="1"/>
    <col min="8" max="8" width="29.140625" style="0" bestFit="1" customWidth="1"/>
    <col min="9" max="9" width="31.8515625" style="0" bestFit="1" customWidth="1"/>
  </cols>
  <sheetData>
    <row r="1" spans="1:9" ht="15">
      <c r="A1" t="s">
        <v>93</v>
      </c>
      <c r="C1" s="48" t="s">
        <v>99</v>
      </c>
      <c r="E1" s="19" t="s">
        <v>35</v>
      </c>
      <c r="H1" s="70"/>
      <c r="I1" s="70"/>
    </row>
    <row r="2" spans="1:9" ht="15">
      <c r="A2">
        <v>2</v>
      </c>
      <c r="D2" s="19" t="s">
        <v>93</v>
      </c>
      <c r="E2" t="s">
        <v>0</v>
      </c>
      <c r="F2" t="s">
        <v>1</v>
      </c>
      <c r="G2" t="s">
        <v>79</v>
      </c>
      <c r="H2" s="71" t="s">
        <v>96</v>
      </c>
      <c r="I2" s="71" t="s">
        <v>100</v>
      </c>
    </row>
    <row r="3" spans="1:11" ht="15">
      <c r="A3">
        <v>5</v>
      </c>
      <c r="D3" t="s">
        <v>94</v>
      </c>
      <c r="E3" s="17">
        <v>4</v>
      </c>
      <c r="F3" s="27">
        <v>0.2</v>
      </c>
      <c r="G3" s="73">
        <v>4</v>
      </c>
      <c r="H3" s="73">
        <f>G3/G$7</f>
        <v>0.2</v>
      </c>
      <c r="I3" s="73" t="str">
        <f>"Less than or equal to "&amp;K3&amp;" minutes"</f>
        <v>Less than or equal to 0 minutes</v>
      </c>
      <c r="K3" t="str">
        <f>IF(FIND("-",D3)&gt;2,LEFT(D3,2),LEFT(D3,1))</f>
        <v>0</v>
      </c>
    </row>
    <row r="4" spans="1:11" ht="15">
      <c r="A4">
        <v>10</v>
      </c>
      <c r="D4" t="s">
        <v>95</v>
      </c>
      <c r="E4" s="17">
        <v>8</v>
      </c>
      <c r="F4" s="27">
        <v>0.4</v>
      </c>
      <c r="G4" s="73">
        <v>12</v>
      </c>
      <c r="H4" s="73">
        <f>G4/G$7</f>
        <v>0.6</v>
      </c>
      <c r="I4" s="73" t="str">
        <f>"Less than or equal to "&amp;K4&amp;" minutes"</f>
        <v>Less than or equal to 5 minutes</v>
      </c>
      <c r="K4" t="str">
        <f>IF(FIND("-",D4)&gt;2,LEFT(D4,2),LEFT(D4,1))</f>
        <v>5</v>
      </c>
    </row>
    <row r="5" spans="1:11" ht="15">
      <c r="A5">
        <v>12</v>
      </c>
      <c r="D5" t="s">
        <v>72</v>
      </c>
      <c r="E5" s="17">
        <v>5</v>
      </c>
      <c r="F5" s="27">
        <v>0.25</v>
      </c>
      <c r="G5" s="73">
        <v>17</v>
      </c>
      <c r="H5" s="73">
        <f>G5/G$7</f>
        <v>0.85</v>
      </c>
      <c r="I5" s="73" t="str">
        <f>"Less than or equal to "&amp;K5&amp;" minutes"</f>
        <v>Less than or equal to 10 minutes</v>
      </c>
      <c r="K5" t="str">
        <f>IF(FIND("-",D5)&gt;2,LEFT(D5,2),LEFT(D5,1))</f>
        <v>10</v>
      </c>
    </row>
    <row r="6" spans="1:11" ht="15">
      <c r="A6">
        <v>4</v>
      </c>
      <c r="D6" t="s">
        <v>73</v>
      </c>
      <c r="E6" s="17">
        <v>2</v>
      </c>
      <c r="F6" s="27">
        <v>0.1</v>
      </c>
      <c r="G6" s="73">
        <v>19</v>
      </c>
      <c r="H6" s="73">
        <f>G6/G$7</f>
        <v>0.95</v>
      </c>
      <c r="I6" s="73" t="str">
        <f>"Less than or equal to "&amp;K6&amp;" minutes"</f>
        <v>Less than or equal to 15 minutes</v>
      </c>
      <c r="K6" t="str">
        <f>IF(FIND("-",D6)&gt;2,LEFT(D6,2),LEFT(D6,1))</f>
        <v>15</v>
      </c>
    </row>
    <row r="7" spans="1:11" ht="15">
      <c r="A7">
        <v>4</v>
      </c>
      <c r="D7" t="s">
        <v>74</v>
      </c>
      <c r="E7" s="17">
        <v>1</v>
      </c>
      <c r="F7" s="27">
        <v>0.05</v>
      </c>
      <c r="G7" s="73">
        <v>20</v>
      </c>
      <c r="H7" s="73">
        <f>G7/G$7</f>
        <v>1</v>
      </c>
      <c r="I7" s="73" t="str">
        <f>"Less than or equal to "&amp;K7&amp;" minutes"</f>
        <v>Less than or equal to 20 minutes</v>
      </c>
      <c r="K7" t="str">
        <f>IF(FIND("-",D7)&gt;2,LEFT(D7,2),LEFT(D7,1))</f>
        <v>20</v>
      </c>
    </row>
    <row r="8" spans="1:9" ht="15">
      <c r="A8">
        <v>5</v>
      </c>
      <c r="D8" t="s">
        <v>19</v>
      </c>
      <c r="E8" s="17">
        <v>20</v>
      </c>
      <c r="F8" s="27">
        <v>1</v>
      </c>
      <c r="G8" s="17"/>
      <c r="H8" s="72"/>
      <c r="I8" s="72"/>
    </row>
    <row r="9" ht="15">
      <c r="A9">
        <v>17</v>
      </c>
    </row>
    <row r="10" spans="1:5" ht="15">
      <c r="A10">
        <v>11</v>
      </c>
      <c r="D10" s="48" t="s">
        <v>98</v>
      </c>
      <c r="E10" t="s">
        <v>97</v>
      </c>
    </row>
    <row r="11" ht="15">
      <c r="A11">
        <v>8</v>
      </c>
    </row>
    <row r="12" ht="15">
      <c r="A12">
        <v>9</v>
      </c>
    </row>
    <row r="13" ht="15">
      <c r="A13">
        <v>8</v>
      </c>
    </row>
    <row r="14" ht="15">
      <c r="A14">
        <v>12</v>
      </c>
    </row>
    <row r="15" ht="15">
      <c r="A15">
        <v>21</v>
      </c>
    </row>
    <row r="16" ht="15">
      <c r="A16">
        <v>6</v>
      </c>
    </row>
    <row r="17" ht="15">
      <c r="A17">
        <v>8</v>
      </c>
    </row>
    <row r="18" ht="15">
      <c r="A18">
        <v>7</v>
      </c>
    </row>
    <row r="19" ht="15">
      <c r="A19">
        <v>13</v>
      </c>
    </row>
    <row r="20" ht="15">
      <c r="A20">
        <v>18</v>
      </c>
    </row>
    <row r="21" ht="15">
      <c r="A21">
        <v>3</v>
      </c>
    </row>
  </sheetData>
  <sheetProtection/>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sheetPr>
    <tabColor rgb="FFFFFF00"/>
  </sheetPr>
  <dimension ref="A1:I12"/>
  <sheetViews>
    <sheetView zoomScale="85" zoomScaleNormal="85" zoomScalePageLayoutView="0" workbookViewId="0" topLeftCell="A1">
      <selection activeCell="A1" sqref="A1"/>
    </sheetView>
  </sheetViews>
  <sheetFormatPr defaultColWidth="9.140625" defaultRowHeight="15"/>
  <cols>
    <col min="1" max="1" width="10.140625" style="0" bestFit="1" customWidth="1"/>
    <col min="3" max="3" width="15.421875" style="0" bestFit="1" customWidth="1"/>
    <col min="4" max="4" width="19.57421875" style="0" bestFit="1" customWidth="1"/>
    <col min="5" max="5" width="19.57421875" style="0" customWidth="1"/>
    <col min="6" max="6" width="10.140625" style="0" bestFit="1" customWidth="1"/>
    <col min="8" max="8" width="11.00390625" style="0" bestFit="1" customWidth="1"/>
    <col min="9" max="9" width="10.28125" style="0" bestFit="1" customWidth="1"/>
  </cols>
  <sheetData>
    <row r="1" spans="1:7" ht="15">
      <c r="A1" t="s">
        <v>85</v>
      </c>
      <c r="B1">
        <v>0</v>
      </c>
      <c r="F1" t="s">
        <v>85</v>
      </c>
      <c r="G1">
        <v>20</v>
      </c>
    </row>
    <row r="2" spans="1:7" ht="15">
      <c r="A2" t="s">
        <v>86</v>
      </c>
      <c r="B2">
        <v>24</v>
      </c>
      <c r="F2" t="s">
        <v>86</v>
      </c>
      <c r="G2">
        <v>9</v>
      </c>
    </row>
    <row r="4" spans="3:9" ht="15">
      <c r="C4" s="3" t="s">
        <v>101</v>
      </c>
      <c r="D4" s="3" t="s">
        <v>102</v>
      </c>
      <c r="H4" s="3" t="s">
        <v>103</v>
      </c>
      <c r="I4" s="3" t="s">
        <v>0</v>
      </c>
    </row>
    <row r="5" spans="1:9" ht="15">
      <c r="A5">
        <f>B1</f>
        <v>0</v>
      </c>
      <c r="B5">
        <f>A5+B$2</f>
        <v>24</v>
      </c>
      <c r="C5" s="3" t="str">
        <f aca="true" t="shared" si="0" ref="C5:C12">A5&amp;" - "&amp;B5</f>
        <v>0 - 24</v>
      </c>
      <c r="D5" s="3">
        <v>60</v>
      </c>
      <c r="F5">
        <f>G1</f>
        <v>20</v>
      </c>
      <c r="G5">
        <f>F5+G$2</f>
        <v>29</v>
      </c>
      <c r="H5" s="3" t="str">
        <f aca="true" t="shared" si="1" ref="H5:H12">F5&amp;" - "&amp;G5</f>
        <v>20 - 29</v>
      </c>
      <c r="I5" s="3">
        <v>2</v>
      </c>
    </row>
    <row r="6" spans="1:9" ht="15">
      <c r="A6">
        <f>B5+1</f>
        <v>25</v>
      </c>
      <c r="B6">
        <f>A6+B$2</f>
        <v>49</v>
      </c>
      <c r="C6" s="3" t="str">
        <f t="shared" si="0"/>
        <v>25 - 49</v>
      </c>
      <c r="D6" s="3">
        <v>33</v>
      </c>
      <c r="F6">
        <f>G5+1</f>
        <v>30</v>
      </c>
      <c r="G6">
        <f>F6+G$2</f>
        <v>39</v>
      </c>
      <c r="H6" s="3" t="str">
        <f t="shared" si="1"/>
        <v>30 - 39</v>
      </c>
      <c r="I6" s="3">
        <v>5</v>
      </c>
    </row>
    <row r="7" spans="1:9" ht="15">
      <c r="A7">
        <f aca="true" t="shared" si="2" ref="A7:A12">B6+1</f>
        <v>50</v>
      </c>
      <c r="B7">
        <f aca="true" t="shared" si="3" ref="B7:B12">A7+B$2</f>
        <v>74</v>
      </c>
      <c r="C7" s="3" t="str">
        <f t="shared" si="0"/>
        <v>50 - 74</v>
      </c>
      <c r="D7" s="3">
        <v>20</v>
      </c>
      <c r="F7">
        <f aca="true" t="shared" si="4" ref="F7:F12">G6+1</f>
        <v>40</v>
      </c>
      <c r="G7">
        <f aca="true" t="shared" si="5" ref="G7:G12">F7+G$2</f>
        <v>49</v>
      </c>
      <c r="H7" s="3" t="str">
        <f t="shared" si="1"/>
        <v>40 - 49</v>
      </c>
      <c r="I7" s="3">
        <v>6</v>
      </c>
    </row>
    <row r="8" spans="1:9" ht="15">
      <c r="A8">
        <f t="shared" si="2"/>
        <v>75</v>
      </c>
      <c r="B8">
        <f t="shared" si="3"/>
        <v>99</v>
      </c>
      <c r="C8" s="3" t="str">
        <f t="shared" si="0"/>
        <v>75 - 99</v>
      </c>
      <c r="D8" s="3">
        <v>6</v>
      </c>
      <c r="F8">
        <f t="shared" si="4"/>
        <v>50</v>
      </c>
      <c r="G8">
        <f t="shared" si="5"/>
        <v>59</v>
      </c>
      <c r="H8" s="3" t="str">
        <f t="shared" si="1"/>
        <v>50 - 59</v>
      </c>
      <c r="I8" s="3">
        <v>13</v>
      </c>
    </row>
    <row r="9" spans="1:9" ht="15">
      <c r="A9">
        <f t="shared" si="2"/>
        <v>100</v>
      </c>
      <c r="B9">
        <f t="shared" si="3"/>
        <v>124</v>
      </c>
      <c r="C9" s="3" t="str">
        <f t="shared" si="0"/>
        <v>100 - 124</v>
      </c>
      <c r="D9" s="3">
        <v>4</v>
      </c>
      <c r="F9">
        <f t="shared" si="4"/>
        <v>60</v>
      </c>
      <c r="G9">
        <f t="shared" si="5"/>
        <v>69</v>
      </c>
      <c r="H9" s="3" t="str">
        <f t="shared" si="1"/>
        <v>60 - 69</v>
      </c>
      <c r="I9" s="3">
        <v>32</v>
      </c>
    </row>
    <row r="10" spans="1:9" ht="15">
      <c r="A10">
        <f t="shared" si="2"/>
        <v>125</v>
      </c>
      <c r="B10">
        <f t="shared" si="3"/>
        <v>149</v>
      </c>
      <c r="C10" s="3" t="str">
        <f t="shared" si="0"/>
        <v>125 - 149</v>
      </c>
      <c r="D10" s="3">
        <v>2</v>
      </c>
      <c r="F10">
        <f t="shared" si="4"/>
        <v>70</v>
      </c>
      <c r="G10">
        <f t="shared" si="5"/>
        <v>79</v>
      </c>
      <c r="H10" s="3" t="str">
        <f t="shared" si="1"/>
        <v>70 - 79</v>
      </c>
      <c r="I10" s="3">
        <v>78</v>
      </c>
    </row>
    <row r="11" spans="1:9" ht="15">
      <c r="A11">
        <f t="shared" si="2"/>
        <v>150</v>
      </c>
      <c r="B11">
        <f t="shared" si="3"/>
        <v>174</v>
      </c>
      <c r="C11" s="3" t="str">
        <f t="shared" si="0"/>
        <v>150 - 174</v>
      </c>
      <c r="D11" s="3">
        <v>1</v>
      </c>
      <c r="F11">
        <f t="shared" si="4"/>
        <v>80</v>
      </c>
      <c r="G11">
        <f t="shared" si="5"/>
        <v>89</v>
      </c>
      <c r="H11" s="3" t="str">
        <f t="shared" si="1"/>
        <v>80 - 89</v>
      </c>
      <c r="I11" s="3">
        <v>43</v>
      </c>
    </row>
    <row r="12" spans="1:9" ht="15">
      <c r="A12">
        <f t="shared" si="2"/>
        <v>175</v>
      </c>
      <c r="B12">
        <f t="shared" si="3"/>
        <v>199</v>
      </c>
      <c r="C12" s="3" t="str">
        <f t="shared" si="0"/>
        <v>175 - 199</v>
      </c>
      <c r="D12" s="3">
        <v>1</v>
      </c>
      <c r="F12">
        <f t="shared" si="4"/>
        <v>90</v>
      </c>
      <c r="G12">
        <f t="shared" si="5"/>
        <v>99</v>
      </c>
      <c r="H12" s="3" t="str">
        <f t="shared" si="1"/>
        <v>90 - 99</v>
      </c>
      <c r="I12" s="3">
        <v>21</v>
      </c>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theme="1"/>
  </sheetPr>
  <dimension ref="A1:N21"/>
  <sheetViews>
    <sheetView zoomScale="70" zoomScaleNormal="70" zoomScalePageLayoutView="0" workbookViewId="0" topLeftCell="A1">
      <selection activeCell="A1" sqref="A1"/>
    </sheetView>
  </sheetViews>
  <sheetFormatPr defaultColWidth="9.140625" defaultRowHeight="15"/>
  <cols>
    <col min="1" max="1" width="20.421875" style="0" bestFit="1" customWidth="1"/>
    <col min="2" max="2" width="12.57421875" style="0" bestFit="1" customWidth="1"/>
    <col min="3" max="3" width="1.28515625" style="0" customWidth="1"/>
    <col min="4" max="4" width="2.00390625" style="0" bestFit="1" customWidth="1"/>
    <col min="5" max="5" width="1.1484375" style="0" customWidth="1"/>
    <col min="6" max="6" width="13.28125" style="0" customWidth="1"/>
    <col min="7" max="7" width="10.28125" style="0" customWidth="1"/>
    <col min="8" max="8" width="19.7109375" style="0" customWidth="1"/>
    <col min="9" max="9" width="12.28125" style="0" customWidth="1"/>
    <col min="10" max="10" width="14.140625" style="0" customWidth="1"/>
    <col min="11" max="11" width="2.00390625" style="0" bestFit="1" customWidth="1"/>
    <col min="12" max="12" width="14.140625" style="0" customWidth="1"/>
    <col min="13" max="13" width="10.421875" style="0" customWidth="1"/>
    <col min="14" max="14" width="12.421875" style="0" customWidth="1"/>
  </cols>
  <sheetData>
    <row r="1" spans="1:7" ht="15.75">
      <c r="A1" s="24" t="s">
        <v>104</v>
      </c>
      <c r="B1" s="74" t="s">
        <v>105</v>
      </c>
      <c r="F1" t="s">
        <v>126</v>
      </c>
      <c r="G1">
        <v>30</v>
      </c>
    </row>
    <row r="2" spans="1:7" ht="15">
      <c r="A2" t="s">
        <v>106</v>
      </c>
      <c r="B2" s="68">
        <v>72.4</v>
      </c>
      <c r="D2" s="48" t="s">
        <v>31</v>
      </c>
      <c r="F2" t="s">
        <v>127</v>
      </c>
      <c r="G2">
        <v>9.99</v>
      </c>
    </row>
    <row r="3" spans="1:14" ht="45">
      <c r="A3" t="s">
        <v>107</v>
      </c>
      <c r="B3" s="68">
        <v>44.11</v>
      </c>
      <c r="H3" s="2" t="s">
        <v>128</v>
      </c>
      <c r="I3" s="2" t="s">
        <v>0</v>
      </c>
      <c r="J3" s="2" t="s">
        <v>2</v>
      </c>
      <c r="L3" s="112"/>
      <c r="M3" s="114" t="s">
        <v>84</v>
      </c>
      <c r="N3" s="113"/>
    </row>
    <row r="4" spans="1:14" ht="15">
      <c r="A4" t="s">
        <v>108</v>
      </c>
      <c r="B4" s="68">
        <v>69.52</v>
      </c>
      <c r="F4">
        <f>G1</f>
        <v>30</v>
      </c>
      <c r="G4">
        <f>F4+G$2</f>
        <v>39.99</v>
      </c>
      <c r="H4" s="3" t="str">
        <f>F4&amp;" - "&amp;G4</f>
        <v>30 - 39.99</v>
      </c>
      <c r="I4" s="133">
        <f>COUNTIF($B$2:$B$21,"&lt;="&amp;G4)-COUNTIF($B$2:$B$21,"&lt;"&amp;F4)</f>
        <v>7</v>
      </c>
      <c r="J4" s="69">
        <f>I4/I$9</f>
        <v>0.35</v>
      </c>
      <c r="L4" s="114" t="s">
        <v>105</v>
      </c>
      <c r="M4" s="112" t="s">
        <v>0</v>
      </c>
      <c r="N4" s="122" t="s">
        <v>2</v>
      </c>
    </row>
    <row r="5" spans="1:14" ht="15">
      <c r="A5" t="s">
        <v>109</v>
      </c>
      <c r="B5" s="68">
        <v>61.8</v>
      </c>
      <c r="F5">
        <f>G4+0.01</f>
        <v>40</v>
      </c>
      <c r="G5">
        <f>F5+G$2</f>
        <v>49.99</v>
      </c>
      <c r="H5" s="3" t="str">
        <f>F5&amp;" - "&amp;G5</f>
        <v>40 - 49.99</v>
      </c>
      <c r="I5" s="133">
        <f>COUNTIF($B$2:$B$21,"&lt;="&amp;G5)-COUNTIF($B$2:$B$21,"&lt;"&amp;F5)</f>
        <v>5</v>
      </c>
      <c r="J5" s="69">
        <f>I5/I$9</f>
        <v>0.25</v>
      </c>
      <c r="L5" s="115" t="s">
        <v>340</v>
      </c>
      <c r="M5" s="123">
        <v>7</v>
      </c>
      <c r="N5" s="126">
        <v>0.35</v>
      </c>
    </row>
    <row r="6" spans="1:14" ht="15">
      <c r="A6" t="s">
        <v>110</v>
      </c>
      <c r="B6" s="68">
        <v>78.34</v>
      </c>
      <c r="F6">
        <f>G5+0.01</f>
        <v>50</v>
      </c>
      <c r="G6">
        <f>F6+G$2</f>
        <v>59.99</v>
      </c>
      <c r="H6" s="3" t="str">
        <f>F6&amp;" - "&amp;G6</f>
        <v>50 - 59.99</v>
      </c>
      <c r="I6" s="133">
        <f>COUNTIF($B$2:$B$21,"&lt;="&amp;G6)-COUNTIF($B$2:$B$21,"&lt;"&amp;F6)</f>
        <v>2</v>
      </c>
      <c r="J6" s="69">
        <f>I6/I$9</f>
        <v>0.1</v>
      </c>
      <c r="L6" s="116" t="s">
        <v>341</v>
      </c>
      <c r="M6" s="124">
        <v>5</v>
      </c>
      <c r="N6" s="127">
        <v>0.25</v>
      </c>
    </row>
    <row r="7" spans="1:14" ht="15">
      <c r="A7" t="s">
        <v>111</v>
      </c>
      <c r="B7" s="68">
        <v>39.5</v>
      </c>
      <c r="F7">
        <f>G6+0.01</f>
        <v>60</v>
      </c>
      <c r="G7">
        <f>F7+G$2</f>
        <v>69.99</v>
      </c>
      <c r="H7" s="3" t="str">
        <f>F7&amp;" - "&amp;G7</f>
        <v>60 - 69.99</v>
      </c>
      <c r="I7" s="133">
        <f>COUNTIF($B$2:$B$21,"&lt;="&amp;G7)-COUNTIF($B$2:$B$21,"&lt;"&amp;F7)</f>
        <v>3</v>
      </c>
      <c r="J7" s="69">
        <f>I7/I$9</f>
        <v>0.15</v>
      </c>
      <c r="L7" s="116" t="s">
        <v>342</v>
      </c>
      <c r="M7" s="124">
        <v>2</v>
      </c>
      <c r="N7" s="127">
        <v>0.1</v>
      </c>
    </row>
    <row r="8" spans="1:14" ht="15">
      <c r="A8" t="s">
        <v>112</v>
      </c>
      <c r="B8" s="68">
        <v>64.47</v>
      </c>
      <c r="F8">
        <f>G7+0.01</f>
        <v>70</v>
      </c>
      <c r="G8">
        <f>F8+G$2</f>
        <v>79.99</v>
      </c>
      <c r="H8" s="3" t="str">
        <f>F8&amp;" - "&amp;G8</f>
        <v>70 - 79.99</v>
      </c>
      <c r="I8" s="133">
        <f>COUNTIF($B$2:$B$21,"&lt;="&amp;G8)-COUNTIF($B$2:$B$21,"&lt;"&amp;F8)</f>
        <v>3</v>
      </c>
      <c r="J8" s="69">
        <f>I8/I$9</f>
        <v>0.15</v>
      </c>
      <c r="L8" s="116" t="s">
        <v>343</v>
      </c>
      <c r="M8" s="124">
        <v>3</v>
      </c>
      <c r="N8" s="127">
        <v>0.15</v>
      </c>
    </row>
    <row r="9" spans="1:14" ht="15">
      <c r="A9" t="s">
        <v>113</v>
      </c>
      <c r="B9" s="68">
        <v>36.48</v>
      </c>
      <c r="H9" s="3" t="s">
        <v>129</v>
      </c>
      <c r="I9" s="3">
        <f>SUM(I4:I8)</f>
        <v>20</v>
      </c>
      <c r="J9" s="69">
        <f>SUM(J4:J8)</f>
        <v>1</v>
      </c>
      <c r="L9" s="116" t="s">
        <v>344</v>
      </c>
      <c r="M9" s="124">
        <v>3</v>
      </c>
      <c r="N9" s="127">
        <v>0.15</v>
      </c>
    </row>
    <row r="10" spans="1:14" ht="15">
      <c r="A10" t="s">
        <v>114</v>
      </c>
      <c r="B10" s="68">
        <v>74.43</v>
      </c>
      <c r="L10" s="117" t="s">
        <v>19</v>
      </c>
      <c r="M10" s="125">
        <v>20</v>
      </c>
      <c r="N10" s="128">
        <v>1</v>
      </c>
    </row>
    <row r="11" spans="1:10" ht="30">
      <c r="A11" t="s">
        <v>115</v>
      </c>
      <c r="B11" s="68">
        <v>46.48</v>
      </c>
      <c r="F11" s="48" t="s">
        <v>37</v>
      </c>
      <c r="G11" s="75" t="str">
        <f>INDEX(A2:A21,MATCH(MAX(B2:B21),B2:B21,0))&amp;" had the Most Expensive Average Ticket Price at "&amp;DOLLAR(MAX(B2:B21))</f>
        <v>Fleetwood Mac had the Most Expensive Average Ticket Price at $78.34</v>
      </c>
      <c r="H11" s="75"/>
      <c r="I11" s="75"/>
      <c r="J11" s="75"/>
    </row>
    <row r="12" spans="1:10" ht="30">
      <c r="A12" t="s">
        <v>116</v>
      </c>
      <c r="B12" s="68">
        <v>37.76</v>
      </c>
      <c r="F12" s="48" t="s">
        <v>37</v>
      </c>
      <c r="G12" s="75" t="str">
        <f>INDEX(A2:A21,MATCH(MIN(B2:B21),B2:B21,0))&amp;" had the Least Expensive Average Ticket Price at "&amp;DOLLAR(MIN(B2:B21))</f>
        <v>Harper/Johnson had the Least Expensive Average Ticket Price at $33.70</v>
      </c>
      <c r="H12" s="75"/>
      <c r="I12" s="75"/>
      <c r="J12" s="75"/>
    </row>
    <row r="13" spans="1:2" ht="15">
      <c r="A13" t="s">
        <v>117</v>
      </c>
      <c r="B13" s="68">
        <v>44.93</v>
      </c>
    </row>
    <row r="14" spans="1:10" ht="90">
      <c r="A14" t="s">
        <v>118</v>
      </c>
      <c r="B14" s="68">
        <v>40.83</v>
      </c>
      <c r="F14" s="48" t="s">
        <v>38</v>
      </c>
      <c r="G14" s="75" t="s">
        <v>130</v>
      </c>
      <c r="H14" s="75"/>
      <c r="I14" s="75"/>
      <c r="J14" s="75"/>
    </row>
    <row r="15" spans="1:2" ht="15">
      <c r="A15" t="s">
        <v>119</v>
      </c>
      <c r="B15" s="68">
        <v>33.7</v>
      </c>
    </row>
    <row r="16" spans="1:2" ht="15">
      <c r="A16" t="s">
        <v>120</v>
      </c>
      <c r="B16" s="68">
        <v>38.89</v>
      </c>
    </row>
    <row r="17" spans="1:6" ht="15">
      <c r="A17" t="s">
        <v>121</v>
      </c>
      <c r="B17" s="68">
        <v>36.38</v>
      </c>
      <c r="F17" s="48" t="s">
        <v>33</v>
      </c>
    </row>
    <row r="18" spans="1:2" ht="15">
      <c r="A18" t="s">
        <v>122</v>
      </c>
      <c r="B18" s="68">
        <v>56.82</v>
      </c>
    </row>
    <row r="19" spans="1:2" ht="15">
      <c r="A19" t="s">
        <v>123</v>
      </c>
      <c r="B19" s="68">
        <v>46.16</v>
      </c>
    </row>
    <row r="20" spans="1:2" ht="15">
      <c r="A20" t="s">
        <v>124</v>
      </c>
      <c r="B20" s="68">
        <v>39.11</v>
      </c>
    </row>
    <row r="21" spans="1:2" ht="15">
      <c r="A21" t="s">
        <v>125</v>
      </c>
      <c r="B21" s="68">
        <v>56.08</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rgb="FFFFFF00"/>
  </sheetPr>
  <dimension ref="A1:O51"/>
  <sheetViews>
    <sheetView zoomScale="70" zoomScaleNormal="70" zoomScalePageLayoutView="0" workbookViewId="0" topLeftCell="A1">
      <selection activeCell="A1" sqref="A1"/>
    </sheetView>
  </sheetViews>
  <sheetFormatPr defaultColWidth="9.140625" defaultRowHeight="15"/>
  <cols>
    <col min="1" max="1" width="12.57421875" style="0" bestFit="1" customWidth="1"/>
    <col min="2" max="2" width="1.28515625" style="0" customWidth="1"/>
    <col min="3" max="3" width="2.00390625" style="0" bestFit="1" customWidth="1"/>
    <col min="4" max="4" width="1.1484375" style="0" customWidth="1"/>
    <col min="5" max="5" width="13.28125" style="0" customWidth="1"/>
    <col min="6" max="6" width="10.28125" style="0" customWidth="1"/>
    <col min="7" max="7" width="23.421875" style="0" customWidth="1"/>
    <col min="8" max="8" width="10.421875" style="0" bestFit="1" customWidth="1"/>
    <col min="9" max="9" width="12.421875" style="0" bestFit="1" customWidth="1"/>
    <col min="10" max="10" width="6.421875" style="0" bestFit="1" customWidth="1"/>
    <col min="11" max="11" width="11.28125" style="0" customWidth="1"/>
    <col min="12" max="12" width="14.421875" style="0" customWidth="1"/>
    <col min="14" max="14" width="14.8515625" style="0" bestFit="1" customWidth="1"/>
    <col min="15" max="15" width="5.8515625" style="0" customWidth="1"/>
  </cols>
  <sheetData>
    <row r="1" spans="1:6" ht="15.75">
      <c r="A1" s="74" t="s">
        <v>131</v>
      </c>
      <c r="E1" t="s">
        <v>126</v>
      </c>
      <c r="F1">
        <v>0</v>
      </c>
    </row>
    <row r="2" spans="1:6" ht="15.75">
      <c r="A2" s="76">
        <v>4.1</v>
      </c>
      <c r="C2" s="48" t="s">
        <v>31</v>
      </c>
      <c r="E2" t="s">
        <v>133</v>
      </c>
      <c r="F2">
        <v>2.9</v>
      </c>
    </row>
    <row r="3" spans="1:14" ht="37.5">
      <c r="A3" s="76">
        <v>3.1</v>
      </c>
      <c r="E3" s="1" t="s">
        <v>132</v>
      </c>
      <c r="F3">
        <v>0.1</v>
      </c>
      <c r="N3" s="132" t="s">
        <v>351</v>
      </c>
    </row>
    <row r="4" ht="15.75">
      <c r="A4" s="76">
        <v>4.1</v>
      </c>
    </row>
    <row r="5" spans="1:15" ht="60">
      <c r="A5" s="76">
        <v>10.8</v>
      </c>
      <c r="G5" s="2" t="s">
        <v>128</v>
      </c>
      <c r="H5" s="2" t="s">
        <v>0</v>
      </c>
      <c r="I5" s="2" t="s">
        <v>2</v>
      </c>
      <c r="J5" s="2" t="s">
        <v>134</v>
      </c>
      <c r="K5" s="2" t="s">
        <v>79</v>
      </c>
      <c r="L5" s="2" t="str">
        <f>K5&amp;" %"</f>
        <v>Cumulative Frequency %</v>
      </c>
      <c r="N5" s="114" t="s">
        <v>346</v>
      </c>
      <c r="O5" s="118"/>
    </row>
    <row r="6" spans="1:15" ht="15.75">
      <c r="A6" s="76">
        <v>7.2</v>
      </c>
      <c r="E6">
        <f>F1</f>
        <v>0</v>
      </c>
      <c r="F6">
        <f>E6+F$2</f>
        <v>2.9</v>
      </c>
      <c r="G6" s="3" t="str">
        <f>E6&amp;" - "&amp;F6</f>
        <v>0 - 2.9</v>
      </c>
      <c r="H6" s="133">
        <f>COUNTIF($A$2:$A$51,"&lt;="&amp;F6)-COUNTIF($A$2:$A$51,"&lt;"&amp;E6)</f>
        <v>5</v>
      </c>
      <c r="I6" s="69">
        <f>H6/H$11</f>
        <v>0.1</v>
      </c>
      <c r="J6" s="3">
        <f>F6+0.05</f>
        <v>2.9499999999999997</v>
      </c>
      <c r="K6" s="3">
        <f>SUM(H$6:H6)</f>
        <v>5</v>
      </c>
      <c r="L6" s="69">
        <f>K6/K$10</f>
        <v>0.1</v>
      </c>
      <c r="N6" s="114" t="s">
        <v>131</v>
      </c>
      <c r="O6" s="118" t="s">
        <v>129</v>
      </c>
    </row>
    <row r="7" spans="1:15" ht="15.75">
      <c r="A7" s="76">
        <v>1.5</v>
      </c>
      <c r="E7">
        <f>F6+F$3</f>
        <v>3</v>
      </c>
      <c r="F7">
        <f>E7+F$2</f>
        <v>5.9</v>
      </c>
      <c r="G7" s="3" t="str">
        <f>E7&amp;" - "&amp;F7</f>
        <v>3 - 5.9</v>
      </c>
      <c r="H7" s="133">
        <f>COUNTIF($A$2:$A$51,"&lt;="&amp;F7)-COUNTIF($A$2:$A$51,"&lt;"&amp;E7)</f>
        <v>28</v>
      </c>
      <c r="I7" s="69">
        <f>H7/H$11</f>
        <v>0.56</v>
      </c>
      <c r="J7" s="3">
        <f>F7+0.05</f>
        <v>5.95</v>
      </c>
      <c r="K7" s="3">
        <f>SUM(H$6:H7)</f>
        <v>33</v>
      </c>
      <c r="L7" s="69">
        <f>K7/K$10</f>
        <v>0.66</v>
      </c>
      <c r="N7" s="129" t="s">
        <v>345</v>
      </c>
      <c r="O7" s="119">
        <v>5</v>
      </c>
    </row>
    <row r="8" spans="1:15" ht="15.75">
      <c r="A8" s="76">
        <v>4.8</v>
      </c>
      <c r="E8">
        <f>F7+F$3</f>
        <v>6</v>
      </c>
      <c r="F8">
        <f>E8+F$2</f>
        <v>8.9</v>
      </c>
      <c r="G8" s="3" t="str">
        <f>E8&amp;" - "&amp;F8</f>
        <v>6 - 8.9</v>
      </c>
      <c r="H8" s="133">
        <f>COUNTIF($A$2:$A$51,"&lt;="&amp;F8)-COUNTIF($A$2:$A$51,"&lt;"&amp;E8)</f>
        <v>8</v>
      </c>
      <c r="I8" s="69">
        <f>H8/H$11</f>
        <v>0.16</v>
      </c>
      <c r="J8" s="3">
        <f>F8+0.05</f>
        <v>8.950000000000001</v>
      </c>
      <c r="K8" s="3">
        <f>SUM(H$6:H8)</f>
        <v>41</v>
      </c>
      <c r="L8" s="69">
        <f>K8/K$10</f>
        <v>0.82</v>
      </c>
      <c r="N8" s="130" t="s">
        <v>347</v>
      </c>
      <c r="O8" s="120">
        <v>28</v>
      </c>
    </row>
    <row r="9" spans="1:15" ht="15.75">
      <c r="A9" s="76">
        <v>4.1</v>
      </c>
      <c r="E9">
        <f>F8+F$3</f>
        <v>9</v>
      </c>
      <c r="F9">
        <f>E9+F$2</f>
        <v>11.9</v>
      </c>
      <c r="G9" s="3" t="str">
        <f>E9&amp;" - "&amp;F9</f>
        <v>9 - 11.9</v>
      </c>
      <c r="H9" s="133">
        <f>COUNTIF($A$2:$A$51,"&lt;="&amp;F9)-COUNTIF($A$2:$A$51,"&lt;"&amp;E9)</f>
        <v>6</v>
      </c>
      <c r="I9" s="69">
        <f>H9/H$11</f>
        <v>0.12</v>
      </c>
      <c r="J9" s="3">
        <f>F9+0.05</f>
        <v>11.950000000000001</v>
      </c>
      <c r="K9" s="3">
        <f>SUM(H$6:H9)</f>
        <v>47</v>
      </c>
      <c r="L9" s="69">
        <f>K9/K$10</f>
        <v>0.94</v>
      </c>
      <c r="N9" s="130" t="s">
        <v>348</v>
      </c>
      <c r="O9" s="120">
        <v>8</v>
      </c>
    </row>
    <row r="10" spans="1:15" ht="15.75">
      <c r="A10" s="76">
        <v>2.8</v>
      </c>
      <c r="E10">
        <f>F9+F$3</f>
        <v>12</v>
      </c>
      <c r="F10">
        <f>E10+F$2</f>
        <v>14.9</v>
      </c>
      <c r="G10" s="3" t="str">
        <f>E10&amp;" - "&amp;F10</f>
        <v>12 - 14.9</v>
      </c>
      <c r="H10" s="133">
        <f>COUNTIF($A$2:$A$51,"&lt;="&amp;F10)-COUNTIF($A$2:$A$51,"&lt;"&amp;E10)</f>
        <v>3</v>
      </c>
      <c r="I10" s="69">
        <f>H10/H$11</f>
        <v>0.06</v>
      </c>
      <c r="J10" s="3">
        <f>F10+0.05</f>
        <v>14.950000000000001</v>
      </c>
      <c r="K10" s="3">
        <f>SUM(H$6:H10)</f>
        <v>50</v>
      </c>
      <c r="L10" s="69">
        <f>K10/K$10</f>
        <v>1</v>
      </c>
      <c r="N10" s="130" t="s">
        <v>349</v>
      </c>
      <c r="O10" s="120">
        <v>6</v>
      </c>
    </row>
    <row r="11" spans="1:15" ht="15.75">
      <c r="A11" s="76">
        <v>6.1</v>
      </c>
      <c r="G11" s="3" t="s">
        <v>129</v>
      </c>
      <c r="H11" s="3">
        <f>SUM(H6:H10)</f>
        <v>50</v>
      </c>
      <c r="I11" s="3"/>
      <c r="N11" s="130" t="s">
        <v>350</v>
      </c>
      <c r="O11" s="120">
        <v>3</v>
      </c>
    </row>
    <row r="12" spans="1:15" ht="15.75">
      <c r="A12" s="76">
        <v>10.4</v>
      </c>
      <c r="N12" s="131" t="s">
        <v>19</v>
      </c>
      <c r="O12" s="121">
        <v>50</v>
      </c>
    </row>
    <row r="13" spans="1:9" ht="30">
      <c r="A13" s="76">
        <v>2</v>
      </c>
      <c r="E13" s="48" t="s">
        <v>98</v>
      </c>
      <c r="F13" s="75" t="s">
        <v>135</v>
      </c>
      <c r="G13" s="75"/>
      <c r="H13" s="75"/>
      <c r="I13" s="75"/>
    </row>
    <row r="14" ht="15.75">
      <c r="A14" s="76">
        <v>8.8</v>
      </c>
    </row>
    <row r="15" ht="15.75">
      <c r="A15" s="76">
        <v>9.5</v>
      </c>
    </row>
    <row r="16" ht="15.75">
      <c r="A16" s="76">
        <v>5.7</v>
      </c>
    </row>
    <row r="17" ht="15.75">
      <c r="A17" s="76">
        <v>5.9</v>
      </c>
    </row>
    <row r="18" ht="15.75">
      <c r="A18" s="76">
        <v>14.8</v>
      </c>
    </row>
    <row r="19" ht="15.75">
      <c r="A19" s="76">
        <v>5.6</v>
      </c>
    </row>
    <row r="20" ht="15.75">
      <c r="A20" s="76">
        <v>12.9</v>
      </c>
    </row>
    <row r="21" ht="15.75">
      <c r="A21" s="76">
        <v>5.9</v>
      </c>
    </row>
    <row r="22" ht="15.75">
      <c r="A22" s="76">
        <v>3.4</v>
      </c>
    </row>
    <row r="23" ht="15.75">
      <c r="A23" s="76">
        <v>5.4</v>
      </c>
    </row>
    <row r="24" ht="15.75">
      <c r="A24" s="76">
        <v>4.3</v>
      </c>
    </row>
    <row r="25" ht="15.75">
      <c r="A25" s="76">
        <v>12.1</v>
      </c>
    </row>
    <row r="26" ht="15.75">
      <c r="A26" s="76">
        <v>4.7</v>
      </c>
    </row>
    <row r="27" ht="15.75">
      <c r="A27" s="76">
        <v>5.7</v>
      </c>
    </row>
    <row r="28" ht="15.75">
      <c r="A28" s="76">
        <v>4.2</v>
      </c>
    </row>
    <row r="29" ht="15.75">
      <c r="A29" s="76">
        <v>3.3</v>
      </c>
    </row>
    <row r="30" ht="15.75">
      <c r="A30" s="76">
        <v>0.7</v>
      </c>
    </row>
    <row r="31" ht="15.75">
      <c r="A31" s="76">
        <v>3.9</v>
      </c>
    </row>
    <row r="32" ht="15.75">
      <c r="A32" s="76">
        <v>1.6</v>
      </c>
    </row>
    <row r="33" ht="15.75">
      <c r="A33" s="76">
        <v>3.9</v>
      </c>
    </row>
    <row r="34" ht="15.75">
      <c r="A34" s="76">
        <v>7.1</v>
      </c>
    </row>
    <row r="35" ht="15.75">
      <c r="A35" s="76">
        <v>4</v>
      </c>
    </row>
    <row r="36" ht="15.75">
      <c r="A36" s="76">
        <v>3.7</v>
      </c>
    </row>
    <row r="37" ht="15.75">
      <c r="A37" s="76">
        <v>6.1</v>
      </c>
    </row>
    <row r="38" ht="15.75">
      <c r="A38" s="76">
        <v>4.1</v>
      </c>
    </row>
    <row r="39" ht="15.75">
      <c r="A39" s="76">
        <v>10.3</v>
      </c>
    </row>
    <row r="40" ht="15.75">
      <c r="A40" s="76">
        <v>9.2</v>
      </c>
    </row>
    <row r="41" ht="15.75">
      <c r="A41" s="76">
        <v>3.1</v>
      </c>
    </row>
    <row r="42" ht="15.75">
      <c r="A42" s="76">
        <v>3</v>
      </c>
    </row>
    <row r="43" ht="15.75">
      <c r="A43" s="76">
        <v>11.1</v>
      </c>
    </row>
    <row r="44" ht="15.75">
      <c r="A44" s="76">
        <v>6.2</v>
      </c>
    </row>
    <row r="45" ht="15.75">
      <c r="A45" s="76">
        <v>4.4</v>
      </c>
    </row>
    <row r="46" ht="15.75">
      <c r="A46" s="76">
        <v>6.1</v>
      </c>
    </row>
    <row r="47" ht="15.75">
      <c r="A47" s="76">
        <v>3.7</v>
      </c>
    </row>
    <row r="48" ht="15.75">
      <c r="A48" s="76">
        <v>3.5</v>
      </c>
    </row>
    <row r="49" ht="15.75">
      <c r="A49" s="76">
        <v>7.6</v>
      </c>
    </row>
    <row r="50" ht="15.75">
      <c r="A50" s="76">
        <v>5.7</v>
      </c>
    </row>
    <row r="51" ht="15.75">
      <c r="A51" s="76">
        <v>3.1</v>
      </c>
    </row>
  </sheetData>
  <sheetProtection/>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tabColor theme="1"/>
  </sheetPr>
  <dimension ref="A1:K25"/>
  <sheetViews>
    <sheetView zoomScale="85" zoomScaleNormal="85" zoomScalePageLayoutView="0" workbookViewId="0" topLeftCell="A1">
      <selection activeCell="A1" sqref="A1"/>
    </sheetView>
  </sheetViews>
  <sheetFormatPr defaultColWidth="9.140625" defaultRowHeight="15"/>
  <cols>
    <col min="1" max="1" width="20.140625" style="0" bestFit="1" customWidth="1"/>
    <col min="2" max="2" width="13.8515625" style="0" customWidth="1"/>
    <col min="3" max="5" width="12.421875" style="0" customWidth="1"/>
    <col min="6" max="6" width="1.57421875" style="0" customWidth="1"/>
    <col min="7" max="7" width="14.28125" style="0" customWidth="1"/>
    <col min="8" max="8" width="13.57421875" style="0" customWidth="1"/>
    <col min="9" max="9" width="1.421875" style="0" customWidth="1"/>
    <col min="10" max="10" width="17.7109375" style="0" customWidth="1"/>
    <col min="11" max="11" width="12.140625" style="0" bestFit="1" customWidth="1"/>
  </cols>
  <sheetData>
    <row r="1" spans="1:10" ht="110.25">
      <c r="A1" s="22" t="s">
        <v>136</v>
      </c>
      <c r="B1" s="77" t="s">
        <v>137</v>
      </c>
      <c r="C1" s="77" t="s">
        <v>138</v>
      </c>
      <c r="D1" s="77" t="str">
        <f>"Rounded "&amp;B1</f>
        <v>Rounded 100 Shares at $50/Share</v>
      </c>
      <c r="E1" s="77" t="str">
        <f>"Rounded "&amp;C1</f>
        <v>Rounded Online 500 Shares at $50/Share</v>
      </c>
      <c r="F1" s="77"/>
      <c r="G1" s="77" t="s">
        <v>137</v>
      </c>
      <c r="J1" s="77" t="s">
        <v>138</v>
      </c>
    </row>
    <row r="2" spans="1:11" ht="15">
      <c r="A2" t="s">
        <v>139</v>
      </c>
      <c r="B2" s="68">
        <v>30</v>
      </c>
      <c r="C2" s="68">
        <v>29.95</v>
      </c>
      <c r="D2" s="134">
        <f aca="true" t="shared" si="0" ref="D2:D25">ROUND(B2,0)</f>
        <v>30</v>
      </c>
      <c r="E2" s="134">
        <f aca="true" t="shared" si="1" ref="E2:E25">ROUND(C2,0)</f>
        <v>30</v>
      </c>
      <c r="F2" s="68"/>
      <c r="G2" s="3" t="s">
        <v>163</v>
      </c>
      <c r="H2" s="135">
        <f>MIN(D2:D25)</f>
        <v>10</v>
      </c>
      <c r="J2" t="s">
        <v>163</v>
      </c>
      <c r="K2" s="68">
        <f>MIN(E2:E25)</f>
        <v>5</v>
      </c>
    </row>
    <row r="3" spans="1:11" ht="15">
      <c r="A3" t="s">
        <v>140</v>
      </c>
      <c r="B3" s="68">
        <v>24.99</v>
      </c>
      <c r="C3" s="68">
        <v>10.99</v>
      </c>
      <c r="D3" s="134">
        <f t="shared" si="0"/>
        <v>25</v>
      </c>
      <c r="E3" s="134">
        <f t="shared" si="1"/>
        <v>11</v>
      </c>
      <c r="F3" s="68"/>
      <c r="G3" s="3" t="s">
        <v>164</v>
      </c>
      <c r="H3" s="135">
        <f>MAX(D2:D25)</f>
        <v>55</v>
      </c>
      <c r="J3" t="s">
        <v>164</v>
      </c>
      <c r="K3" s="68">
        <f>MAX(E2:E25)</f>
        <v>63</v>
      </c>
    </row>
    <row r="4" spans="1:6" ht="15">
      <c r="A4" t="s">
        <v>141</v>
      </c>
      <c r="B4" s="68">
        <v>54</v>
      </c>
      <c r="C4" s="68">
        <v>24.95</v>
      </c>
      <c r="D4" s="134">
        <f t="shared" si="0"/>
        <v>54</v>
      </c>
      <c r="E4" s="134">
        <f t="shared" si="1"/>
        <v>25</v>
      </c>
      <c r="F4" s="68"/>
    </row>
    <row r="5" spans="1:11" ht="15">
      <c r="A5" t="s">
        <v>142</v>
      </c>
      <c r="B5" s="68">
        <v>17</v>
      </c>
      <c r="C5" s="68">
        <v>5</v>
      </c>
      <c r="D5" s="134">
        <f t="shared" si="0"/>
        <v>17</v>
      </c>
      <c r="E5" s="134">
        <f t="shared" si="1"/>
        <v>5</v>
      </c>
      <c r="F5" s="68"/>
      <c r="G5" s="78">
        <v>1</v>
      </c>
      <c r="H5" t="str">
        <f>REPT(" 0 ",COUNTIF(D$2:D$25,G5*10+0))&amp;REPT(" 1 ",COUNTIF(D$2:D$25,G5*10+1))&amp;REPT(" 2 ",COUNTIF(D$2:D$25,G5*10+2))&amp;REPT(" 3 ",COUNTIF(D$2:D$25,G5*10+3))&amp;REPT(" 4 ",COUNTIF(D$2:D$25,G5*10+4))&amp;REPT(" 5 ",COUNTIF(D$2:D$25,G5*10+5))&amp;REPT(" 6 ",COUNTIF(D$2:D$25,G5*10+6))&amp;REPT(" 7 ",COUNTIF(D$2:D$25,G5*10+7))&amp;REPT(" 8 ",COUNTIF(D$2:D$25,G5*10+8))&amp;REPT(" 9 ",COUNTIF(D$2:D$25,G5*10+9))</f>
        <v> 0  3  7  7 </v>
      </c>
      <c r="J5" s="78">
        <v>0</v>
      </c>
      <c r="K5" s="79">
        <f>REPT(" 0 ",COUNTIF(E$2:E$25,J5*10+0))&amp;REPT(" 1 ",COUNTIF(E$2:E$25,J5*10+1))&amp;REPT(" 2 ",COUNTIF(E$2:E$25,J5*10+2))&amp;REPT(" 3 ",COUNTIF(E$2:E$25,J5*10+3))&amp;REPT(" 4 ",COUNTIF(E$2:E$25,J5*10+4))</f>
      </c>
    </row>
    <row r="6" spans="1:11" ht="15">
      <c r="A6" t="s">
        <v>143</v>
      </c>
      <c r="B6" s="68">
        <v>55</v>
      </c>
      <c r="C6" s="68">
        <v>29.95</v>
      </c>
      <c r="D6" s="134">
        <f t="shared" si="0"/>
        <v>55</v>
      </c>
      <c r="E6" s="134">
        <f t="shared" si="1"/>
        <v>30</v>
      </c>
      <c r="F6" s="68"/>
      <c r="G6" s="78">
        <v>2</v>
      </c>
      <c r="H6" t="str">
        <f>REPT(" 0 ",COUNTIF(D$2:D$25,G6*10+0))&amp;REPT(" 1 ",COUNTIF(D$2:D$25,G6*10+1))&amp;REPT(" 2 ",COUNTIF(D$2:D$25,G6*10+2))&amp;REPT(" 3 ",COUNTIF(D$2:D$25,G6*10+3))&amp;REPT(" 4 ",COUNTIF(D$2:D$25,G6*10+4))&amp;REPT(" 5 ",COUNTIF(D$2:D$25,G6*10+5))&amp;REPT(" 6 ",COUNTIF(D$2:D$25,G6*10+6))&amp;REPT(" 7 ",COUNTIF(D$2:D$25,G6*10+7))&amp;REPT(" 8 ",COUNTIF(D$2:D$25,G6*10+8))&amp;REPT(" 9 ",COUNTIF(D$2:D$25,G6*10+9))</f>
        <v> 4  5  5 </v>
      </c>
      <c r="J6" s="78">
        <v>0</v>
      </c>
      <c r="K6" s="79" t="str">
        <f>REPT(" 5 ",COUNTIF(E$2:E$25,J5*10+5))&amp;REPT(" 6 ",COUNTIF(E$2:E$25,J5*10+6))&amp;REPT(" 7 ",COUNTIF(E$2:E$25,J5*10+7))&amp;REPT(" 8 ",COUNTIF(E$2:E$25,J5*10+8))&amp;REPT(" 9 ",COUNTIF(E$2:E$25,J5*10+9))</f>
        <v> 5  7 </v>
      </c>
    </row>
    <row r="7" spans="1:11" ht="15">
      <c r="A7" t="s">
        <v>144</v>
      </c>
      <c r="B7" s="68">
        <v>12.95</v>
      </c>
      <c r="C7" s="68">
        <v>9.95</v>
      </c>
      <c r="D7" s="134">
        <f t="shared" si="0"/>
        <v>13</v>
      </c>
      <c r="E7" s="134">
        <f t="shared" si="1"/>
        <v>10</v>
      </c>
      <c r="F7" s="68"/>
      <c r="G7" s="78">
        <v>3</v>
      </c>
      <c r="H7" t="str">
        <f>REPT(" 0 ",COUNTIF(D$2:D$25,G7*10+0))&amp;REPT(" 1 ",COUNTIF(D$2:D$25,G7*10+1))&amp;REPT(" 2 ",COUNTIF(D$2:D$25,G7*10+2))&amp;REPT(" 3 ",COUNTIF(D$2:D$25,G7*10+3))&amp;REPT(" 4 ",COUNTIF(D$2:D$25,G7*10+4))&amp;REPT(" 5 ",COUNTIF(D$2:D$25,G7*10+5))&amp;REPT(" 6 ",COUNTIF(D$2:D$25,G7*10+6))&amp;REPT(" 7 ",COUNTIF(D$2:D$25,G7*10+7))&amp;REPT(" 8 ",COUNTIF(D$2:D$25,G7*10+8))&amp;REPT(" 9 ",COUNTIF(D$2:D$25,G7*10+9))</f>
        <v> 0  0  5  5  9 </v>
      </c>
      <c r="J7" s="78">
        <v>1</v>
      </c>
      <c r="K7" t="str">
        <f>REPT(" 0 ",COUNTIF(E$2:E$25,J7*10+0))&amp;REPT(" 1 ",COUNTIF(E$2:E$25,J7*10+1))&amp;REPT(" 2 ",COUNTIF(E$2:E$25,J7*10+2))&amp;REPT(" 3 ",COUNTIF(E$2:E$25,J7*10+3))&amp;REPT(" 4 ",COUNTIF(E$2:E$25,J7*10+4))</f>
        <v> 0  1  1  3  4 </v>
      </c>
    </row>
    <row r="8" spans="1:11" ht="15">
      <c r="A8" t="s">
        <v>145</v>
      </c>
      <c r="B8" s="68">
        <v>49.95</v>
      </c>
      <c r="C8" s="68">
        <v>14.95</v>
      </c>
      <c r="D8" s="134">
        <f t="shared" si="0"/>
        <v>50</v>
      </c>
      <c r="E8" s="134">
        <f t="shared" si="1"/>
        <v>15</v>
      </c>
      <c r="F8" s="68"/>
      <c r="G8" s="78">
        <v>4</v>
      </c>
      <c r="H8" t="str">
        <f>REPT(" 0 ",COUNTIF(D$2:D$25,G8*10+0))&amp;REPT(" 1 ",COUNTIF(D$2:D$25,G8*10+1))&amp;REPT(" 2 ",COUNTIF(D$2:D$25,G8*10+2))&amp;REPT(" 3 ",COUNTIF(D$2:D$25,G8*10+3))&amp;REPT(" 4 ",COUNTIF(D$2:D$25,G8*10+4))&amp;REPT(" 5 ",COUNTIF(D$2:D$25,G8*10+5))&amp;REPT(" 6 ",COUNTIF(D$2:D$25,G8*10+6))&amp;REPT(" 7 ",COUNTIF(D$2:D$25,G8*10+7))&amp;REPT(" 8 ",COUNTIF(D$2:D$25,G8*10+8))&amp;REPT(" 9 ",COUNTIF(D$2:D$25,G8*10+9))</f>
        <v> 0  0  0  5  5  8 </v>
      </c>
      <c r="J8" s="78">
        <v>1</v>
      </c>
      <c r="K8" t="str">
        <f>REPT(" 5 ",COUNTIF(E$2:E$25,J7*10+5))&amp;REPT(" 6 ",COUNTIF(E$2:E$25,J7*10+6))&amp;REPT(" 7 ",COUNTIF(E$2:E$25,J7*10+7))&amp;REPT(" 8 ",COUNTIF(E$2:E$25,J7*10+8))&amp;REPT(" 9 ",COUNTIF(E$2:E$25,J7*10+9))</f>
        <v> 5  5  5  8 </v>
      </c>
    </row>
    <row r="9" spans="1:11" ht="15">
      <c r="A9" t="s">
        <v>146</v>
      </c>
      <c r="B9" s="68">
        <v>35</v>
      </c>
      <c r="C9" s="68">
        <v>19.75</v>
      </c>
      <c r="D9" s="134">
        <f t="shared" si="0"/>
        <v>35</v>
      </c>
      <c r="E9" s="134">
        <f t="shared" si="1"/>
        <v>20</v>
      </c>
      <c r="F9" s="68"/>
      <c r="G9" s="78">
        <v>5</v>
      </c>
      <c r="H9" t="str">
        <f>REPT(" 0 ",COUNTIF(D$2:D$25,G9*10+0))&amp;REPT(" 1 ",COUNTIF(D$2:D$25,G9*10+1))&amp;REPT(" 2 ",COUNTIF(D$2:D$25,G9*10+2))&amp;REPT(" 3 ",COUNTIF(D$2:D$25,G9*10+3))&amp;REPT(" 4 ",COUNTIF(D$2:D$25,G9*10+4))&amp;REPT(" 5 ",COUNTIF(D$2:D$25,G9*10+5))&amp;REPT(" 6 ",COUNTIF(D$2:D$25,G9*10+6))&amp;REPT(" 7 ",COUNTIF(D$2:D$25,G9*10+7))&amp;REPT(" 8 ",COUNTIF(D$2:D$25,G9*10+8))&amp;REPT(" 9 ",COUNTIF(D$2:D$25,G9*10+9))</f>
        <v> 0  0  0  4  5  5 </v>
      </c>
      <c r="J9" s="78">
        <v>2</v>
      </c>
      <c r="K9" t="str">
        <f>REPT(" 0 ",COUNTIF(E$2:E$25,J9*10+0))&amp;REPT(" 1 ",COUNTIF(E$2:E$25,J9*10+1))&amp;REPT(" 2 ",COUNTIF(E$2:E$25,J9*10+2))&amp;REPT(" 3 ",COUNTIF(E$2:E$25,J9*10+3))&amp;REPT(" 4 ",COUNTIF(E$2:E$25,J9*10+4))</f>
        <v> 0  0  0  0  0  0 </v>
      </c>
    </row>
    <row r="10" spans="1:11" ht="15">
      <c r="A10" t="s">
        <v>147</v>
      </c>
      <c r="B10" s="68">
        <v>25</v>
      </c>
      <c r="C10" s="68">
        <v>15</v>
      </c>
      <c r="D10" s="134">
        <f t="shared" si="0"/>
        <v>25</v>
      </c>
      <c r="E10" s="134">
        <f t="shared" si="1"/>
        <v>15</v>
      </c>
      <c r="F10" s="68"/>
      <c r="J10" s="78">
        <v>2</v>
      </c>
      <c r="K10" t="str">
        <f>REPT(" 5 ",COUNTIF(E$2:E$25,J9*10+5))&amp;REPT(" 6 ",COUNTIF(E$2:E$25,J9*10+6))&amp;REPT(" 7 ",COUNTIF(E$2:E$25,J9*10+7))&amp;REPT(" 8 ",COUNTIF(E$2:E$25,J9*10+8))&amp;REPT(" 9 ",COUNTIF(E$2:E$25,J9*10+9))</f>
        <v> 5  5 </v>
      </c>
    </row>
    <row r="11" spans="1:11" ht="15">
      <c r="A11" t="s">
        <v>148</v>
      </c>
      <c r="B11" s="68">
        <v>40</v>
      </c>
      <c r="C11" s="68">
        <v>20</v>
      </c>
      <c r="D11" s="134">
        <f t="shared" si="0"/>
        <v>40</v>
      </c>
      <c r="E11" s="134">
        <f t="shared" si="1"/>
        <v>20</v>
      </c>
      <c r="F11" s="68"/>
      <c r="J11" s="78">
        <v>3</v>
      </c>
      <c r="K11" t="str">
        <f>REPT(" 0 ",COUNTIF(E$2:E$25,J11*10+0))&amp;REPT(" 1 ",COUNTIF(E$2:E$25,J11*10+1))&amp;REPT(" 2 ",COUNTIF(E$2:E$25,J11*10+2))&amp;REPT(" 3 ",COUNTIF(E$2:E$25,J11*10+3))&amp;REPT(" 4 ",COUNTIF(E$2:E$25,J11*10+4))</f>
        <v> 0  0  0 </v>
      </c>
    </row>
    <row r="12" spans="1:11" ht="15">
      <c r="A12" t="s">
        <v>149</v>
      </c>
      <c r="B12" s="68">
        <v>39</v>
      </c>
      <c r="C12" s="68">
        <v>62.5</v>
      </c>
      <c r="D12" s="134">
        <f t="shared" si="0"/>
        <v>39</v>
      </c>
      <c r="E12" s="134">
        <f t="shared" si="1"/>
        <v>63</v>
      </c>
      <c r="F12" s="68"/>
      <c r="J12" s="78">
        <v>3</v>
      </c>
      <c r="K12" t="str">
        <f>REPT(" 5 ",COUNTIF(E$2:E$25,J11*10+5))&amp;REPT(" 6 ",COUNTIF(E$2:E$25,J11*10+6))&amp;REPT(" 7 ",COUNTIF(E$2:E$25,J11*10+7))&amp;REPT(" 8 ",COUNTIF(E$2:E$25,J11*10+8))&amp;REPT(" 9 ",COUNTIF(E$2:E$25,J11*10+9))</f>
        <v> 6 </v>
      </c>
    </row>
    <row r="13" spans="1:11" ht="15">
      <c r="A13" t="s">
        <v>150</v>
      </c>
      <c r="B13" s="68">
        <v>9.95</v>
      </c>
      <c r="C13" s="68">
        <v>10.55</v>
      </c>
      <c r="D13" s="134">
        <f t="shared" si="0"/>
        <v>10</v>
      </c>
      <c r="E13" s="134">
        <f t="shared" si="1"/>
        <v>11</v>
      </c>
      <c r="F13" s="68"/>
      <c r="J13" s="78">
        <v>4</v>
      </c>
      <c r="K13">
        <f>REPT(" 0 ",COUNTIF(E$2:E$25,J13*10+0))&amp;REPT(" 1 ",COUNTIF(E$2:E$25,J13*10+1))&amp;REPT(" 2 ",COUNTIF(E$2:E$25,J13*10+2))&amp;REPT(" 3 ",COUNTIF(E$2:E$25,J13*10+3))&amp;REPT(" 4 ",COUNTIF(E$2:E$25,J13*10+4))</f>
      </c>
    </row>
    <row r="14" spans="1:11" ht="15">
      <c r="A14" t="s">
        <v>151</v>
      </c>
      <c r="B14" s="68">
        <v>50</v>
      </c>
      <c r="C14" s="68">
        <v>29.95</v>
      </c>
      <c r="D14" s="134">
        <f t="shared" si="0"/>
        <v>50</v>
      </c>
      <c r="E14" s="134">
        <f t="shared" si="1"/>
        <v>30</v>
      </c>
      <c r="F14" s="68"/>
      <c r="J14" s="78">
        <v>4</v>
      </c>
      <c r="K14">
        <f>REPT(" 5 ",COUNTIF(E$2:E$25,J13*10+5))&amp;REPT(" 6 ",COUNTIF(E$2:E$25,J13*10+6))&amp;REPT(" 7 ",COUNTIF(E$2:E$25,J13*10+7))&amp;REPT(" 8 ",COUNTIF(E$2:E$25,J13*10+8))&amp;REPT(" 9 ",COUNTIF(E$2:E$25,J13*10+9))</f>
      </c>
    </row>
    <row r="15" spans="1:11" ht="15">
      <c r="A15" t="s">
        <v>152</v>
      </c>
      <c r="B15" s="68">
        <v>45</v>
      </c>
      <c r="C15" s="68">
        <v>14.95</v>
      </c>
      <c r="D15" s="134">
        <f t="shared" si="0"/>
        <v>45</v>
      </c>
      <c r="E15" s="134">
        <f t="shared" si="1"/>
        <v>15</v>
      </c>
      <c r="F15" s="68"/>
      <c r="J15" s="78">
        <v>5</v>
      </c>
      <c r="K15">
        <f>REPT(" 0 ",COUNTIF(E$2:E$25,J15*10+0))&amp;REPT(" 1 ",COUNTIF(E$2:E$25,J15*10+1))&amp;REPT(" 2 ",COUNTIF(E$2:E$25,J15*10+2))&amp;REPT(" 3 ",COUNTIF(E$2:E$25,J15*10+3))&amp;REPT(" 4 ",COUNTIF(E$2:E$25,J15*10+4))</f>
      </c>
    </row>
    <row r="16" spans="1:11" ht="15">
      <c r="A16" t="s">
        <v>153</v>
      </c>
      <c r="B16" s="68">
        <v>24</v>
      </c>
      <c r="C16" s="68">
        <v>14</v>
      </c>
      <c r="D16" s="134">
        <f t="shared" si="0"/>
        <v>24</v>
      </c>
      <c r="E16" s="134">
        <f t="shared" si="1"/>
        <v>14</v>
      </c>
      <c r="F16" s="68"/>
      <c r="J16" s="78">
        <v>5</v>
      </c>
      <c r="K16">
        <f>REPT(" 5 ",COUNTIF(E$2:E$25,J15*10+5))&amp;REPT(" 6 ",COUNTIF(E$2:E$25,J15*10+6))&amp;REPT(" 7 ",COUNTIF(E$2:E$25,J15*10+7))&amp;REPT(" 8 ",COUNTIF(E$2:E$25,J15*10+8))&amp;REPT(" 9 ",COUNTIF(E$2:E$25,J15*10+9))</f>
      </c>
    </row>
    <row r="17" spans="1:11" ht="15">
      <c r="A17" t="s">
        <v>154</v>
      </c>
      <c r="B17" s="68">
        <v>35</v>
      </c>
      <c r="C17" s="68">
        <v>12.95</v>
      </c>
      <c r="D17" s="134">
        <f t="shared" si="0"/>
        <v>35</v>
      </c>
      <c r="E17" s="134">
        <f t="shared" si="1"/>
        <v>13</v>
      </c>
      <c r="F17" s="68"/>
      <c r="J17" s="78">
        <v>6</v>
      </c>
      <c r="K17" t="str">
        <f>REPT(" 0 ",COUNTIF(E$2:E$25,J17*10+0))&amp;REPT(" 1 ",COUNTIF(E$2:E$25,J17*10+1))&amp;REPT(" 2 ",COUNTIF(E$2:E$25,J17*10+2))&amp;REPT(" 3 ",COUNTIF(E$2:E$25,J17*10+3))&amp;REPT(" 4 ",COUNTIF(E$2:E$25,J17*10+4))</f>
        <v> 3 </v>
      </c>
    </row>
    <row r="18" spans="1:11" ht="15">
      <c r="A18" t="s">
        <v>155</v>
      </c>
      <c r="B18" s="68">
        <v>17</v>
      </c>
      <c r="C18" s="68">
        <v>7</v>
      </c>
      <c r="D18" s="134">
        <f t="shared" si="0"/>
        <v>17</v>
      </c>
      <c r="E18" s="134">
        <f t="shared" si="1"/>
        <v>7</v>
      </c>
      <c r="F18" s="68"/>
      <c r="J18" s="78">
        <v>6</v>
      </c>
      <c r="K18">
        <f>REPT(" 5 ",COUNTIF(E$2:E$25,J17*10+5))&amp;REPT(" 6 ",COUNTIF(E$2:E$25,J17*10+6))&amp;REPT(" 7 ",COUNTIF(E$2:E$25,J17*10+7))&amp;REPT(" 8 ",COUNTIF(E$2:E$25,J17*10+8))&amp;REPT(" 9 ",COUNTIF(E$2:E$25,J17*10+9))</f>
      </c>
    </row>
    <row r="19" spans="1:11" ht="15">
      <c r="A19" t="s">
        <v>156</v>
      </c>
      <c r="B19" s="68">
        <v>39.95</v>
      </c>
      <c r="C19" s="68">
        <v>19.95</v>
      </c>
      <c r="D19" s="134">
        <f t="shared" si="0"/>
        <v>40</v>
      </c>
      <c r="E19" s="134">
        <f t="shared" si="1"/>
        <v>20</v>
      </c>
      <c r="F19" s="68"/>
      <c r="K19">
        <f>REPT(" 0 ",COUNTIF(E$2:E$25,J19*10+0))&amp;REPT(" 1 ",COUNTIF(E$2:E$25,J19*10+1))&amp;REPT(" 2 ",COUNTIF(E$2:E$25,J19*10+2))&amp;REPT(" 3 ",COUNTIF(E$2:E$25,J19*10+3))&amp;REPT(" 4 ",COUNTIF(E$2:E$25,J19*10+4))</f>
      </c>
    </row>
    <row r="20" spans="1:6" ht="15">
      <c r="A20" t="s">
        <v>157</v>
      </c>
      <c r="B20" s="68">
        <v>55</v>
      </c>
      <c r="C20" s="68">
        <v>24.95</v>
      </c>
      <c r="D20" s="134">
        <f t="shared" si="0"/>
        <v>55</v>
      </c>
      <c r="E20" s="134">
        <f t="shared" si="1"/>
        <v>25</v>
      </c>
      <c r="F20" s="68"/>
    </row>
    <row r="21" spans="1:6" ht="15">
      <c r="A21" t="s">
        <v>158</v>
      </c>
      <c r="B21" s="68">
        <v>45</v>
      </c>
      <c r="C21" s="68">
        <v>17.95</v>
      </c>
      <c r="D21" s="134">
        <f t="shared" si="0"/>
        <v>45</v>
      </c>
      <c r="E21" s="134">
        <f t="shared" si="1"/>
        <v>18</v>
      </c>
      <c r="F21" s="68"/>
    </row>
    <row r="22" spans="1:6" ht="15">
      <c r="A22" t="s">
        <v>159</v>
      </c>
      <c r="B22" s="68">
        <v>50</v>
      </c>
      <c r="C22" s="68">
        <v>19.95</v>
      </c>
      <c r="D22" s="134">
        <f t="shared" si="0"/>
        <v>50</v>
      </c>
      <c r="E22" s="134">
        <f t="shared" si="1"/>
        <v>20</v>
      </c>
      <c r="F22" s="68"/>
    </row>
    <row r="23" spans="1:6" ht="15">
      <c r="A23" t="s">
        <v>160</v>
      </c>
      <c r="B23" s="68">
        <v>48</v>
      </c>
      <c r="C23" s="68">
        <v>20</v>
      </c>
      <c r="D23" s="134">
        <f t="shared" si="0"/>
        <v>48</v>
      </c>
      <c r="E23" s="134">
        <f t="shared" si="1"/>
        <v>20</v>
      </c>
      <c r="F23" s="68"/>
    </row>
    <row r="24" spans="1:6" ht="15">
      <c r="A24" t="s">
        <v>161</v>
      </c>
      <c r="B24" s="68">
        <v>29.95</v>
      </c>
      <c r="C24" s="68">
        <v>19.95</v>
      </c>
      <c r="D24" s="134">
        <f t="shared" si="0"/>
        <v>30</v>
      </c>
      <c r="E24" s="134">
        <f t="shared" si="1"/>
        <v>20</v>
      </c>
      <c r="F24" s="68"/>
    </row>
    <row r="25" spans="1:6" ht="15">
      <c r="A25" t="s">
        <v>162</v>
      </c>
      <c r="B25" s="68">
        <v>40</v>
      </c>
      <c r="C25" s="68">
        <v>36</v>
      </c>
      <c r="D25" s="134">
        <f t="shared" si="0"/>
        <v>40</v>
      </c>
      <c r="E25" s="134">
        <f t="shared" si="1"/>
        <v>36</v>
      </c>
      <c r="F25" s="68"/>
    </row>
  </sheetData>
  <sheetProtection/>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rgb="FFFFFF00"/>
  </sheetPr>
  <dimension ref="A1:J16"/>
  <sheetViews>
    <sheetView zoomScale="85" zoomScaleNormal="85" zoomScalePageLayoutView="0" workbookViewId="0" topLeftCell="A1">
      <selection activeCell="A1" sqref="A1"/>
    </sheetView>
  </sheetViews>
  <sheetFormatPr defaultColWidth="12.8515625" defaultRowHeight="15"/>
  <cols>
    <col min="1" max="4" width="12.8515625" style="0" customWidth="1"/>
    <col min="5" max="5" width="6.140625" style="0" customWidth="1"/>
  </cols>
  <sheetData>
    <row r="1" spans="1:7" ht="15">
      <c r="A1" t="s">
        <v>165</v>
      </c>
      <c r="B1" t="s">
        <v>166</v>
      </c>
      <c r="C1" t="s">
        <v>167</v>
      </c>
      <c r="F1" t="s">
        <v>191</v>
      </c>
      <c r="G1">
        <f>MIN(C2:C16)</f>
        <v>75</v>
      </c>
    </row>
    <row r="2" spans="1:7" ht="15">
      <c r="A2" t="s">
        <v>168</v>
      </c>
      <c r="B2" t="s">
        <v>172</v>
      </c>
      <c r="C2">
        <v>137</v>
      </c>
      <c r="F2" t="s">
        <v>192</v>
      </c>
      <c r="G2">
        <f>MAX(C2:C16)</f>
        <v>145</v>
      </c>
    </row>
    <row r="3" spans="1:3" ht="15">
      <c r="A3" t="s">
        <v>169</v>
      </c>
      <c r="B3" t="s">
        <v>173</v>
      </c>
      <c r="C3">
        <v>115</v>
      </c>
    </row>
    <row r="4" spans="1:7" ht="18.75">
      <c r="A4" t="s">
        <v>170</v>
      </c>
      <c r="B4" t="s">
        <v>174</v>
      </c>
      <c r="C4">
        <v>95</v>
      </c>
      <c r="E4" s="81" t="s">
        <v>31</v>
      </c>
      <c r="F4" s="80">
        <v>7</v>
      </c>
      <c r="G4" t="str">
        <f aca="true" t="shared" si="0" ref="G4:G12">REPT(" 0 ",COUNTIF($C$2:$C$16,F4*10+0))&amp;REPT(" 1 ",COUNTIF($C$2:$C$16,F4*10+1))&amp;REPT(" 2 ",COUNTIF($C$2:$C$16,F4*10+2))&amp;REPT(" 3 ",COUNTIF($C$2:$C$16,F4*10+3))&amp;REPT(" 4 ",COUNTIF($C$2:$C$16,F4*10+4))&amp;REPT(" 5 ",COUNTIF($C$2:$C$16,F4*10+5))&amp;REPT(" 6 ",COUNTIF($C$2:$C$16,F4*10+6))&amp;REPT(" 7 ",COUNTIF($C$2:$C$16,F4*10+7))&amp;REPT(" 8 ",COUNTIF($C$2:$C$16,F4*10+8))&amp;REPT(" 9 ",COUNTIF($C$2:$C$16,F4*10+9))</f>
        <v> 5  9 </v>
      </c>
    </row>
    <row r="5" spans="1:7" ht="18.75">
      <c r="A5" t="s">
        <v>171</v>
      </c>
      <c r="B5" t="s">
        <v>174</v>
      </c>
      <c r="C5">
        <v>145</v>
      </c>
      <c r="F5" s="80">
        <v>8</v>
      </c>
      <c r="G5" t="str">
        <f t="shared" si="0"/>
        <v> 3  6 </v>
      </c>
    </row>
    <row r="6" spans="1:7" ht="18.75">
      <c r="A6" t="s">
        <v>175</v>
      </c>
      <c r="B6" t="s">
        <v>176</v>
      </c>
      <c r="C6">
        <v>79</v>
      </c>
      <c r="F6" s="80">
        <v>9</v>
      </c>
      <c r="G6" t="str">
        <f t="shared" si="0"/>
        <v> 5  6  8 </v>
      </c>
    </row>
    <row r="7" spans="1:7" ht="18.75">
      <c r="A7" t="s">
        <v>177</v>
      </c>
      <c r="B7" t="s">
        <v>174</v>
      </c>
      <c r="C7">
        <v>111</v>
      </c>
      <c r="F7" s="80">
        <v>10</v>
      </c>
      <c r="G7" t="str">
        <f t="shared" si="0"/>
        <v> 0  4  4 </v>
      </c>
    </row>
    <row r="8" spans="1:7" ht="18.75">
      <c r="A8" t="s">
        <v>178</v>
      </c>
      <c r="B8" t="s">
        <v>179</v>
      </c>
      <c r="C8">
        <v>96</v>
      </c>
      <c r="F8" s="80">
        <v>11</v>
      </c>
      <c r="G8" t="str">
        <f t="shared" si="0"/>
        <v> 1  5 </v>
      </c>
    </row>
    <row r="9" spans="1:7" ht="18.75">
      <c r="A9" t="s">
        <v>180</v>
      </c>
      <c r="B9" t="s">
        <v>181</v>
      </c>
      <c r="C9">
        <v>83</v>
      </c>
      <c r="F9" s="80">
        <v>12</v>
      </c>
      <c r="G9">
        <f t="shared" si="0"/>
      </c>
    </row>
    <row r="10" spans="1:7" ht="18.75">
      <c r="A10" t="s">
        <v>182</v>
      </c>
      <c r="B10" t="s">
        <v>183</v>
      </c>
      <c r="C10">
        <v>86</v>
      </c>
      <c r="F10" s="80">
        <v>13</v>
      </c>
      <c r="G10" t="str">
        <f t="shared" si="0"/>
        <v> 7 </v>
      </c>
    </row>
    <row r="11" spans="1:7" ht="18.75">
      <c r="A11" t="s">
        <v>184</v>
      </c>
      <c r="B11" t="s">
        <v>173</v>
      </c>
      <c r="C11">
        <v>145</v>
      </c>
      <c r="F11" s="80">
        <v>14</v>
      </c>
      <c r="G11" t="str">
        <f t="shared" si="0"/>
        <v> 5  5 </v>
      </c>
    </row>
    <row r="12" spans="1:7" ht="18.75">
      <c r="A12" t="s">
        <v>185</v>
      </c>
      <c r="B12" t="s">
        <v>186</v>
      </c>
      <c r="C12">
        <v>75</v>
      </c>
      <c r="F12" s="80">
        <v>15</v>
      </c>
      <c r="G12">
        <f t="shared" si="0"/>
      </c>
    </row>
    <row r="13" spans="1:3" ht="15">
      <c r="A13" t="s">
        <v>187</v>
      </c>
      <c r="B13" t="s">
        <v>188</v>
      </c>
      <c r="C13">
        <v>98</v>
      </c>
    </row>
    <row r="14" spans="1:10" ht="135">
      <c r="A14" t="s">
        <v>189</v>
      </c>
      <c r="B14" t="s">
        <v>183</v>
      </c>
      <c r="C14">
        <v>104</v>
      </c>
      <c r="E14" s="29" t="s">
        <v>33</v>
      </c>
      <c r="F14" s="83" t="s">
        <v>193</v>
      </c>
      <c r="G14" s="83"/>
      <c r="H14" s="83"/>
      <c r="I14" s="83"/>
      <c r="J14" s="83"/>
    </row>
    <row r="15" spans="1:3" ht="15">
      <c r="A15" t="s">
        <v>187</v>
      </c>
      <c r="B15" t="s">
        <v>174</v>
      </c>
      <c r="C15">
        <v>100</v>
      </c>
    </row>
    <row r="16" spans="1:3" ht="15">
      <c r="A16" t="s">
        <v>190</v>
      </c>
      <c r="B16" t="s">
        <v>168</v>
      </c>
      <c r="C16">
        <v>104</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1"/>
  </sheetPr>
  <dimension ref="A1:L301"/>
  <sheetViews>
    <sheetView zoomScale="85" zoomScaleNormal="85" zoomScalePageLayoutView="0" workbookViewId="0" topLeftCell="A1">
      <selection activeCell="A1" sqref="A1"/>
    </sheetView>
  </sheetViews>
  <sheetFormatPr defaultColWidth="8.140625" defaultRowHeight="15"/>
  <cols>
    <col min="1" max="1" width="11.7109375" style="0" bestFit="1" customWidth="1"/>
    <col min="2" max="2" width="15.140625" style="0" bestFit="1" customWidth="1"/>
    <col min="3" max="3" width="14.8515625" style="0" bestFit="1" customWidth="1"/>
    <col min="4" max="4" width="9.140625" style="0" customWidth="1"/>
    <col min="5" max="5" width="21.8515625" style="0" customWidth="1"/>
    <col min="6" max="6" width="15.7109375" style="0" customWidth="1"/>
    <col min="7" max="9" width="15.7109375" style="0" bestFit="1" customWidth="1"/>
    <col min="10" max="10" width="11.421875" style="0" customWidth="1"/>
    <col min="11" max="11" width="1.7109375" style="0" customWidth="1"/>
  </cols>
  <sheetData>
    <row r="1" spans="1:6" ht="15.75">
      <c r="A1" s="74" t="s">
        <v>194</v>
      </c>
      <c r="B1" s="74" t="s">
        <v>195</v>
      </c>
      <c r="C1" s="74" t="s">
        <v>196</v>
      </c>
      <c r="E1" s="19" t="s">
        <v>202</v>
      </c>
      <c r="F1" s="19" t="s">
        <v>196</v>
      </c>
    </row>
    <row r="2" spans="1:10" ht="15">
      <c r="A2" s="84">
        <v>1</v>
      </c>
      <c r="B2" s="84" t="s">
        <v>41</v>
      </c>
      <c r="C2" s="84">
        <v>18</v>
      </c>
      <c r="E2" s="19" t="s">
        <v>195</v>
      </c>
      <c r="F2" t="s">
        <v>198</v>
      </c>
      <c r="G2" t="s">
        <v>199</v>
      </c>
      <c r="H2" t="s">
        <v>200</v>
      </c>
      <c r="I2" t="s">
        <v>201</v>
      </c>
      <c r="J2" t="s">
        <v>19</v>
      </c>
    </row>
    <row r="3" spans="1:12" ht="15">
      <c r="A3" s="84">
        <v>2</v>
      </c>
      <c r="B3" s="84" t="s">
        <v>40</v>
      </c>
      <c r="C3" s="84">
        <v>22</v>
      </c>
      <c r="E3" t="s">
        <v>197</v>
      </c>
      <c r="F3" s="17">
        <v>2</v>
      </c>
      <c r="G3" s="17">
        <v>14</v>
      </c>
      <c r="H3" s="17">
        <v>28</v>
      </c>
      <c r="I3" s="17">
        <v>22</v>
      </c>
      <c r="J3" s="17">
        <v>66</v>
      </c>
      <c r="L3" t="s">
        <v>203</v>
      </c>
    </row>
    <row r="4" spans="1:12" ht="15">
      <c r="A4" s="84">
        <v>3</v>
      </c>
      <c r="B4" s="84" t="s">
        <v>41</v>
      </c>
      <c r="C4" s="84">
        <v>28</v>
      </c>
      <c r="E4" t="s">
        <v>40</v>
      </c>
      <c r="F4" s="17">
        <v>34</v>
      </c>
      <c r="G4" s="17">
        <v>64</v>
      </c>
      <c r="H4" s="17">
        <v>46</v>
      </c>
      <c r="I4" s="17">
        <v>6</v>
      </c>
      <c r="J4" s="17">
        <v>150</v>
      </c>
      <c r="L4" t="s">
        <v>203</v>
      </c>
    </row>
    <row r="5" spans="1:12" ht="15">
      <c r="A5" s="84">
        <v>4</v>
      </c>
      <c r="B5" s="84" t="s">
        <v>197</v>
      </c>
      <c r="C5" s="84">
        <v>38</v>
      </c>
      <c r="E5" t="s">
        <v>41</v>
      </c>
      <c r="F5" s="17">
        <v>42</v>
      </c>
      <c r="G5" s="17">
        <v>40</v>
      </c>
      <c r="H5" s="17">
        <v>2</v>
      </c>
      <c r="I5" s="17"/>
      <c r="J5" s="17">
        <v>84</v>
      </c>
      <c r="L5" t="s">
        <v>203</v>
      </c>
    </row>
    <row r="6" spans="1:10" ht="15">
      <c r="A6" s="84">
        <v>5</v>
      </c>
      <c r="B6" s="84" t="s">
        <v>40</v>
      </c>
      <c r="C6" s="84">
        <v>33</v>
      </c>
      <c r="E6" t="s">
        <v>19</v>
      </c>
      <c r="F6" s="17">
        <v>78</v>
      </c>
      <c r="G6" s="17">
        <v>118</v>
      </c>
      <c r="H6" s="17">
        <v>76</v>
      </c>
      <c r="I6" s="17">
        <v>28</v>
      </c>
      <c r="J6" s="17">
        <v>300</v>
      </c>
    </row>
    <row r="7" spans="1:3" ht="15">
      <c r="A7" s="84">
        <v>6</v>
      </c>
      <c r="B7" s="84" t="s">
        <v>41</v>
      </c>
      <c r="C7" s="84">
        <v>28</v>
      </c>
    </row>
    <row r="8" spans="1:9" ht="77.25">
      <c r="A8" s="84">
        <v>7</v>
      </c>
      <c r="B8" s="84" t="s">
        <v>40</v>
      </c>
      <c r="C8" s="84">
        <v>19</v>
      </c>
      <c r="F8" s="85" t="s">
        <v>204</v>
      </c>
      <c r="G8" s="85" t="s">
        <v>204</v>
      </c>
      <c r="H8" s="85" t="s">
        <v>204</v>
      </c>
      <c r="I8" s="85" t="s">
        <v>204</v>
      </c>
    </row>
    <row r="9" spans="1:3" ht="15">
      <c r="A9" s="84">
        <v>8</v>
      </c>
      <c r="B9" s="84" t="s">
        <v>40</v>
      </c>
      <c r="C9" s="84">
        <v>11</v>
      </c>
    </row>
    <row r="10" spans="1:6" ht="15">
      <c r="A10" s="84">
        <v>9</v>
      </c>
      <c r="B10" s="84" t="s">
        <v>40</v>
      </c>
      <c r="C10" s="84">
        <v>23</v>
      </c>
      <c r="E10" s="19" t="s">
        <v>202</v>
      </c>
      <c r="F10" s="19" t="s">
        <v>196</v>
      </c>
    </row>
    <row r="11" spans="1:10" ht="15">
      <c r="A11" s="84">
        <v>10</v>
      </c>
      <c r="B11" s="84" t="s">
        <v>41</v>
      </c>
      <c r="C11" s="84">
        <v>13</v>
      </c>
      <c r="E11" s="19" t="s">
        <v>195</v>
      </c>
      <c r="F11" t="s">
        <v>198</v>
      </c>
      <c r="G11" t="s">
        <v>199</v>
      </c>
      <c r="H11" t="s">
        <v>200</v>
      </c>
      <c r="I11" t="s">
        <v>201</v>
      </c>
      <c r="J11" t="s">
        <v>19</v>
      </c>
    </row>
    <row r="12" spans="1:10" ht="15">
      <c r="A12" s="84">
        <v>11</v>
      </c>
      <c r="B12" s="84" t="s">
        <v>40</v>
      </c>
      <c r="C12" s="84">
        <v>33</v>
      </c>
      <c r="E12" t="s">
        <v>197</v>
      </c>
      <c r="F12" s="27">
        <v>0.030303030303030304</v>
      </c>
      <c r="G12" s="27">
        <v>0.21212121212121213</v>
      </c>
      <c r="H12" s="27">
        <v>0.42424242424242425</v>
      </c>
      <c r="I12" s="27">
        <v>0.3333333333333333</v>
      </c>
      <c r="J12" s="27">
        <v>1</v>
      </c>
    </row>
    <row r="13" spans="1:10" ht="15">
      <c r="A13" s="84">
        <v>12</v>
      </c>
      <c r="B13" s="84" t="s">
        <v>40</v>
      </c>
      <c r="C13" s="84">
        <v>44</v>
      </c>
      <c r="E13" t="s">
        <v>40</v>
      </c>
      <c r="F13" s="27">
        <v>0.22666666666666666</v>
      </c>
      <c r="G13" s="27">
        <v>0.4266666666666667</v>
      </c>
      <c r="H13" s="27">
        <v>0.30666666666666664</v>
      </c>
      <c r="I13" s="27">
        <v>0.04</v>
      </c>
      <c r="J13" s="27">
        <v>1</v>
      </c>
    </row>
    <row r="14" spans="1:10" ht="15">
      <c r="A14" s="84">
        <v>13</v>
      </c>
      <c r="B14" s="84" t="s">
        <v>197</v>
      </c>
      <c r="C14" s="84">
        <v>42</v>
      </c>
      <c r="E14" t="s">
        <v>41</v>
      </c>
      <c r="F14" s="27">
        <v>0.5</v>
      </c>
      <c r="G14" s="27">
        <v>0.47619047619047616</v>
      </c>
      <c r="H14" s="27">
        <v>0.023809523809523808</v>
      </c>
      <c r="I14" s="27">
        <v>0</v>
      </c>
      <c r="J14" s="27">
        <v>1</v>
      </c>
    </row>
    <row r="15" spans="1:10" ht="15">
      <c r="A15" s="84">
        <v>14</v>
      </c>
      <c r="B15" s="84" t="s">
        <v>197</v>
      </c>
      <c r="C15" s="84">
        <v>34</v>
      </c>
      <c r="E15" t="s">
        <v>19</v>
      </c>
      <c r="F15" s="27">
        <v>0.26</v>
      </c>
      <c r="G15" s="27">
        <v>0.3933333333333333</v>
      </c>
      <c r="H15" s="27">
        <v>0.25333333333333335</v>
      </c>
      <c r="I15" s="27">
        <v>0.09333333333333334</v>
      </c>
      <c r="J15" s="27">
        <v>1</v>
      </c>
    </row>
    <row r="16" spans="1:3" ht="15">
      <c r="A16" s="84">
        <v>15</v>
      </c>
      <c r="B16" s="84" t="s">
        <v>41</v>
      </c>
      <c r="C16" s="84">
        <v>25</v>
      </c>
    </row>
    <row r="17" spans="1:9" ht="87.75">
      <c r="A17" s="84">
        <v>16</v>
      </c>
      <c r="B17" s="84" t="s">
        <v>41</v>
      </c>
      <c r="C17" s="84">
        <v>22</v>
      </c>
      <c r="F17" s="85" t="s">
        <v>205</v>
      </c>
      <c r="G17" s="85" t="s">
        <v>205</v>
      </c>
      <c r="H17" s="85" t="s">
        <v>205</v>
      </c>
      <c r="I17" s="85" t="s">
        <v>205</v>
      </c>
    </row>
    <row r="18" spans="1:3" ht="15">
      <c r="A18" s="84">
        <v>17</v>
      </c>
      <c r="B18" s="84" t="s">
        <v>41</v>
      </c>
      <c r="C18" s="84">
        <v>26</v>
      </c>
    </row>
    <row r="19" spans="1:6" ht="15">
      <c r="A19" s="84">
        <v>18</v>
      </c>
      <c r="B19" s="84" t="s">
        <v>197</v>
      </c>
      <c r="C19" s="84">
        <v>17</v>
      </c>
      <c r="E19" s="19" t="s">
        <v>202</v>
      </c>
      <c r="F19" s="19" t="s">
        <v>196</v>
      </c>
    </row>
    <row r="20" spans="1:10" ht="15">
      <c r="A20" s="84">
        <v>19</v>
      </c>
      <c r="B20" s="84" t="s">
        <v>40</v>
      </c>
      <c r="C20" s="84">
        <v>30</v>
      </c>
      <c r="E20" s="19" t="s">
        <v>195</v>
      </c>
      <c r="F20" t="s">
        <v>198</v>
      </c>
      <c r="G20" t="s">
        <v>199</v>
      </c>
      <c r="H20" t="s">
        <v>200</v>
      </c>
      <c r="I20" t="s">
        <v>201</v>
      </c>
      <c r="J20" t="s">
        <v>19</v>
      </c>
    </row>
    <row r="21" spans="1:12" ht="15">
      <c r="A21" s="84">
        <v>20</v>
      </c>
      <c r="B21" s="84" t="s">
        <v>41</v>
      </c>
      <c r="C21" s="84">
        <v>19</v>
      </c>
      <c r="E21" t="s">
        <v>197</v>
      </c>
      <c r="F21" s="27">
        <v>0.02564102564102564</v>
      </c>
      <c r="G21" s="27">
        <v>0.11864406779661017</v>
      </c>
      <c r="H21" s="27">
        <v>0.3684210526315789</v>
      </c>
      <c r="I21" s="27">
        <v>0.7857142857142857</v>
      </c>
      <c r="J21" s="27">
        <v>0.22</v>
      </c>
      <c r="L21" t="s">
        <v>206</v>
      </c>
    </row>
    <row r="22" spans="1:12" ht="15">
      <c r="A22" s="84">
        <v>21</v>
      </c>
      <c r="B22" s="84" t="s">
        <v>40</v>
      </c>
      <c r="C22" s="84">
        <v>33</v>
      </c>
      <c r="E22" t="s">
        <v>40</v>
      </c>
      <c r="F22" s="27">
        <v>0.4358974358974359</v>
      </c>
      <c r="G22" s="27">
        <v>0.5423728813559322</v>
      </c>
      <c r="H22" s="27">
        <v>0.6052631578947368</v>
      </c>
      <c r="I22" s="27">
        <v>0.21428571428571427</v>
      </c>
      <c r="J22" s="27">
        <v>0.5</v>
      </c>
      <c r="L22" t="s">
        <v>206</v>
      </c>
    </row>
    <row r="23" spans="1:12" ht="15">
      <c r="A23" s="84">
        <v>22</v>
      </c>
      <c r="B23" s="84" t="s">
        <v>40</v>
      </c>
      <c r="C23" s="84">
        <v>22</v>
      </c>
      <c r="E23" t="s">
        <v>41</v>
      </c>
      <c r="F23" s="27">
        <v>0.5384615384615384</v>
      </c>
      <c r="G23" s="27">
        <v>0.3389830508474576</v>
      </c>
      <c r="H23" s="27">
        <v>0.02631578947368421</v>
      </c>
      <c r="I23" s="27">
        <v>0</v>
      </c>
      <c r="J23" s="27">
        <v>0.28</v>
      </c>
      <c r="L23" t="s">
        <v>206</v>
      </c>
    </row>
    <row r="24" spans="1:10" ht="15">
      <c r="A24" s="84">
        <v>23</v>
      </c>
      <c r="B24" s="84" t="s">
        <v>197</v>
      </c>
      <c r="C24" s="84">
        <v>32</v>
      </c>
      <c r="E24" t="s">
        <v>19</v>
      </c>
      <c r="F24" s="27">
        <v>1</v>
      </c>
      <c r="G24" s="27">
        <v>1</v>
      </c>
      <c r="H24" s="27">
        <v>1</v>
      </c>
      <c r="I24" s="27">
        <v>1</v>
      </c>
      <c r="J24" s="27">
        <v>1</v>
      </c>
    </row>
    <row r="25" spans="1:3" ht="15">
      <c r="A25" s="84">
        <v>24</v>
      </c>
      <c r="B25" s="84" t="s">
        <v>197</v>
      </c>
      <c r="C25" s="84">
        <v>33</v>
      </c>
    </row>
    <row r="26" spans="1:9" ht="15">
      <c r="A26" s="84">
        <v>25</v>
      </c>
      <c r="B26" s="84" t="s">
        <v>40</v>
      </c>
      <c r="C26" s="84">
        <v>34</v>
      </c>
      <c r="F26" s="85"/>
      <c r="G26" s="85"/>
      <c r="H26" s="85"/>
      <c r="I26" s="85"/>
    </row>
    <row r="27" spans="1:3" ht="15">
      <c r="A27" s="84">
        <v>26</v>
      </c>
      <c r="B27" s="84" t="s">
        <v>40</v>
      </c>
      <c r="C27" s="84">
        <v>38</v>
      </c>
    </row>
    <row r="28" spans="1:3" ht="15">
      <c r="A28" s="84">
        <v>27</v>
      </c>
      <c r="B28" s="84" t="s">
        <v>41</v>
      </c>
      <c r="C28" s="84">
        <v>27</v>
      </c>
    </row>
    <row r="29" spans="1:3" ht="15">
      <c r="A29" s="84">
        <v>28</v>
      </c>
      <c r="B29" s="84" t="s">
        <v>41</v>
      </c>
      <c r="C29" s="84">
        <v>27</v>
      </c>
    </row>
    <row r="30" spans="1:3" ht="15">
      <c r="A30" s="84">
        <v>29</v>
      </c>
      <c r="B30" s="84" t="s">
        <v>40</v>
      </c>
      <c r="C30" s="84">
        <v>26</v>
      </c>
    </row>
    <row r="31" spans="1:3" ht="15">
      <c r="A31" s="84">
        <v>30</v>
      </c>
      <c r="B31" s="84" t="s">
        <v>40</v>
      </c>
      <c r="C31" s="84">
        <v>34</v>
      </c>
    </row>
    <row r="32" spans="1:3" ht="15">
      <c r="A32" s="84">
        <v>31</v>
      </c>
      <c r="B32" s="84" t="s">
        <v>40</v>
      </c>
      <c r="C32" s="84">
        <v>35</v>
      </c>
    </row>
    <row r="33" spans="1:3" ht="15">
      <c r="A33" s="84">
        <v>32</v>
      </c>
      <c r="B33" s="84" t="s">
        <v>41</v>
      </c>
      <c r="C33" s="84">
        <v>25</v>
      </c>
    </row>
    <row r="34" spans="1:3" ht="15">
      <c r="A34" s="84">
        <v>33</v>
      </c>
      <c r="B34" s="84" t="s">
        <v>197</v>
      </c>
      <c r="C34" s="84">
        <v>44</v>
      </c>
    </row>
    <row r="35" spans="1:3" ht="15">
      <c r="A35" s="84">
        <v>34</v>
      </c>
      <c r="B35" s="84" t="s">
        <v>41</v>
      </c>
      <c r="C35" s="84">
        <v>26</v>
      </c>
    </row>
    <row r="36" spans="1:3" ht="15">
      <c r="A36" s="84">
        <v>35</v>
      </c>
      <c r="B36" s="84" t="s">
        <v>197</v>
      </c>
      <c r="C36" s="84">
        <v>47</v>
      </c>
    </row>
    <row r="37" spans="1:3" ht="15">
      <c r="A37" s="84">
        <v>36</v>
      </c>
      <c r="B37" s="84" t="s">
        <v>41</v>
      </c>
      <c r="C37" s="84">
        <v>10</v>
      </c>
    </row>
    <row r="38" spans="1:3" ht="15">
      <c r="A38" s="84">
        <v>37</v>
      </c>
      <c r="B38" s="84" t="s">
        <v>197</v>
      </c>
      <c r="C38" s="84">
        <v>35</v>
      </c>
    </row>
    <row r="39" spans="1:3" ht="15">
      <c r="A39" s="84">
        <v>38</v>
      </c>
      <c r="B39" s="84" t="s">
        <v>41</v>
      </c>
      <c r="C39" s="84">
        <v>12</v>
      </c>
    </row>
    <row r="40" spans="1:3" ht="15">
      <c r="A40" s="84">
        <v>39</v>
      </c>
      <c r="B40" s="84" t="s">
        <v>41</v>
      </c>
      <c r="C40" s="84">
        <v>15</v>
      </c>
    </row>
    <row r="41" spans="1:3" ht="15">
      <c r="A41" s="84">
        <v>40</v>
      </c>
      <c r="B41" s="84" t="s">
        <v>197</v>
      </c>
      <c r="C41" s="84">
        <v>27</v>
      </c>
    </row>
    <row r="42" spans="1:3" ht="15">
      <c r="A42" s="84">
        <v>41</v>
      </c>
      <c r="B42" s="84" t="s">
        <v>41</v>
      </c>
      <c r="C42" s="84">
        <v>19</v>
      </c>
    </row>
    <row r="43" spans="1:3" ht="15">
      <c r="A43" s="84">
        <v>42</v>
      </c>
      <c r="B43" s="84" t="s">
        <v>197</v>
      </c>
      <c r="C43" s="84">
        <v>45</v>
      </c>
    </row>
    <row r="44" spans="1:3" ht="15">
      <c r="A44" s="84">
        <v>43</v>
      </c>
      <c r="B44" s="84" t="s">
        <v>40</v>
      </c>
      <c r="C44" s="84">
        <v>32</v>
      </c>
    </row>
    <row r="45" spans="1:3" ht="15">
      <c r="A45" s="84">
        <v>44</v>
      </c>
      <c r="B45" s="84" t="s">
        <v>40</v>
      </c>
      <c r="C45" s="84">
        <v>14</v>
      </c>
    </row>
    <row r="46" spans="1:3" ht="15">
      <c r="A46" s="84">
        <v>45</v>
      </c>
      <c r="B46" s="84" t="s">
        <v>197</v>
      </c>
      <c r="C46" s="84">
        <v>40</v>
      </c>
    </row>
    <row r="47" spans="1:3" ht="15">
      <c r="A47" s="84">
        <v>46</v>
      </c>
      <c r="B47" s="84" t="s">
        <v>197</v>
      </c>
      <c r="C47" s="84">
        <v>31</v>
      </c>
    </row>
    <row r="48" spans="1:3" ht="15">
      <c r="A48" s="84">
        <v>47</v>
      </c>
      <c r="B48" s="84" t="s">
        <v>40</v>
      </c>
      <c r="C48" s="84">
        <v>17</v>
      </c>
    </row>
    <row r="49" spans="1:3" ht="15">
      <c r="A49" s="84">
        <v>48</v>
      </c>
      <c r="B49" s="84" t="s">
        <v>40</v>
      </c>
      <c r="C49" s="84">
        <v>20</v>
      </c>
    </row>
    <row r="50" spans="1:3" ht="15">
      <c r="A50" s="84">
        <v>49</v>
      </c>
      <c r="B50" s="84" t="s">
        <v>197</v>
      </c>
      <c r="C50" s="84">
        <v>36</v>
      </c>
    </row>
    <row r="51" spans="1:3" ht="15">
      <c r="A51" s="84">
        <v>50</v>
      </c>
      <c r="B51" s="84" t="s">
        <v>197</v>
      </c>
      <c r="C51" s="84">
        <v>24</v>
      </c>
    </row>
    <row r="52" spans="1:3" ht="15">
      <c r="A52" s="84">
        <v>51</v>
      </c>
      <c r="B52" s="84" t="s">
        <v>40</v>
      </c>
      <c r="C52" s="84">
        <v>38</v>
      </c>
    </row>
    <row r="53" spans="1:3" ht="15">
      <c r="A53" s="84">
        <v>52</v>
      </c>
      <c r="B53" s="84" t="s">
        <v>41</v>
      </c>
      <c r="C53" s="84">
        <v>10</v>
      </c>
    </row>
    <row r="54" spans="1:3" ht="15">
      <c r="A54" s="84">
        <v>53</v>
      </c>
      <c r="B54" s="84" t="s">
        <v>40</v>
      </c>
      <c r="C54" s="84">
        <v>10</v>
      </c>
    </row>
    <row r="55" spans="1:3" ht="15">
      <c r="A55" s="84">
        <v>54</v>
      </c>
      <c r="B55" s="84" t="s">
        <v>197</v>
      </c>
      <c r="C55" s="84">
        <v>21</v>
      </c>
    </row>
    <row r="56" spans="1:3" ht="15">
      <c r="A56" s="84">
        <v>55</v>
      </c>
      <c r="B56" s="84" t="s">
        <v>40</v>
      </c>
      <c r="C56" s="84">
        <v>34</v>
      </c>
    </row>
    <row r="57" spans="1:3" ht="15">
      <c r="A57" s="84">
        <v>56</v>
      </c>
      <c r="B57" s="84" t="s">
        <v>40</v>
      </c>
      <c r="C57" s="84">
        <v>31</v>
      </c>
    </row>
    <row r="58" spans="1:3" ht="15">
      <c r="A58" s="84">
        <v>57</v>
      </c>
      <c r="B58" s="84" t="s">
        <v>197</v>
      </c>
      <c r="C58" s="84">
        <v>25</v>
      </c>
    </row>
    <row r="59" spans="1:3" ht="15">
      <c r="A59" s="84">
        <v>58</v>
      </c>
      <c r="B59" s="84" t="s">
        <v>41</v>
      </c>
      <c r="C59" s="84">
        <v>22</v>
      </c>
    </row>
    <row r="60" spans="1:3" ht="15">
      <c r="A60" s="84">
        <v>59</v>
      </c>
      <c r="B60" s="84" t="s">
        <v>40</v>
      </c>
      <c r="C60" s="84">
        <v>28</v>
      </c>
    </row>
    <row r="61" spans="1:3" ht="15">
      <c r="A61" s="84">
        <v>60</v>
      </c>
      <c r="B61" s="84" t="s">
        <v>41</v>
      </c>
      <c r="C61" s="84">
        <v>10</v>
      </c>
    </row>
    <row r="62" spans="1:3" ht="15">
      <c r="A62" s="84">
        <v>61</v>
      </c>
      <c r="B62" s="84" t="s">
        <v>40</v>
      </c>
      <c r="C62" s="84">
        <v>27</v>
      </c>
    </row>
    <row r="63" spans="1:3" ht="15">
      <c r="A63" s="84">
        <v>62</v>
      </c>
      <c r="B63" s="84" t="s">
        <v>197</v>
      </c>
      <c r="C63" s="84">
        <v>41</v>
      </c>
    </row>
    <row r="64" spans="1:3" ht="15">
      <c r="A64" s="84">
        <v>63</v>
      </c>
      <c r="B64" s="84" t="s">
        <v>40</v>
      </c>
      <c r="C64" s="84">
        <v>35</v>
      </c>
    </row>
    <row r="65" spans="1:3" ht="15">
      <c r="A65" s="84">
        <v>64</v>
      </c>
      <c r="B65" s="84" t="s">
        <v>41</v>
      </c>
      <c r="C65" s="84">
        <v>11</v>
      </c>
    </row>
    <row r="66" spans="1:3" ht="15">
      <c r="A66" s="84">
        <v>65</v>
      </c>
      <c r="B66" s="84" t="s">
        <v>41</v>
      </c>
      <c r="C66" s="84">
        <v>18</v>
      </c>
    </row>
    <row r="67" spans="1:3" ht="15">
      <c r="A67" s="84">
        <v>66</v>
      </c>
      <c r="B67" s="84" t="s">
        <v>197</v>
      </c>
      <c r="C67" s="84">
        <v>40</v>
      </c>
    </row>
    <row r="68" spans="1:3" ht="15">
      <c r="A68" s="84">
        <v>67</v>
      </c>
      <c r="B68" s="84" t="s">
        <v>40</v>
      </c>
      <c r="C68" s="84">
        <v>48</v>
      </c>
    </row>
    <row r="69" spans="1:3" ht="15">
      <c r="A69" s="84">
        <v>68</v>
      </c>
      <c r="B69" s="84" t="s">
        <v>197</v>
      </c>
      <c r="C69" s="84">
        <v>26</v>
      </c>
    </row>
    <row r="70" spans="1:3" ht="15">
      <c r="A70" s="84">
        <v>69</v>
      </c>
      <c r="B70" s="84" t="s">
        <v>40</v>
      </c>
      <c r="C70" s="84">
        <v>12</v>
      </c>
    </row>
    <row r="71" spans="1:3" ht="15">
      <c r="A71" s="84">
        <v>70</v>
      </c>
      <c r="B71" s="84" t="s">
        <v>41</v>
      </c>
      <c r="C71" s="84">
        <v>20</v>
      </c>
    </row>
    <row r="72" spans="1:3" ht="15">
      <c r="A72" s="84">
        <v>71</v>
      </c>
      <c r="B72" s="84" t="s">
        <v>40</v>
      </c>
      <c r="C72" s="84">
        <v>38</v>
      </c>
    </row>
    <row r="73" spans="1:3" ht="15">
      <c r="A73" s="84">
        <v>72</v>
      </c>
      <c r="B73" s="84" t="s">
        <v>40</v>
      </c>
      <c r="C73" s="84">
        <v>36</v>
      </c>
    </row>
    <row r="74" spans="1:3" ht="15">
      <c r="A74" s="84">
        <v>73</v>
      </c>
      <c r="B74" s="84" t="s">
        <v>40</v>
      </c>
      <c r="C74" s="84">
        <v>37</v>
      </c>
    </row>
    <row r="75" spans="1:3" ht="15">
      <c r="A75" s="84">
        <v>74</v>
      </c>
      <c r="B75" s="84" t="s">
        <v>40</v>
      </c>
      <c r="C75" s="84">
        <v>24</v>
      </c>
    </row>
    <row r="76" spans="1:3" ht="15">
      <c r="A76" s="84">
        <v>75</v>
      </c>
      <c r="B76" s="84" t="s">
        <v>40</v>
      </c>
      <c r="C76" s="84">
        <v>18</v>
      </c>
    </row>
    <row r="77" spans="1:3" ht="15">
      <c r="A77" s="84">
        <v>76</v>
      </c>
      <c r="B77" s="84" t="s">
        <v>40</v>
      </c>
      <c r="C77" s="84">
        <v>34</v>
      </c>
    </row>
    <row r="78" spans="1:3" ht="15">
      <c r="A78" s="84">
        <v>77</v>
      </c>
      <c r="B78" s="84" t="s">
        <v>40</v>
      </c>
      <c r="C78" s="84">
        <v>28</v>
      </c>
    </row>
    <row r="79" spans="1:3" ht="15">
      <c r="A79" s="84">
        <v>78</v>
      </c>
      <c r="B79" s="84" t="s">
        <v>40</v>
      </c>
      <c r="C79" s="84">
        <v>25</v>
      </c>
    </row>
    <row r="80" spans="1:3" ht="15">
      <c r="A80" s="84">
        <v>79</v>
      </c>
      <c r="B80" s="84" t="s">
        <v>40</v>
      </c>
      <c r="C80" s="84">
        <v>25</v>
      </c>
    </row>
    <row r="81" spans="1:3" ht="15">
      <c r="A81" s="84">
        <v>80</v>
      </c>
      <c r="B81" s="84" t="s">
        <v>40</v>
      </c>
      <c r="C81" s="84">
        <v>30</v>
      </c>
    </row>
    <row r="82" spans="1:3" ht="15">
      <c r="A82" s="84">
        <v>81</v>
      </c>
      <c r="B82" s="84" t="s">
        <v>40</v>
      </c>
      <c r="C82" s="84">
        <v>21</v>
      </c>
    </row>
    <row r="83" spans="1:3" ht="15">
      <c r="A83" s="84">
        <v>82</v>
      </c>
      <c r="B83" s="84" t="s">
        <v>197</v>
      </c>
      <c r="C83" s="84">
        <v>28</v>
      </c>
    </row>
    <row r="84" spans="1:3" ht="15">
      <c r="A84" s="84">
        <v>83</v>
      </c>
      <c r="B84" s="84" t="s">
        <v>40</v>
      </c>
      <c r="C84" s="84">
        <v>16</v>
      </c>
    </row>
    <row r="85" spans="1:3" ht="15">
      <c r="A85" s="84">
        <v>84</v>
      </c>
      <c r="B85" s="84" t="s">
        <v>41</v>
      </c>
      <c r="C85" s="84">
        <v>23</v>
      </c>
    </row>
    <row r="86" spans="1:3" ht="15">
      <c r="A86" s="84">
        <v>85</v>
      </c>
      <c r="B86" s="84" t="s">
        <v>197</v>
      </c>
      <c r="C86" s="84">
        <v>46</v>
      </c>
    </row>
    <row r="87" spans="1:3" ht="15">
      <c r="A87" s="84">
        <v>86</v>
      </c>
      <c r="B87" s="84" t="s">
        <v>40</v>
      </c>
      <c r="C87" s="84">
        <v>14</v>
      </c>
    </row>
    <row r="88" spans="1:3" ht="15">
      <c r="A88" s="84">
        <v>87</v>
      </c>
      <c r="B88" s="84" t="s">
        <v>41</v>
      </c>
      <c r="C88" s="84">
        <v>11</v>
      </c>
    </row>
    <row r="89" spans="1:3" ht="15">
      <c r="A89" s="84">
        <v>88</v>
      </c>
      <c r="B89" s="84" t="s">
        <v>40</v>
      </c>
      <c r="C89" s="84">
        <v>20</v>
      </c>
    </row>
    <row r="90" spans="1:3" ht="15">
      <c r="A90" s="84">
        <v>89</v>
      </c>
      <c r="B90" s="84" t="s">
        <v>40</v>
      </c>
      <c r="C90" s="84">
        <v>32</v>
      </c>
    </row>
    <row r="91" spans="1:3" ht="15">
      <c r="A91" s="84">
        <v>90</v>
      </c>
      <c r="B91" s="84" t="s">
        <v>197</v>
      </c>
      <c r="C91" s="84">
        <v>20</v>
      </c>
    </row>
    <row r="92" spans="1:3" ht="15">
      <c r="A92" s="84">
        <v>91</v>
      </c>
      <c r="B92" s="84" t="s">
        <v>40</v>
      </c>
      <c r="C92" s="84">
        <v>24</v>
      </c>
    </row>
    <row r="93" spans="1:3" ht="15">
      <c r="A93" s="84">
        <v>92</v>
      </c>
      <c r="B93" s="84" t="s">
        <v>40</v>
      </c>
      <c r="C93" s="84">
        <v>14</v>
      </c>
    </row>
    <row r="94" spans="1:3" ht="15">
      <c r="A94" s="84">
        <v>93</v>
      </c>
      <c r="B94" s="84" t="s">
        <v>40</v>
      </c>
      <c r="C94" s="84">
        <v>24</v>
      </c>
    </row>
    <row r="95" spans="1:3" ht="15">
      <c r="A95" s="84">
        <v>94</v>
      </c>
      <c r="B95" s="84" t="s">
        <v>197</v>
      </c>
      <c r="C95" s="84">
        <v>33</v>
      </c>
    </row>
    <row r="96" spans="1:3" ht="15">
      <c r="A96" s="84">
        <v>95</v>
      </c>
      <c r="B96" s="84" t="s">
        <v>41</v>
      </c>
      <c r="C96" s="84">
        <v>23</v>
      </c>
    </row>
    <row r="97" spans="1:3" ht="15">
      <c r="A97" s="84">
        <v>96</v>
      </c>
      <c r="B97" s="84" t="s">
        <v>40</v>
      </c>
      <c r="C97" s="84">
        <v>28</v>
      </c>
    </row>
    <row r="98" spans="1:3" ht="15">
      <c r="A98" s="84">
        <v>97</v>
      </c>
      <c r="B98" s="84" t="s">
        <v>40</v>
      </c>
      <c r="C98" s="84">
        <v>17</v>
      </c>
    </row>
    <row r="99" spans="1:3" ht="15">
      <c r="A99" s="84">
        <v>98</v>
      </c>
      <c r="B99" s="84" t="s">
        <v>197</v>
      </c>
      <c r="C99" s="84">
        <v>28</v>
      </c>
    </row>
    <row r="100" spans="1:3" ht="15">
      <c r="A100" s="84">
        <v>99</v>
      </c>
      <c r="B100" s="84" t="s">
        <v>40</v>
      </c>
      <c r="C100" s="84">
        <v>16</v>
      </c>
    </row>
    <row r="101" spans="1:3" ht="15">
      <c r="A101" s="84">
        <v>100</v>
      </c>
      <c r="B101" s="84" t="s">
        <v>197</v>
      </c>
      <c r="C101" s="84">
        <v>31</v>
      </c>
    </row>
    <row r="102" spans="1:3" ht="15">
      <c r="A102" s="84">
        <v>101</v>
      </c>
      <c r="B102" s="84" t="s">
        <v>40</v>
      </c>
      <c r="C102" s="84">
        <v>27</v>
      </c>
    </row>
    <row r="103" spans="1:3" ht="15">
      <c r="A103" s="84">
        <v>102</v>
      </c>
      <c r="B103" s="84" t="s">
        <v>197</v>
      </c>
      <c r="C103" s="84">
        <v>30</v>
      </c>
    </row>
    <row r="104" spans="1:3" ht="15">
      <c r="A104" s="84">
        <v>103</v>
      </c>
      <c r="B104" s="84" t="s">
        <v>41</v>
      </c>
      <c r="C104" s="84">
        <v>33</v>
      </c>
    </row>
    <row r="105" spans="1:3" ht="15">
      <c r="A105" s="84">
        <v>104</v>
      </c>
      <c r="B105" s="84" t="s">
        <v>197</v>
      </c>
      <c r="C105" s="84">
        <v>32</v>
      </c>
    </row>
    <row r="106" spans="1:3" ht="15">
      <c r="A106" s="84">
        <v>105</v>
      </c>
      <c r="B106" s="84" t="s">
        <v>41</v>
      </c>
      <c r="C106" s="84">
        <v>19</v>
      </c>
    </row>
    <row r="107" spans="1:3" ht="15">
      <c r="A107" s="84">
        <v>106</v>
      </c>
      <c r="B107" s="84" t="s">
        <v>40</v>
      </c>
      <c r="C107" s="84">
        <v>25</v>
      </c>
    </row>
    <row r="108" spans="1:3" ht="15">
      <c r="A108" s="84">
        <v>107</v>
      </c>
      <c r="B108" s="84" t="s">
        <v>40</v>
      </c>
      <c r="C108" s="84">
        <v>25</v>
      </c>
    </row>
    <row r="109" spans="1:3" ht="15">
      <c r="A109" s="84">
        <v>108</v>
      </c>
      <c r="B109" s="84" t="s">
        <v>41</v>
      </c>
      <c r="C109" s="84">
        <v>20</v>
      </c>
    </row>
    <row r="110" spans="1:3" ht="15">
      <c r="A110" s="84">
        <v>109</v>
      </c>
      <c r="B110" s="84" t="s">
        <v>197</v>
      </c>
      <c r="C110" s="84">
        <v>37</v>
      </c>
    </row>
    <row r="111" spans="1:3" ht="15">
      <c r="A111" s="84">
        <v>110</v>
      </c>
      <c r="B111" s="84" t="s">
        <v>40</v>
      </c>
      <c r="C111" s="84">
        <v>27</v>
      </c>
    </row>
    <row r="112" spans="1:3" ht="15">
      <c r="A112" s="84">
        <v>111</v>
      </c>
      <c r="B112" s="84" t="s">
        <v>40</v>
      </c>
      <c r="C112" s="84">
        <v>28</v>
      </c>
    </row>
    <row r="113" spans="1:3" ht="15">
      <c r="A113" s="84">
        <v>112</v>
      </c>
      <c r="B113" s="84" t="s">
        <v>41</v>
      </c>
      <c r="C113" s="84">
        <v>20</v>
      </c>
    </row>
    <row r="114" spans="1:3" ht="15">
      <c r="A114" s="84">
        <v>113</v>
      </c>
      <c r="B114" s="84" t="s">
        <v>40</v>
      </c>
      <c r="C114" s="84">
        <v>31</v>
      </c>
    </row>
    <row r="115" spans="1:3" ht="15">
      <c r="A115" s="84">
        <v>114</v>
      </c>
      <c r="B115" s="84" t="s">
        <v>40</v>
      </c>
      <c r="C115" s="84">
        <v>26</v>
      </c>
    </row>
    <row r="116" spans="1:3" ht="15">
      <c r="A116" s="84">
        <v>115</v>
      </c>
      <c r="B116" s="84" t="s">
        <v>40</v>
      </c>
      <c r="C116" s="84">
        <v>38</v>
      </c>
    </row>
    <row r="117" spans="1:3" ht="15">
      <c r="A117" s="84">
        <v>116</v>
      </c>
      <c r="B117" s="84" t="s">
        <v>41</v>
      </c>
      <c r="C117" s="84">
        <v>15</v>
      </c>
    </row>
    <row r="118" spans="1:3" ht="15">
      <c r="A118" s="84">
        <v>117</v>
      </c>
      <c r="B118" s="84" t="s">
        <v>41</v>
      </c>
      <c r="C118" s="84">
        <v>25</v>
      </c>
    </row>
    <row r="119" spans="1:3" ht="15">
      <c r="A119" s="84">
        <v>118</v>
      </c>
      <c r="B119" s="84" t="s">
        <v>40</v>
      </c>
      <c r="C119" s="84">
        <v>40</v>
      </c>
    </row>
    <row r="120" spans="1:3" ht="15">
      <c r="A120" s="84">
        <v>119</v>
      </c>
      <c r="B120" s="84" t="s">
        <v>40</v>
      </c>
      <c r="C120" s="84">
        <v>35</v>
      </c>
    </row>
    <row r="121" spans="1:3" ht="15">
      <c r="A121" s="84">
        <v>120</v>
      </c>
      <c r="B121" s="84" t="s">
        <v>41</v>
      </c>
      <c r="C121" s="84">
        <v>20</v>
      </c>
    </row>
    <row r="122" spans="1:3" ht="15">
      <c r="A122" s="84">
        <v>121</v>
      </c>
      <c r="B122" s="84" t="s">
        <v>40</v>
      </c>
      <c r="C122" s="84">
        <v>23</v>
      </c>
    </row>
    <row r="123" spans="1:3" ht="15">
      <c r="A123" s="84">
        <v>122</v>
      </c>
      <c r="B123" s="84" t="s">
        <v>40</v>
      </c>
      <c r="C123" s="84">
        <v>13</v>
      </c>
    </row>
    <row r="124" spans="1:3" ht="15">
      <c r="A124" s="84">
        <v>123</v>
      </c>
      <c r="B124" s="84" t="s">
        <v>41</v>
      </c>
      <c r="C124" s="84">
        <v>20</v>
      </c>
    </row>
    <row r="125" spans="1:3" ht="15">
      <c r="A125" s="84">
        <v>124</v>
      </c>
      <c r="B125" s="84" t="s">
        <v>41</v>
      </c>
      <c r="C125" s="84">
        <v>20</v>
      </c>
    </row>
    <row r="126" spans="1:3" ht="15">
      <c r="A126" s="84">
        <v>125</v>
      </c>
      <c r="B126" s="84" t="s">
        <v>41</v>
      </c>
      <c r="C126" s="84">
        <v>10</v>
      </c>
    </row>
    <row r="127" spans="1:3" ht="15">
      <c r="A127" s="84">
        <v>126</v>
      </c>
      <c r="B127" s="84" t="s">
        <v>40</v>
      </c>
      <c r="C127" s="84">
        <v>17</v>
      </c>
    </row>
    <row r="128" spans="1:3" ht="15">
      <c r="A128" s="84">
        <v>127</v>
      </c>
      <c r="B128" s="84" t="s">
        <v>40</v>
      </c>
      <c r="C128" s="84">
        <v>20</v>
      </c>
    </row>
    <row r="129" spans="1:3" ht="15">
      <c r="A129" s="84">
        <v>128</v>
      </c>
      <c r="B129" s="84" t="s">
        <v>40</v>
      </c>
      <c r="C129" s="84">
        <v>21</v>
      </c>
    </row>
    <row r="130" spans="1:3" ht="15">
      <c r="A130" s="84">
        <v>129</v>
      </c>
      <c r="B130" s="84" t="s">
        <v>197</v>
      </c>
      <c r="C130" s="84">
        <v>35</v>
      </c>
    </row>
    <row r="131" spans="1:3" ht="15">
      <c r="A131" s="84">
        <v>130</v>
      </c>
      <c r="B131" s="84" t="s">
        <v>197</v>
      </c>
      <c r="C131" s="84">
        <v>41</v>
      </c>
    </row>
    <row r="132" spans="1:3" ht="15">
      <c r="A132" s="84">
        <v>131</v>
      </c>
      <c r="B132" s="84" t="s">
        <v>41</v>
      </c>
      <c r="C132" s="84">
        <v>28</v>
      </c>
    </row>
    <row r="133" spans="1:3" ht="15">
      <c r="A133" s="84">
        <v>132</v>
      </c>
      <c r="B133" s="84" t="s">
        <v>197</v>
      </c>
      <c r="C133" s="84">
        <v>30</v>
      </c>
    </row>
    <row r="134" spans="1:3" ht="15">
      <c r="A134" s="84">
        <v>133</v>
      </c>
      <c r="B134" s="84" t="s">
        <v>40</v>
      </c>
      <c r="C134" s="84">
        <v>31</v>
      </c>
    </row>
    <row r="135" spans="1:3" ht="15">
      <c r="A135" s="84">
        <v>134</v>
      </c>
      <c r="B135" s="84" t="s">
        <v>197</v>
      </c>
      <c r="C135" s="84">
        <v>33</v>
      </c>
    </row>
    <row r="136" spans="1:3" ht="15">
      <c r="A136" s="84">
        <v>135</v>
      </c>
      <c r="B136" s="84" t="s">
        <v>197</v>
      </c>
      <c r="C136" s="84">
        <v>32</v>
      </c>
    </row>
    <row r="137" spans="1:3" ht="15">
      <c r="A137" s="84">
        <v>136</v>
      </c>
      <c r="B137" s="84" t="s">
        <v>41</v>
      </c>
      <c r="C137" s="84">
        <v>18</v>
      </c>
    </row>
    <row r="138" spans="1:3" ht="15">
      <c r="A138" s="84">
        <v>137</v>
      </c>
      <c r="B138" s="84" t="s">
        <v>41</v>
      </c>
      <c r="C138" s="84">
        <v>27</v>
      </c>
    </row>
    <row r="139" spans="1:3" ht="15">
      <c r="A139" s="84">
        <v>138</v>
      </c>
      <c r="B139" s="84" t="s">
        <v>197</v>
      </c>
      <c r="C139" s="84">
        <v>38</v>
      </c>
    </row>
    <row r="140" spans="1:3" ht="15">
      <c r="A140" s="84">
        <v>139</v>
      </c>
      <c r="B140" s="84" t="s">
        <v>40</v>
      </c>
      <c r="C140" s="84">
        <v>23</v>
      </c>
    </row>
    <row r="141" spans="1:3" ht="15">
      <c r="A141" s="84">
        <v>140</v>
      </c>
      <c r="B141" s="84" t="s">
        <v>40</v>
      </c>
      <c r="C141" s="84">
        <v>32</v>
      </c>
    </row>
    <row r="142" spans="1:3" ht="15">
      <c r="A142" s="84">
        <v>141</v>
      </c>
      <c r="B142" s="84" t="s">
        <v>40</v>
      </c>
      <c r="C142" s="84">
        <v>25</v>
      </c>
    </row>
    <row r="143" spans="1:3" ht="15">
      <c r="A143" s="84">
        <v>142</v>
      </c>
      <c r="B143" s="84" t="s">
        <v>40</v>
      </c>
      <c r="C143" s="84">
        <v>28</v>
      </c>
    </row>
    <row r="144" spans="1:3" ht="15">
      <c r="A144" s="84">
        <v>143</v>
      </c>
      <c r="B144" s="84" t="s">
        <v>41</v>
      </c>
      <c r="C144" s="84">
        <v>19</v>
      </c>
    </row>
    <row r="145" spans="1:3" ht="15">
      <c r="A145" s="84">
        <v>144</v>
      </c>
      <c r="B145" s="84" t="s">
        <v>40</v>
      </c>
      <c r="C145" s="84">
        <v>14</v>
      </c>
    </row>
    <row r="146" spans="1:3" ht="15">
      <c r="A146" s="84">
        <v>145</v>
      </c>
      <c r="B146" s="84" t="s">
        <v>40</v>
      </c>
      <c r="C146" s="84">
        <v>19</v>
      </c>
    </row>
    <row r="147" spans="1:3" ht="15">
      <c r="A147" s="84">
        <v>146</v>
      </c>
      <c r="B147" s="84" t="s">
        <v>40</v>
      </c>
      <c r="C147" s="84">
        <v>18</v>
      </c>
    </row>
    <row r="148" spans="1:3" ht="15">
      <c r="A148" s="84">
        <v>147</v>
      </c>
      <c r="B148" s="84" t="s">
        <v>40</v>
      </c>
      <c r="C148" s="84">
        <v>16</v>
      </c>
    </row>
    <row r="149" spans="1:3" ht="15">
      <c r="A149" s="84">
        <v>148</v>
      </c>
      <c r="B149" s="84" t="s">
        <v>40</v>
      </c>
      <c r="C149" s="84">
        <v>42</v>
      </c>
    </row>
    <row r="150" spans="1:3" ht="15">
      <c r="A150" s="84">
        <v>149</v>
      </c>
      <c r="B150" s="84" t="s">
        <v>40</v>
      </c>
      <c r="C150" s="84">
        <v>12</v>
      </c>
    </row>
    <row r="151" spans="1:3" ht="15">
      <c r="A151" s="84">
        <v>150</v>
      </c>
      <c r="B151" s="84" t="s">
        <v>41</v>
      </c>
      <c r="C151" s="84">
        <v>14</v>
      </c>
    </row>
    <row r="152" spans="1:3" ht="15">
      <c r="A152" s="84">
        <v>151</v>
      </c>
      <c r="B152" s="84" t="s">
        <v>40</v>
      </c>
      <c r="C152" s="84">
        <v>26</v>
      </c>
    </row>
    <row r="153" spans="1:3" ht="15">
      <c r="A153" s="84">
        <v>152</v>
      </c>
      <c r="B153" s="84" t="s">
        <v>41</v>
      </c>
      <c r="C153" s="84">
        <v>15</v>
      </c>
    </row>
    <row r="154" spans="1:3" ht="15">
      <c r="A154" s="84">
        <v>153</v>
      </c>
      <c r="B154" s="84" t="s">
        <v>40</v>
      </c>
      <c r="C154" s="84">
        <v>14</v>
      </c>
    </row>
    <row r="155" spans="1:3" ht="15">
      <c r="A155" s="84">
        <v>154</v>
      </c>
      <c r="B155" s="84" t="s">
        <v>41</v>
      </c>
      <c r="C155" s="84">
        <v>20</v>
      </c>
    </row>
    <row r="156" spans="1:3" ht="15">
      <c r="A156" s="84">
        <v>155</v>
      </c>
      <c r="B156" s="84" t="s">
        <v>40</v>
      </c>
      <c r="C156" s="84">
        <v>30</v>
      </c>
    </row>
    <row r="157" spans="1:3" ht="15">
      <c r="A157" s="84">
        <v>156</v>
      </c>
      <c r="B157" s="84" t="s">
        <v>41</v>
      </c>
      <c r="C157" s="84">
        <v>16</v>
      </c>
    </row>
    <row r="158" spans="1:3" ht="15">
      <c r="A158" s="84">
        <v>157</v>
      </c>
      <c r="B158" s="84" t="s">
        <v>41</v>
      </c>
      <c r="C158" s="84">
        <v>21</v>
      </c>
    </row>
    <row r="159" spans="1:3" ht="15">
      <c r="A159" s="84">
        <v>158</v>
      </c>
      <c r="B159" s="84" t="s">
        <v>197</v>
      </c>
      <c r="C159" s="84">
        <v>35</v>
      </c>
    </row>
    <row r="160" spans="1:3" ht="15">
      <c r="A160" s="84">
        <v>159</v>
      </c>
      <c r="B160" s="84" t="s">
        <v>40</v>
      </c>
      <c r="C160" s="84">
        <v>30</v>
      </c>
    </row>
    <row r="161" spans="1:3" ht="15">
      <c r="A161" s="84">
        <v>160</v>
      </c>
      <c r="B161" s="84" t="s">
        <v>40</v>
      </c>
      <c r="C161" s="84">
        <v>31</v>
      </c>
    </row>
    <row r="162" spans="1:3" ht="15">
      <c r="A162" s="84">
        <v>161</v>
      </c>
      <c r="B162" s="84" t="s">
        <v>40</v>
      </c>
      <c r="C162" s="84">
        <v>28</v>
      </c>
    </row>
    <row r="163" spans="1:3" ht="15">
      <c r="A163" s="84">
        <v>162</v>
      </c>
      <c r="B163" s="84" t="s">
        <v>40</v>
      </c>
      <c r="C163" s="84">
        <v>19</v>
      </c>
    </row>
    <row r="164" spans="1:3" ht="15">
      <c r="A164" s="84">
        <v>163</v>
      </c>
      <c r="B164" s="84" t="s">
        <v>197</v>
      </c>
      <c r="C164" s="84">
        <v>43</v>
      </c>
    </row>
    <row r="165" spans="1:3" ht="15">
      <c r="A165" s="84">
        <v>164</v>
      </c>
      <c r="B165" s="84" t="s">
        <v>41</v>
      </c>
      <c r="C165" s="84">
        <v>17</v>
      </c>
    </row>
    <row r="166" spans="1:3" ht="15">
      <c r="A166" s="84">
        <v>165</v>
      </c>
      <c r="B166" s="84" t="s">
        <v>197</v>
      </c>
      <c r="C166" s="84">
        <v>27</v>
      </c>
    </row>
    <row r="167" spans="1:3" ht="15">
      <c r="A167" s="84">
        <v>166</v>
      </c>
      <c r="B167" s="84" t="s">
        <v>197</v>
      </c>
      <c r="C167" s="84">
        <v>32</v>
      </c>
    </row>
    <row r="168" spans="1:3" ht="15">
      <c r="A168" s="84">
        <v>167</v>
      </c>
      <c r="B168" s="84" t="s">
        <v>197</v>
      </c>
      <c r="C168" s="84">
        <v>36</v>
      </c>
    </row>
    <row r="169" spans="1:3" ht="15">
      <c r="A169" s="84">
        <v>168</v>
      </c>
      <c r="B169" s="84" t="s">
        <v>40</v>
      </c>
      <c r="C169" s="84">
        <v>21</v>
      </c>
    </row>
    <row r="170" spans="1:3" ht="15">
      <c r="A170" s="84">
        <v>169</v>
      </c>
      <c r="B170" s="84" t="s">
        <v>40</v>
      </c>
      <c r="C170" s="84">
        <v>11</v>
      </c>
    </row>
    <row r="171" spans="1:3" ht="15">
      <c r="A171" s="84">
        <v>170</v>
      </c>
      <c r="B171" s="84" t="s">
        <v>197</v>
      </c>
      <c r="C171" s="84">
        <v>48</v>
      </c>
    </row>
    <row r="172" spans="1:3" ht="15">
      <c r="A172" s="84">
        <v>171</v>
      </c>
      <c r="B172" s="84" t="s">
        <v>40</v>
      </c>
      <c r="C172" s="84">
        <v>13</v>
      </c>
    </row>
    <row r="173" spans="1:3" ht="15">
      <c r="A173" s="84">
        <v>172</v>
      </c>
      <c r="B173" s="84" t="s">
        <v>41</v>
      </c>
      <c r="C173" s="84">
        <v>19</v>
      </c>
    </row>
    <row r="174" spans="1:3" ht="15">
      <c r="A174" s="84">
        <v>173</v>
      </c>
      <c r="B174" s="84" t="s">
        <v>40</v>
      </c>
      <c r="C174" s="84">
        <v>35</v>
      </c>
    </row>
    <row r="175" spans="1:3" ht="15">
      <c r="A175" s="84">
        <v>174</v>
      </c>
      <c r="B175" s="84" t="s">
        <v>40</v>
      </c>
      <c r="C175" s="84">
        <v>28</v>
      </c>
    </row>
    <row r="176" spans="1:3" ht="15">
      <c r="A176" s="84">
        <v>175</v>
      </c>
      <c r="B176" s="84" t="s">
        <v>41</v>
      </c>
      <c r="C176" s="84">
        <v>13</v>
      </c>
    </row>
    <row r="177" spans="1:3" ht="15">
      <c r="A177" s="84">
        <v>176</v>
      </c>
      <c r="B177" s="84" t="s">
        <v>40</v>
      </c>
      <c r="C177" s="84">
        <v>32</v>
      </c>
    </row>
    <row r="178" spans="1:3" ht="15">
      <c r="A178" s="84">
        <v>177</v>
      </c>
      <c r="B178" s="84" t="s">
        <v>197</v>
      </c>
      <c r="C178" s="84">
        <v>27</v>
      </c>
    </row>
    <row r="179" spans="1:3" ht="15">
      <c r="A179" s="84">
        <v>178</v>
      </c>
      <c r="B179" s="84" t="s">
        <v>40</v>
      </c>
      <c r="C179" s="84">
        <v>33</v>
      </c>
    </row>
    <row r="180" spans="1:3" ht="15">
      <c r="A180" s="84">
        <v>179</v>
      </c>
      <c r="B180" s="84" t="s">
        <v>40</v>
      </c>
      <c r="C180" s="84">
        <v>37</v>
      </c>
    </row>
    <row r="181" spans="1:3" ht="15">
      <c r="A181" s="84">
        <v>180</v>
      </c>
      <c r="B181" s="84" t="s">
        <v>40</v>
      </c>
      <c r="C181" s="84">
        <v>28</v>
      </c>
    </row>
    <row r="182" spans="1:3" ht="15">
      <c r="A182" s="84">
        <v>181</v>
      </c>
      <c r="B182" s="84" t="s">
        <v>41</v>
      </c>
      <c r="C182" s="84">
        <v>24</v>
      </c>
    </row>
    <row r="183" spans="1:3" ht="15">
      <c r="A183" s="84">
        <v>182</v>
      </c>
      <c r="B183" s="84" t="s">
        <v>41</v>
      </c>
      <c r="C183" s="84">
        <v>10</v>
      </c>
    </row>
    <row r="184" spans="1:3" ht="15">
      <c r="A184" s="84">
        <v>183</v>
      </c>
      <c r="B184" s="84" t="s">
        <v>40</v>
      </c>
      <c r="C184" s="84">
        <v>36</v>
      </c>
    </row>
    <row r="185" spans="1:3" ht="15">
      <c r="A185" s="84">
        <v>184</v>
      </c>
      <c r="B185" s="84" t="s">
        <v>40</v>
      </c>
      <c r="C185" s="84">
        <v>37</v>
      </c>
    </row>
    <row r="186" spans="1:3" ht="15">
      <c r="A186" s="84">
        <v>185</v>
      </c>
      <c r="B186" s="84" t="s">
        <v>40</v>
      </c>
      <c r="C186" s="84">
        <v>25</v>
      </c>
    </row>
    <row r="187" spans="1:3" ht="15">
      <c r="A187" s="84">
        <v>186</v>
      </c>
      <c r="B187" s="84" t="s">
        <v>40</v>
      </c>
      <c r="C187" s="84">
        <v>11</v>
      </c>
    </row>
    <row r="188" spans="1:3" ht="15">
      <c r="A188" s="84">
        <v>187</v>
      </c>
      <c r="B188" s="84" t="s">
        <v>41</v>
      </c>
      <c r="C188" s="84">
        <v>11</v>
      </c>
    </row>
    <row r="189" spans="1:3" ht="15">
      <c r="A189" s="84">
        <v>188</v>
      </c>
      <c r="B189" s="84" t="s">
        <v>40</v>
      </c>
      <c r="C189" s="84">
        <v>11</v>
      </c>
    </row>
    <row r="190" spans="1:3" ht="15">
      <c r="A190" s="84">
        <v>189</v>
      </c>
      <c r="B190" s="84" t="s">
        <v>41</v>
      </c>
      <c r="C190" s="84">
        <v>10</v>
      </c>
    </row>
    <row r="191" spans="1:3" ht="15">
      <c r="A191" s="84">
        <v>190</v>
      </c>
      <c r="B191" s="84" t="s">
        <v>41</v>
      </c>
      <c r="C191" s="84">
        <v>29</v>
      </c>
    </row>
    <row r="192" spans="1:3" ht="15">
      <c r="A192" s="84">
        <v>191</v>
      </c>
      <c r="B192" s="84" t="s">
        <v>40</v>
      </c>
      <c r="C192" s="84">
        <v>14</v>
      </c>
    </row>
    <row r="193" spans="1:3" ht="15">
      <c r="A193" s="84">
        <v>192</v>
      </c>
      <c r="B193" s="84" t="s">
        <v>40</v>
      </c>
      <c r="C193" s="84">
        <v>21</v>
      </c>
    </row>
    <row r="194" spans="1:3" ht="15">
      <c r="A194" s="84">
        <v>193</v>
      </c>
      <c r="B194" s="84" t="s">
        <v>41</v>
      </c>
      <c r="C194" s="84">
        <v>28</v>
      </c>
    </row>
    <row r="195" spans="1:3" ht="15">
      <c r="A195" s="84">
        <v>194</v>
      </c>
      <c r="B195" s="84" t="s">
        <v>40</v>
      </c>
      <c r="C195" s="84">
        <v>42</v>
      </c>
    </row>
    <row r="196" spans="1:3" ht="15">
      <c r="A196" s="84">
        <v>195</v>
      </c>
      <c r="B196" s="84" t="s">
        <v>40</v>
      </c>
      <c r="C196" s="84">
        <v>30</v>
      </c>
    </row>
    <row r="197" spans="1:3" ht="15">
      <c r="A197" s="84">
        <v>196</v>
      </c>
      <c r="B197" s="84" t="s">
        <v>197</v>
      </c>
      <c r="C197" s="84">
        <v>41</v>
      </c>
    </row>
    <row r="198" spans="1:3" ht="15">
      <c r="A198" s="84">
        <v>197</v>
      </c>
      <c r="B198" s="84" t="s">
        <v>41</v>
      </c>
      <c r="C198" s="84">
        <v>22</v>
      </c>
    </row>
    <row r="199" spans="1:3" ht="15">
      <c r="A199" s="84">
        <v>198</v>
      </c>
      <c r="B199" s="84" t="s">
        <v>41</v>
      </c>
      <c r="C199" s="84">
        <v>23</v>
      </c>
    </row>
    <row r="200" spans="1:3" ht="15">
      <c r="A200" s="84">
        <v>199</v>
      </c>
      <c r="B200" s="84" t="s">
        <v>40</v>
      </c>
      <c r="C200" s="84">
        <v>27</v>
      </c>
    </row>
    <row r="201" spans="1:3" ht="15">
      <c r="A201" s="84">
        <v>200</v>
      </c>
      <c r="B201" s="84" t="s">
        <v>40</v>
      </c>
      <c r="C201" s="84">
        <v>13</v>
      </c>
    </row>
    <row r="202" spans="1:3" ht="15">
      <c r="A202" s="84">
        <v>201</v>
      </c>
      <c r="B202" s="84" t="s">
        <v>40</v>
      </c>
      <c r="C202" s="84">
        <v>28</v>
      </c>
    </row>
    <row r="203" spans="1:3" ht="15">
      <c r="A203" s="84">
        <v>202</v>
      </c>
      <c r="B203" s="84" t="s">
        <v>41</v>
      </c>
      <c r="C203" s="84">
        <v>12</v>
      </c>
    </row>
    <row r="204" spans="1:3" ht="15">
      <c r="A204" s="84">
        <v>203</v>
      </c>
      <c r="B204" s="84" t="s">
        <v>197</v>
      </c>
      <c r="C204" s="84">
        <v>23</v>
      </c>
    </row>
    <row r="205" spans="1:3" ht="15">
      <c r="A205" s="84">
        <v>204</v>
      </c>
      <c r="B205" s="84" t="s">
        <v>40</v>
      </c>
      <c r="C205" s="84">
        <v>30</v>
      </c>
    </row>
    <row r="206" spans="1:3" ht="15">
      <c r="A206" s="84">
        <v>205</v>
      </c>
      <c r="B206" s="84" t="s">
        <v>41</v>
      </c>
      <c r="C206" s="84">
        <v>17</v>
      </c>
    </row>
    <row r="207" spans="1:3" ht="15">
      <c r="A207" s="84">
        <v>206</v>
      </c>
      <c r="B207" s="84" t="s">
        <v>41</v>
      </c>
      <c r="C207" s="84">
        <v>20</v>
      </c>
    </row>
    <row r="208" spans="1:3" ht="15">
      <c r="A208" s="84">
        <v>207</v>
      </c>
      <c r="B208" s="84" t="s">
        <v>41</v>
      </c>
      <c r="C208" s="84">
        <v>20</v>
      </c>
    </row>
    <row r="209" spans="1:3" ht="15">
      <c r="A209" s="84">
        <v>208</v>
      </c>
      <c r="B209" s="84" t="s">
        <v>41</v>
      </c>
      <c r="C209" s="84">
        <v>26</v>
      </c>
    </row>
    <row r="210" spans="1:3" ht="15">
      <c r="A210" s="84">
        <v>209</v>
      </c>
      <c r="B210" s="84" t="s">
        <v>41</v>
      </c>
      <c r="C210" s="84">
        <v>18</v>
      </c>
    </row>
    <row r="211" spans="1:3" ht="15">
      <c r="A211" s="84">
        <v>210</v>
      </c>
      <c r="B211" s="84" t="s">
        <v>40</v>
      </c>
      <c r="C211" s="84">
        <v>13</v>
      </c>
    </row>
    <row r="212" spans="1:3" ht="15">
      <c r="A212" s="84">
        <v>211</v>
      </c>
      <c r="B212" s="84" t="s">
        <v>40</v>
      </c>
      <c r="C212" s="84">
        <v>25</v>
      </c>
    </row>
    <row r="213" spans="1:3" ht="15">
      <c r="A213" s="84">
        <v>212</v>
      </c>
      <c r="B213" s="84" t="s">
        <v>40</v>
      </c>
      <c r="C213" s="84">
        <v>22</v>
      </c>
    </row>
    <row r="214" spans="1:3" ht="15">
      <c r="A214" s="84">
        <v>213</v>
      </c>
      <c r="B214" s="84" t="s">
        <v>40</v>
      </c>
      <c r="C214" s="84">
        <v>27</v>
      </c>
    </row>
    <row r="215" spans="1:3" ht="15">
      <c r="A215" s="84">
        <v>214</v>
      </c>
      <c r="B215" s="84" t="s">
        <v>40</v>
      </c>
      <c r="C215" s="84">
        <v>21</v>
      </c>
    </row>
    <row r="216" spans="1:3" ht="15">
      <c r="A216" s="84">
        <v>215</v>
      </c>
      <c r="B216" s="84" t="s">
        <v>40</v>
      </c>
      <c r="C216" s="84">
        <v>32</v>
      </c>
    </row>
    <row r="217" spans="1:3" ht="15">
      <c r="A217" s="84">
        <v>216</v>
      </c>
      <c r="B217" s="84" t="s">
        <v>40</v>
      </c>
      <c r="C217" s="84">
        <v>16</v>
      </c>
    </row>
    <row r="218" spans="1:3" ht="15">
      <c r="A218" s="84">
        <v>217</v>
      </c>
      <c r="B218" s="84" t="s">
        <v>40</v>
      </c>
      <c r="C218" s="84">
        <v>20</v>
      </c>
    </row>
    <row r="219" spans="1:3" ht="15">
      <c r="A219" s="84">
        <v>218</v>
      </c>
      <c r="B219" s="84" t="s">
        <v>41</v>
      </c>
      <c r="C219" s="84">
        <v>27</v>
      </c>
    </row>
    <row r="220" spans="1:3" ht="15">
      <c r="A220" s="84">
        <v>219</v>
      </c>
      <c r="B220" s="84" t="s">
        <v>197</v>
      </c>
      <c r="C220" s="84">
        <v>44</v>
      </c>
    </row>
    <row r="221" spans="1:3" ht="15">
      <c r="A221" s="84">
        <v>220</v>
      </c>
      <c r="B221" s="84" t="s">
        <v>40</v>
      </c>
      <c r="C221" s="84">
        <v>35</v>
      </c>
    </row>
    <row r="222" spans="1:3" ht="15">
      <c r="A222" s="84">
        <v>221</v>
      </c>
      <c r="B222" s="84" t="s">
        <v>40</v>
      </c>
      <c r="C222" s="84">
        <v>21</v>
      </c>
    </row>
    <row r="223" spans="1:3" ht="15">
      <c r="A223" s="84">
        <v>222</v>
      </c>
      <c r="B223" s="84" t="s">
        <v>40</v>
      </c>
      <c r="C223" s="84">
        <v>30</v>
      </c>
    </row>
    <row r="224" spans="1:3" ht="15">
      <c r="A224" s="84">
        <v>223</v>
      </c>
      <c r="B224" s="84" t="s">
        <v>41</v>
      </c>
      <c r="C224" s="84">
        <v>23</v>
      </c>
    </row>
    <row r="225" spans="1:3" ht="15">
      <c r="A225" s="84">
        <v>224</v>
      </c>
      <c r="B225" s="84" t="s">
        <v>41</v>
      </c>
      <c r="C225" s="84">
        <v>19</v>
      </c>
    </row>
    <row r="226" spans="1:3" ht="15">
      <c r="A226" s="84">
        <v>225</v>
      </c>
      <c r="B226" s="84" t="s">
        <v>40</v>
      </c>
      <c r="C226" s="84">
        <v>18</v>
      </c>
    </row>
    <row r="227" spans="1:3" ht="15">
      <c r="A227" s="84">
        <v>226</v>
      </c>
      <c r="B227" s="84" t="s">
        <v>197</v>
      </c>
      <c r="C227" s="84">
        <v>36</v>
      </c>
    </row>
    <row r="228" spans="1:3" ht="15">
      <c r="A228" s="84">
        <v>227</v>
      </c>
      <c r="B228" s="84" t="s">
        <v>41</v>
      </c>
      <c r="C228" s="84">
        <v>29</v>
      </c>
    </row>
    <row r="229" spans="1:3" ht="15">
      <c r="A229" s="84">
        <v>228</v>
      </c>
      <c r="B229" s="84" t="s">
        <v>40</v>
      </c>
      <c r="C229" s="84">
        <v>20</v>
      </c>
    </row>
    <row r="230" spans="1:3" ht="15">
      <c r="A230" s="84">
        <v>229</v>
      </c>
      <c r="B230" s="84" t="s">
        <v>41</v>
      </c>
      <c r="C230" s="84">
        <v>17</v>
      </c>
    </row>
    <row r="231" spans="1:3" ht="15">
      <c r="A231" s="84">
        <v>230</v>
      </c>
      <c r="B231" s="84" t="s">
        <v>40</v>
      </c>
      <c r="C231" s="84">
        <v>45</v>
      </c>
    </row>
    <row r="232" spans="1:3" ht="15">
      <c r="A232" s="84">
        <v>231</v>
      </c>
      <c r="B232" s="84" t="s">
        <v>41</v>
      </c>
      <c r="C232" s="84">
        <v>20</v>
      </c>
    </row>
    <row r="233" spans="1:3" ht="15">
      <c r="A233" s="84">
        <v>232</v>
      </c>
      <c r="B233" s="84" t="s">
        <v>197</v>
      </c>
      <c r="C233" s="84">
        <v>41</v>
      </c>
    </row>
    <row r="234" spans="1:3" ht="15">
      <c r="A234" s="84">
        <v>233</v>
      </c>
      <c r="B234" s="84" t="s">
        <v>41</v>
      </c>
      <c r="C234" s="84">
        <v>26</v>
      </c>
    </row>
    <row r="235" spans="1:3" ht="15">
      <c r="A235" s="84">
        <v>234</v>
      </c>
      <c r="B235" s="84" t="s">
        <v>41</v>
      </c>
      <c r="C235" s="84">
        <v>16</v>
      </c>
    </row>
    <row r="236" spans="1:3" ht="15">
      <c r="A236" s="84">
        <v>235</v>
      </c>
      <c r="B236" s="84" t="s">
        <v>40</v>
      </c>
      <c r="C236" s="84">
        <v>23</v>
      </c>
    </row>
    <row r="237" spans="1:3" ht="15">
      <c r="A237" s="84">
        <v>236</v>
      </c>
      <c r="B237" s="84" t="s">
        <v>197</v>
      </c>
      <c r="C237" s="84">
        <v>31</v>
      </c>
    </row>
    <row r="238" spans="1:3" ht="15">
      <c r="A238" s="84">
        <v>237</v>
      </c>
      <c r="B238" s="84" t="s">
        <v>40</v>
      </c>
      <c r="C238" s="84">
        <v>23</v>
      </c>
    </row>
    <row r="239" spans="1:3" ht="15">
      <c r="A239" s="84">
        <v>238</v>
      </c>
      <c r="B239" s="84" t="s">
        <v>40</v>
      </c>
      <c r="C239" s="84">
        <v>20</v>
      </c>
    </row>
    <row r="240" spans="1:3" ht="15">
      <c r="A240" s="84">
        <v>239</v>
      </c>
      <c r="B240" s="84" t="s">
        <v>40</v>
      </c>
      <c r="C240" s="84">
        <v>38</v>
      </c>
    </row>
    <row r="241" spans="1:3" ht="15">
      <c r="A241" s="84">
        <v>240</v>
      </c>
      <c r="B241" s="84" t="s">
        <v>41</v>
      </c>
      <c r="C241" s="84">
        <v>17</v>
      </c>
    </row>
    <row r="242" spans="1:3" ht="15">
      <c r="A242" s="84">
        <v>241</v>
      </c>
      <c r="B242" s="84" t="s">
        <v>197</v>
      </c>
      <c r="C242" s="84">
        <v>46</v>
      </c>
    </row>
    <row r="243" spans="1:3" ht="15">
      <c r="A243" s="84">
        <v>242</v>
      </c>
      <c r="B243" s="84" t="s">
        <v>40</v>
      </c>
      <c r="C243" s="84">
        <v>26</v>
      </c>
    </row>
    <row r="244" spans="1:3" ht="15">
      <c r="A244" s="84">
        <v>243</v>
      </c>
      <c r="B244" s="84" t="s">
        <v>40</v>
      </c>
      <c r="C244" s="84">
        <v>24</v>
      </c>
    </row>
    <row r="245" spans="1:3" ht="15">
      <c r="A245" s="84">
        <v>244</v>
      </c>
      <c r="B245" s="84" t="s">
        <v>40</v>
      </c>
      <c r="C245" s="84">
        <v>21</v>
      </c>
    </row>
    <row r="246" spans="1:3" ht="15">
      <c r="A246" s="84">
        <v>245</v>
      </c>
      <c r="B246" s="84" t="s">
        <v>197</v>
      </c>
      <c r="C246" s="84">
        <v>30</v>
      </c>
    </row>
    <row r="247" spans="1:3" ht="15">
      <c r="A247" s="84">
        <v>246</v>
      </c>
      <c r="B247" s="84" t="s">
        <v>197</v>
      </c>
      <c r="C247" s="84">
        <v>13</v>
      </c>
    </row>
    <row r="248" spans="1:3" ht="15">
      <c r="A248" s="84">
        <v>247</v>
      </c>
      <c r="B248" s="84" t="s">
        <v>197</v>
      </c>
      <c r="C248" s="84">
        <v>23</v>
      </c>
    </row>
    <row r="249" spans="1:3" ht="15">
      <c r="A249" s="84">
        <v>248</v>
      </c>
      <c r="B249" s="84" t="s">
        <v>40</v>
      </c>
      <c r="C249" s="84">
        <v>25</v>
      </c>
    </row>
    <row r="250" spans="1:3" ht="15">
      <c r="A250" s="84">
        <v>249</v>
      </c>
      <c r="B250" s="84" t="s">
        <v>40</v>
      </c>
      <c r="C250" s="84">
        <v>28</v>
      </c>
    </row>
    <row r="251" spans="1:3" ht="15">
      <c r="A251" s="84">
        <v>250</v>
      </c>
      <c r="B251" s="84" t="s">
        <v>40</v>
      </c>
      <c r="C251" s="84">
        <v>13</v>
      </c>
    </row>
    <row r="252" spans="1:3" ht="15">
      <c r="A252" s="84">
        <v>251</v>
      </c>
      <c r="B252" s="84" t="s">
        <v>40</v>
      </c>
      <c r="C252" s="84">
        <v>27</v>
      </c>
    </row>
    <row r="253" spans="1:3" ht="15">
      <c r="A253" s="84">
        <v>252</v>
      </c>
      <c r="B253" s="84" t="s">
        <v>40</v>
      </c>
      <c r="C253" s="84">
        <v>15</v>
      </c>
    </row>
    <row r="254" spans="1:3" ht="15">
      <c r="A254" s="84">
        <v>253</v>
      </c>
      <c r="B254" s="84" t="s">
        <v>41</v>
      </c>
      <c r="C254" s="84">
        <v>11</v>
      </c>
    </row>
    <row r="255" spans="1:3" ht="15">
      <c r="A255" s="84">
        <v>254</v>
      </c>
      <c r="B255" s="84" t="s">
        <v>197</v>
      </c>
      <c r="C255" s="84">
        <v>40</v>
      </c>
    </row>
    <row r="256" spans="1:3" ht="15">
      <c r="A256" s="84">
        <v>255</v>
      </c>
      <c r="B256" s="84" t="s">
        <v>41</v>
      </c>
      <c r="C256" s="84">
        <v>28</v>
      </c>
    </row>
    <row r="257" spans="1:3" ht="15">
      <c r="A257" s="84">
        <v>256</v>
      </c>
      <c r="B257" s="84" t="s">
        <v>197</v>
      </c>
      <c r="C257" s="84">
        <v>46</v>
      </c>
    </row>
    <row r="258" spans="1:3" ht="15">
      <c r="A258" s="84">
        <v>257</v>
      </c>
      <c r="B258" s="84" t="s">
        <v>40</v>
      </c>
      <c r="C258" s="84">
        <v>32</v>
      </c>
    </row>
    <row r="259" spans="1:3" ht="15">
      <c r="A259" s="84">
        <v>258</v>
      </c>
      <c r="B259" s="84" t="s">
        <v>41</v>
      </c>
      <c r="C259" s="84">
        <v>12</v>
      </c>
    </row>
    <row r="260" spans="1:3" ht="15">
      <c r="A260" s="84">
        <v>259</v>
      </c>
      <c r="B260" s="84" t="s">
        <v>41</v>
      </c>
      <c r="C260" s="84">
        <v>37</v>
      </c>
    </row>
    <row r="261" spans="1:3" ht="15">
      <c r="A261" s="84">
        <v>260</v>
      </c>
      <c r="B261" s="84" t="s">
        <v>197</v>
      </c>
      <c r="C261" s="84">
        <v>22</v>
      </c>
    </row>
    <row r="262" spans="1:3" ht="15">
      <c r="A262" s="84">
        <v>261</v>
      </c>
      <c r="B262" s="84" t="s">
        <v>197</v>
      </c>
      <c r="C262" s="84">
        <v>42</v>
      </c>
    </row>
    <row r="263" spans="1:3" ht="15">
      <c r="A263" s="84">
        <v>262</v>
      </c>
      <c r="B263" s="84" t="s">
        <v>40</v>
      </c>
      <c r="C263" s="84">
        <v>21</v>
      </c>
    </row>
    <row r="264" spans="1:3" ht="15">
      <c r="A264" s="84">
        <v>263</v>
      </c>
      <c r="B264" s="84" t="s">
        <v>197</v>
      </c>
      <c r="C264" s="84">
        <v>32</v>
      </c>
    </row>
    <row r="265" spans="1:3" ht="15">
      <c r="A265" s="84">
        <v>264</v>
      </c>
      <c r="B265" s="84" t="s">
        <v>197</v>
      </c>
      <c r="C265" s="84">
        <v>34</v>
      </c>
    </row>
    <row r="266" spans="1:3" ht="15">
      <c r="A266" s="84">
        <v>265</v>
      </c>
      <c r="B266" s="84" t="s">
        <v>40</v>
      </c>
      <c r="C266" s="84">
        <v>37</v>
      </c>
    </row>
    <row r="267" spans="1:3" ht="15">
      <c r="A267" s="84">
        <v>266</v>
      </c>
      <c r="B267" s="84" t="s">
        <v>197</v>
      </c>
      <c r="C267" s="84">
        <v>20</v>
      </c>
    </row>
    <row r="268" spans="1:3" ht="15">
      <c r="A268" s="84">
        <v>267</v>
      </c>
      <c r="B268" s="84" t="s">
        <v>40</v>
      </c>
      <c r="C268" s="84">
        <v>21</v>
      </c>
    </row>
    <row r="269" spans="1:3" ht="15">
      <c r="A269" s="84">
        <v>268</v>
      </c>
      <c r="B269" s="84" t="s">
        <v>40</v>
      </c>
      <c r="C269" s="84">
        <v>16</v>
      </c>
    </row>
    <row r="270" spans="1:3" ht="15">
      <c r="A270" s="84">
        <v>269</v>
      </c>
      <c r="B270" s="84" t="s">
        <v>197</v>
      </c>
      <c r="C270" s="84">
        <v>47</v>
      </c>
    </row>
    <row r="271" spans="1:3" ht="15">
      <c r="A271" s="84">
        <v>270</v>
      </c>
      <c r="B271" s="84" t="s">
        <v>40</v>
      </c>
      <c r="C271" s="84">
        <v>33</v>
      </c>
    </row>
    <row r="272" spans="1:3" ht="15">
      <c r="A272" s="84">
        <v>271</v>
      </c>
      <c r="B272" s="84" t="s">
        <v>197</v>
      </c>
      <c r="C272" s="84">
        <v>48</v>
      </c>
    </row>
    <row r="273" spans="1:3" ht="15">
      <c r="A273" s="84">
        <v>272</v>
      </c>
      <c r="B273" s="84" t="s">
        <v>40</v>
      </c>
      <c r="C273" s="84">
        <v>33</v>
      </c>
    </row>
    <row r="274" spans="1:3" ht="15">
      <c r="A274" s="84">
        <v>273</v>
      </c>
      <c r="B274" s="84" t="s">
        <v>40</v>
      </c>
      <c r="C274" s="84">
        <v>25</v>
      </c>
    </row>
    <row r="275" spans="1:3" ht="15">
      <c r="A275" s="84">
        <v>274</v>
      </c>
      <c r="B275" s="84" t="s">
        <v>40</v>
      </c>
      <c r="C275" s="84">
        <v>34</v>
      </c>
    </row>
    <row r="276" spans="1:3" ht="15">
      <c r="A276" s="84">
        <v>275</v>
      </c>
      <c r="B276" s="84" t="s">
        <v>40</v>
      </c>
      <c r="C276" s="84">
        <v>20</v>
      </c>
    </row>
    <row r="277" spans="1:3" ht="15">
      <c r="A277" s="84">
        <v>276</v>
      </c>
      <c r="B277" s="84" t="s">
        <v>197</v>
      </c>
      <c r="C277" s="84">
        <v>36</v>
      </c>
    </row>
    <row r="278" spans="1:3" ht="15">
      <c r="A278" s="84">
        <v>277</v>
      </c>
      <c r="B278" s="84" t="s">
        <v>197</v>
      </c>
      <c r="C278" s="84">
        <v>40</v>
      </c>
    </row>
    <row r="279" spans="1:3" ht="15">
      <c r="A279" s="84">
        <v>278</v>
      </c>
      <c r="B279" s="84" t="s">
        <v>41</v>
      </c>
      <c r="C279" s="84">
        <v>13</v>
      </c>
    </row>
    <row r="280" spans="1:3" ht="15">
      <c r="A280" s="84">
        <v>279</v>
      </c>
      <c r="B280" s="84" t="s">
        <v>40</v>
      </c>
      <c r="C280" s="84">
        <v>12</v>
      </c>
    </row>
    <row r="281" spans="1:3" ht="15">
      <c r="A281" s="84">
        <v>280</v>
      </c>
      <c r="B281" s="84" t="s">
        <v>40</v>
      </c>
      <c r="C281" s="84">
        <v>27</v>
      </c>
    </row>
    <row r="282" spans="1:3" ht="15">
      <c r="A282" s="84">
        <v>281</v>
      </c>
      <c r="B282" s="84" t="s">
        <v>40</v>
      </c>
      <c r="C282" s="84">
        <v>20</v>
      </c>
    </row>
    <row r="283" spans="1:3" ht="15">
      <c r="A283" s="84">
        <v>282</v>
      </c>
      <c r="B283" s="84" t="s">
        <v>197</v>
      </c>
      <c r="C283" s="84">
        <v>30</v>
      </c>
    </row>
    <row r="284" spans="1:3" ht="15">
      <c r="A284" s="84">
        <v>283</v>
      </c>
      <c r="B284" s="84" t="s">
        <v>41</v>
      </c>
      <c r="C284" s="84">
        <v>29</v>
      </c>
    </row>
    <row r="285" spans="1:3" ht="15">
      <c r="A285" s="84">
        <v>284</v>
      </c>
      <c r="B285" s="84" t="s">
        <v>40</v>
      </c>
      <c r="C285" s="84">
        <v>22</v>
      </c>
    </row>
    <row r="286" spans="1:3" ht="15">
      <c r="A286" s="84">
        <v>285</v>
      </c>
      <c r="B286" s="84" t="s">
        <v>41</v>
      </c>
      <c r="C286" s="84">
        <v>27</v>
      </c>
    </row>
    <row r="287" spans="1:3" ht="15">
      <c r="A287" s="84">
        <v>286</v>
      </c>
      <c r="B287" s="84" t="s">
        <v>40</v>
      </c>
      <c r="C287" s="84">
        <v>20</v>
      </c>
    </row>
    <row r="288" spans="1:3" ht="15">
      <c r="A288" s="84">
        <v>287</v>
      </c>
      <c r="B288" s="84" t="s">
        <v>197</v>
      </c>
      <c r="C288" s="84">
        <v>37</v>
      </c>
    </row>
    <row r="289" spans="1:3" ht="15">
      <c r="A289" s="84">
        <v>288</v>
      </c>
      <c r="B289" s="84" t="s">
        <v>40</v>
      </c>
      <c r="C289" s="84">
        <v>27</v>
      </c>
    </row>
    <row r="290" spans="1:3" ht="15">
      <c r="A290" s="84">
        <v>289</v>
      </c>
      <c r="B290" s="84" t="s">
        <v>41</v>
      </c>
      <c r="C290" s="84">
        <v>23</v>
      </c>
    </row>
    <row r="291" spans="1:3" ht="15">
      <c r="A291" s="84">
        <v>290</v>
      </c>
      <c r="B291" s="84" t="s">
        <v>41</v>
      </c>
      <c r="C291" s="84">
        <v>16</v>
      </c>
    </row>
    <row r="292" spans="1:3" ht="15">
      <c r="A292" s="84">
        <v>291</v>
      </c>
      <c r="B292" s="84" t="s">
        <v>40</v>
      </c>
      <c r="C292" s="84">
        <v>23</v>
      </c>
    </row>
    <row r="293" spans="1:3" ht="15">
      <c r="A293" s="84">
        <v>292</v>
      </c>
      <c r="B293" s="84" t="s">
        <v>40</v>
      </c>
      <c r="C293" s="84">
        <v>24</v>
      </c>
    </row>
    <row r="294" spans="1:3" ht="15">
      <c r="A294" s="84">
        <v>293</v>
      </c>
      <c r="B294" s="84" t="s">
        <v>197</v>
      </c>
      <c r="C294" s="84">
        <v>45</v>
      </c>
    </row>
    <row r="295" spans="1:3" ht="15">
      <c r="A295" s="84">
        <v>294</v>
      </c>
      <c r="B295" s="84" t="s">
        <v>41</v>
      </c>
      <c r="C295" s="84">
        <v>14</v>
      </c>
    </row>
    <row r="296" spans="1:3" ht="15">
      <c r="A296" s="84">
        <v>295</v>
      </c>
      <c r="B296" s="84" t="s">
        <v>41</v>
      </c>
      <c r="C296" s="84">
        <v>18</v>
      </c>
    </row>
    <row r="297" spans="1:3" ht="15">
      <c r="A297" s="84">
        <v>296</v>
      </c>
      <c r="B297" s="84" t="s">
        <v>41</v>
      </c>
      <c r="C297" s="84">
        <v>17</v>
      </c>
    </row>
    <row r="298" spans="1:3" ht="15">
      <c r="A298" s="84">
        <v>297</v>
      </c>
      <c r="B298" s="84" t="s">
        <v>41</v>
      </c>
      <c r="C298" s="84">
        <v>16</v>
      </c>
    </row>
    <row r="299" spans="1:3" ht="15">
      <c r="A299" s="84">
        <v>298</v>
      </c>
      <c r="B299" s="84" t="s">
        <v>41</v>
      </c>
      <c r="C299" s="84">
        <v>15</v>
      </c>
    </row>
    <row r="300" spans="1:3" ht="15">
      <c r="A300" s="84">
        <v>299</v>
      </c>
      <c r="B300" s="84" t="s">
        <v>40</v>
      </c>
      <c r="C300" s="84">
        <v>38</v>
      </c>
    </row>
    <row r="301" spans="1:3" ht="15">
      <c r="A301" s="84">
        <v>300</v>
      </c>
      <c r="B301" s="84" t="s">
        <v>40</v>
      </c>
      <c r="C301" s="84">
        <v>31</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FF00"/>
  </sheetPr>
  <dimension ref="A1:C11"/>
  <sheetViews>
    <sheetView zoomScalePageLayoutView="0" workbookViewId="0" topLeftCell="A1">
      <selection activeCell="A1" sqref="A1"/>
    </sheetView>
  </sheetViews>
  <sheetFormatPr defaultColWidth="9.140625" defaultRowHeight="15"/>
  <cols>
    <col min="1" max="1" width="6.7109375" style="0" bestFit="1" customWidth="1"/>
    <col min="2" max="2" width="20.140625" style="0" bestFit="1" customWidth="1"/>
    <col min="3" max="3" width="14.140625" style="0" bestFit="1" customWidth="1"/>
  </cols>
  <sheetData>
    <row r="1" spans="1:3" ht="15.75">
      <c r="A1" s="74" t="s">
        <v>207</v>
      </c>
      <c r="B1" s="74" t="s">
        <v>208</v>
      </c>
      <c r="C1" s="74" t="s">
        <v>209</v>
      </c>
    </row>
    <row r="2" spans="1:3" ht="15">
      <c r="A2" s="84">
        <v>1</v>
      </c>
      <c r="B2" s="84">
        <v>2</v>
      </c>
      <c r="C2" s="84">
        <v>50</v>
      </c>
    </row>
    <row r="3" spans="1:3" ht="15">
      <c r="A3" s="84">
        <v>2</v>
      </c>
      <c r="B3" s="84">
        <v>5</v>
      </c>
      <c r="C3" s="84">
        <v>57</v>
      </c>
    </row>
    <row r="4" spans="1:3" ht="15">
      <c r="A4" s="84">
        <v>3</v>
      </c>
      <c r="B4" s="84">
        <v>1</v>
      </c>
      <c r="C4" s="84">
        <v>41</v>
      </c>
    </row>
    <row r="5" spans="1:3" ht="15">
      <c r="A5" s="84">
        <v>4</v>
      </c>
      <c r="B5" s="84">
        <v>3</v>
      </c>
      <c r="C5" s="84">
        <v>54</v>
      </c>
    </row>
    <row r="6" spans="1:3" ht="15">
      <c r="A6" s="84">
        <v>5</v>
      </c>
      <c r="B6" s="84">
        <v>4</v>
      </c>
      <c r="C6" s="84">
        <v>54</v>
      </c>
    </row>
    <row r="7" spans="1:3" ht="15">
      <c r="A7" s="84">
        <v>6</v>
      </c>
      <c r="B7" s="84">
        <v>1</v>
      </c>
      <c r="C7" s="84">
        <v>38</v>
      </c>
    </row>
    <row r="8" spans="1:3" ht="15">
      <c r="A8" s="84">
        <v>7</v>
      </c>
      <c r="B8" s="84">
        <v>5</v>
      </c>
      <c r="C8" s="84">
        <v>63</v>
      </c>
    </row>
    <row r="9" spans="1:3" ht="15">
      <c r="A9" s="84">
        <v>8</v>
      </c>
      <c r="B9" s="84">
        <v>3</v>
      </c>
      <c r="C9" s="84">
        <v>48</v>
      </c>
    </row>
    <row r="10" spans="1:3" ht="15">
      <c r="A10" s="84">
        <v>9</v>
      </c>
      <c r="B10" s="84">
        <v>4</v>
      </c>
      <c r="C10" s="84">
        <v>59</v>
      </c>
    </row>
    <row r="11" spans="1:3" ht="15">
      <c r="A11" s="84">
        <v>10</v>
      </c>
      <c r="B11" s="84">
        <v>2</v>
      </c>
      <c r="C11" s="84">
        <v>46</v>
      </c>
    </row>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theme="1"/>
  </sheetPr>
  <dimension ref="A1:E24"/>
  <sheetViews>
    <sheetView zoomScalePageLayoutView="0" workbookViewId="0" topLeftCell="A1">
      <selection activeCell="A1" sqref="A1"/>
    </sheetView>
  </sheetViews>
  <sheetFormatPr defaultColWidth="9.140625" defaultRowHeight="15"/>
  <cols>
    <col min="1" max="1" width="12.8515625" style="0" bestFit="1" customWidth="1"/>
  </cols>
  <sheetData>
    <row r="1" spans="1:5" ht="15.75">
      <c r="A1" s="74" t="s">
        <v>210</v>
      </c>
      <c r="B1" s="74" t="s">
        <v>211</v>
      </c>
      <c r="C1" s="74" t="s">
        <v>212</v>
      </c>
      <c r="E1" s="136" t="s">
        <v>31</v>
      </c>
    </row>
    <row r="2" spans="1:3" ht="15.75">
      <c r="A2" s="86">
        <v>1</v>
      </c>
      <c r="B2" s="25">
        <v>-22</v>
      </c>
      <c r="C2" s="25">
        <v>22</v>
      </c>
    </row>
    <row r="3" spans="1:3" ht="15.75">
      <c r="A3" s="86">
        <v>2</v>
      </c>
      <c r="B3" s="25">
        <v>-33</v>
      </c>
      <c r="C3" s="25">
        <v>49</v>
      </c>
    </row>
    <row r="4" spans="1:3" ht="15.75">
      <c r="A4" s="86">
        <v>3</v>
      </c>
      <c r="B4" s="25">
        <v>2</v>
      </c>
      <c r="C4" s="25">
        <v>8</v>
      </c>
    </row>
    <row r="5" spans="1:3" ht="15.75">
      <c r="A5" s="86">
        <v>4</v>
      </c>
      <c r="B5" s="25">
        <v>29</v>
      </c>
      <c r="C5" s="25">
        <v>-16</v>
      </c>
    </row>
    <row r="6" spans="1:3" ht="15.75">
      <c r="A6" s="86">
        <v>5</v>
      </c>
      <c r="B6" s="25">
        <v>-13</v>
      </c>
      <c r="C6" s="25">
        <v>10</v>
      </c>
    </row>
    <row r="7" spans="1:3" ht="15.75">
      <c r="A7" s="86">
        <v>6</v>
      </c>
      <c r="B7" s="25">
        <v>21</v>
      </c>
      <c r="C7" s="25">
        <v>-28</v>
      </c>
    </row>
    <row r="8" spans="1:3" ht="15.75">
      <c r="A8" s="86">
        <v>7</v>
      </c>
      <c r="B8" s="25">
        <v>-13</v>
      </c>
      <c r="C8" s="25">
        <v>27</v>
      </c>
    </row>
    <row r="9" spans="1:3" ht="15.75">
      <c r="A9" s="86">
        <v>8</v>
      </c>
      <c r="B9" s="25">
        <v>-23</v>
      </c>
      <c r="C9" s="25">
        <v>35</v>
      </c>
    </row>
    <row r="10" spans="1:3" ht="15.75">
      <c r="A10" s="86">
        <v>9</v>
      </c>
      <c r="B10" s="25">
        <v>14</v>
      </c>
      <c r="C10" s="25">
        <v>-5</v>
      </c>
    </row>
    <row r="11" spans="1:3" ht="15.75">
      <c r="A11" s="86">
        <v>10</v>
      </c>
      <c r="B11" s="25">
        <v>3</v>
      </c>
      <c r="C11" s="25">
        <v>-3</v>
      </c>
    </row>
    <row r="12" spans="1:3" ht="15.75">
      <c r="A12" s="86">
        <v>11</v>
      </c>
      <c r="B12" s="25">
        <v>-37</v>
      </c>
      <c r="C12" s="25">
        <v>48</v>
      </c>
    </row>
    <row r="13" spans="1:3" ht="15.75">
      <c r="A13" s="86">
        <v>12</v>
      </c>
      <c r="B13" s="25">
        <v>34</v>
      </c>
      <c r="C13" s="25">
        <v>-29</v>
      </c>
    </row>
    <row r="14" spans="1:3" ht="15.75">
      <c r="A14" s="86">
        <v>13</v>
      </c>
      <c r="B14" s="25">
        <v>9</v>
      </c>
      <c r="C14" s="25">
        <v>-18</v>
      </c>
    </row>
    <row r="15" spans="1:3" ht="15.75">
      <c r="A15" s="86">
        <v>14</v>
      </c>
      <c r="B15" s="25">
        <v>-33</v>
      </c>
      <c r="C15" s="25">
        <v>31</v>
      </c>
    </row>
    <row r="16" spans="1:3" ht="15.75">
      <c r="A16" s="86">
        <v>15</v>
      </c>
      <c r="B16" s="25">
        <v>20</v>
      </c>
      <c r="C16" s="25">
        <v>-16</v>
      </c>
    </row>
    <row r="17" spans="1:3" ht="15.75">
      <c r="A17" s="86">
        <v>16</v>
      </c>
      <c r="B17" s="25">
        <v>-3</v>
      </c>
      <c r="C17" s="25">
        <v>14</v>
      </c>
    </row>
    <row r="18" spans="1:3" ht="15.75">
      <c r="A18" s="86">
        <v>17</v>
      </c>
      <c r="B18" s="25">
        <v>-15</v>
      </c>
      <c r="C18" s="25">
        <v>18</v>
      </c>
    </row>
    <row r="19" spans="1:3" ht="15.75">
      <c r="A19" s="86">
        <v>18</v>
      </c>
      <c r="B19" s="25">
        <v>12</v>
      </c>
      <c r="C19" s="25">
        <v>17</v>
      </c>
    </row>
    <row r="20" spans="1:3" ht="15.75">
      <c r="A20" s="86">
        <v>19</v>
      </c>
      <c r="B20" s="25">
        <v>-20</v>
      </c>
      <c r="C20" s="25">
        <v>-11</v>
      </c>
    </row>
    <row r="21" spans="1:3" ht="15.75">
      <c r="A21" s="86">
        <v>20</v>
      </c>
      <c r="B21" s="25">
        <v>-7</v>
      </c>
      <c r="C21" s="25">
        <v>-22</v>
      </c>
    </row>
    <row r="24" spans="1:2" ht="15">
      <c r="A24" s="136" t="s">
        <v>33</v>
      </c>
      <c r="B24" t="s">
        <v>352</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1:D7"/>
  <sheetViews>
    <sheetView zoomScale="160" zoomScaleNormal="160" zoomScalePageLayoutView="0" workbookViewId="0" topLeftCell="A1">
      <selection activeCell="A1" sqref="A1"/>
    </sheetView>
  </sheetViews>
  <sheetFormatPr defaultColWidth="10.00390625" defaultRowHeight="15"/>
  <sheetData>
    <row r="1" spans="1:4" ht="15">
      <c r="A1" s="14" t="s">
        <v>9</v>
      </c>
      <c r="B1" s="15"/>
      <c r="C1" s="15"/>
      <c r="D1" s="16"/>
    </row>
    <row r="3" spans="1:4" ht="45">
      <c r="A3" s="2" t="s">
        <v>7</v>
      </c>
      <c r="B3" s="2" t="s">
        <v>0</v>
      </c>
      <c r="C3" s="2" t="s">
        <v>1</v>
      </c>
      <c r="D3" s="2" t="s">
        <v>2</v>
      </c>
    </row>
    <row r="4" spans="1:4" ht="15">
      <c r="A4" s="3" t="s">
        <v>3</v>
      </c>
      <c r="B4" s="3">
        <v>60</v>
      </c>
      <c r="C4" s="9">
        <f>B4/B$7</f>
        <v>0.5</v>
      </c>
      <c r="D4" s="10">
        <f>C4</f>
        <v>0.5</v>
      </c>
    </row>
    <row r="5" spans="1:4" ht="15">
      <c r="A5" s="3" t="s">
        <v>4</v>
      </c>
      <c r="B5" s="3">
        <v>24</v>
      </c>
      <c r="C5" s="9">
        <f>B5/B$7</f>
        <v>0.2</v>
      </c>
      <c r="D5" s="10">
        <f>C5</f>
        <v>0.2</v>
      </c>
    </row>
    <row r="6" spans="1:4" ht="15">
      <c r="A6" s="3" t="s">
        <v>5</v>
      </c>
      <c r="B6" s="3">
        <v>36</v>
      </c>
      <c r="C6" s="9">
        <f>B6/B$7</f>
        <v>0.3</v>
      </c>
      <c r="D6" s="10">
        <f>C6</f>
        <v>0.3</v>
      </c>
    </row>
    <row r="7" spans="1:4" ht="15">
      <c r="A7" s="6" t="s">
        <v>6</v>
      </c>
      <c r="B7" s="7">
        <f>SUM(B4:B6)</f>
        <v>120</v>
      </c>
      <c r="C7" s="7">
        <f>SUM(C4:C6)</f>
        <v>1</v>
      </c>
      <c r="D7" s="8">
        <f>SUM(D4:D6)</f>
        <v>1</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FFFF00"/>
  </sheetPr>
  <dimension ref="A2:Z18"/>
  <sheetViews>
    <sheetView zoomScale="80" zoomScaleNormal="80" zoomScalePageLayoutView="0" workbookViewId="0" topLeftCell="A1">
      <selection activeCell="A1" sqref="A1"/>
    </sheetView>
  </sheetViews>
  <sheetFormatPr defaultColWidth="9.140625" defaultRowHeight="15"/>
  <cols>
    <col min="1" max="1" width="10.7109375" style="0" bestFit="1" customWidth="1"/>
    <col min="2" max="2" width="9.00390625" style="0" bestFit="1" customWidth="1"/>
    <col min="3" max="3" width="5.28125" style="0" bestFit="1" customWidth="1"/>
    <col min="4" max="4" width="4.421875" style="0" bestFit="1" customWidth="1"/>
    <col min="5" max="5" width="6.421875" style="0" customWidth="1"/>
    <col min="6" max="6" width="10.7109375" style="0" bestFit="1" customWidth="1"/>
    <col min="7" max="7" width="9.00390625" style="0" bestFit="1" customWidth="1"/>
    <col min="8" max="8" width="5.28125" style="0" bestFit="1" customWidth="1"/>
    <col min="9" max="9" width="4.421875" style="0" bestFit="1" customWidth="1"/>
    <col min="10" max="10" width="1.8515625" style="0" customWidth="1"/>
    <col min="11" max="11" width="10.7109375" style="0" bestFit="1" customWidth="1"/>
    <col min="12" max="12" width="9.00390625" style="0" bestFit="1" customWidth="1"/>
    <col min="13" max="13" width="5.28125" style="0" bestFit="1" customWidth="1"/>
    <col min="14" max="14" width="2.28125" style="0" bestFit="1" customWidth="1"/>
    <col min="15" max="15" width="10.7109375" style="0" bestFit="1" customWidth="1"/>
    <col min="16" max="16" width="9.00390625" style="0" bestFit="1" customWidth="1"/>
    <col min="17" max="17" width="5.28125" style="0" bestFit="1" customWidth="1"/>
    <col min="18" max="18" width="2.28125" style="0" customWidth="1"/>
    <col min="19" max="19" width="10.7109375" style="0" bestFit="1" customWidth="1"/>
    <col min="20" max="20" width="9.00390625" style="0" bestFit="1" customWidth="1"/>
    <col min="21" max="21" width="5.28125" style="0" bestFit="1" customWidth="1"/>
    <col min="22" max="22" width="2.28125" style="0" bestFit="1" customWidth="1"/>
    <col min="23" max="23" width="10.7109375" style="0" bestFit="1" customWidth="1"/>
    <col min="24" max="24" width="9.00390625" style="0" bestFit="1" customWidth="1"/>
    <col min="25" max="25" width="5.28125" style="0" bestFit="1" customWidth="1"/>
    <col min="26" max="26" width="2.140625" style="0" bestFit="1" customWidth="1"/>
  </cols>
  <sheetData>
    <row r="2" spans="1:25" ht="30">
      <c r="A2" s="93" t="s">
        <v>213</v>
      </c>
      <c r="B2" s="82"/>
      <c r="C2" s="82"/>
      <c r="F2" s="93" t="s">
        <v>220</v>
      </c>
      <c r="G2" s="82"/>
      <c r="H2" s="82"/>
      <c r="K2" s="93" t="s">
        <v>213</v>
      </c>
      <c r="L2" s="82"/>
      <c r="M2" s="82"/>
      <c r="P2" s="93" t="s">
        <v>220</v>
      </c>
      <c r="Q2" s="82"/>
      <c r="R2" s="82"/>
      <c r="S2" s="93" t="s">
        <v>213</v>
      </c>
      <c r="T2" s="82"/>
      <c r="U2" s="82"/>
      <c r="W2" s="93" t="s">
        <v>220</v>
      </c>
      <c r="X2" s="82"/>
      <c r="Y2" s="82"/>
    </row>
    <row r="3" spans="2:25" ht="30">
      <c r="B3" s="87" t="s">
        <v>214</v>
      </c>
      <c r="C3" s="87"/>
      <c r="G3" s="87" t="s">
        <v>214</v>
      </c>
      <c r="H3" s="87"/>
      <c r="L3" s="87" t="s">
        <v>214</v>
      </c>
      <c r="M3" s="87"/>
      <c r="P3" s="87" t="s">
        <v>214</v>
      </c>
      <c r="Q3" s="87"/>
      <c r="T3" s="87" t="s">
        <v>214</v>
      </c>
      <c r="U3" s="87"/>
      <c r="X3" s="87" t="s">
        <v>214</v>
      </c>
      <c r="Y3" s="87"/>
    </row>
    <row r="4" spans="1:25" ht="15">
      <c r="A4" s="90" t="s">
        <v>215</v>
      </c>
      <c r="B4" s="88" t="s">
        <v>217</v>
      </c>
      <c r="C4" s="89" t="s">
        <v>218</v>
      </c>
      <c r="F4" s="90" t="s">
        <v>215</v>
      </c>
      <c r="G4" s="88" t="s">
        <v>217</v>
      </c>
      <c r="H4" s="89" t="s">
        <v>218</v>
      </c>
      <c r="K4" s="90" t="s">
        <v>215</v>
      </c>
      <c r="L4" s="88" t="s">
        <v>217</v>
      </c>
      <c r="M4" s="89" t="s">
        <v>218</v>
      </c>
      <c r="O4" s="90" t="s">
        <v>215</v>
      </c>
      <c r="P4" s="88" t="s">
        <v>217</v>
      </c>
      <c r="Q4" s="89" t="s">
        <v>218</v>
      </c>
      <c r="S4" s="90" t="s">
        <v>215</v>
      </c>
      <c r="T4" s="88" t="s">
        <v>217</v>
      </c>
      <c r="U4" s="89" t="s">
        <v>218</v>
      </c>
      <c r="W4" s="90" t="s">
        <v>215</v>
      </c>
      <c r="X4" s="88" t="s">
        <v>217</v>
      </c>
      <c r="Y4" s="89" t="s">
        <v>218</v>
      </c>
    </row>
    <row r="5" spans="1:26" ht="15">
      <c r="A5" s="91" t="s">
        <v>216</v>
      </c>
      <c r="B5" s="3">
        <v>10</v>
      </c>
      <c r="C5" s="3">
        <v>40</v>
      </c>
      <c r="D5">
        <f>SUM(B5:C5)</f>
        <v>50</v>
      </c>
      <c r="F5" s="91" t="s">
        <v>216</v>
      </c>
      <c r="G5" s="3">
        <v>1</v>
      </c>
      <c r="H5" s="3">
        <v>9</v>
      </c>
      <c r="I5">
        <f>SUM(G5:H5)</f>
        <v>10</v>
      </c>
      <c r="K5" s="91" t="s">
        <v>216</v>
      </c>
      <c r="L5" s="94">
        <f>B5/B$7</f>
        <v>0.2857142857142857</v>
      </c>
      <c r="M5" s="94">
        <f>C5/C$7</f>
        <v>0.6153846153846154</v>
      </c>
      <c r="O5" s="91" t="s">
        <v>216</v>
      </c>
      <c r="P5" s="3">
        <f>G5/G$7</f>
        <v>0.025</v>
      </c>
      <c r="Q5" s="3">
        <f>H5/H$7</f>
        <v>0.15</v>
      </c>
      <c r="S5" s="91" t="s">
        <v>216</v>
      </c>
      <c r="T5" s="96">
        <f>B5/$D5</f>
        <v>0.2</v>
      </c>
      <c r="U5" s="3">
        <f>C5/$D5</f>
        <v>0.8</v>
      </c>
      <c r="V5">
        <f>SUM(T5:U5)</f>
        <v>1</v>
      </c>
      <c r="W5" s="91" t="s">
        <v>216</v>
      </c>
      <c r="X5" s="97">
        <f>G5/$I5</f>
        <v>0.1</v>
      </c>
      <c r="Y5" s="94">
        <f>H5/$I5</f>
        <v>0.9</v>
      </c>
      <c r="Z5">
        <f>SUM(X5:Y5)</f>
        <v>1</v>
      </c>
    </row>
    <row r="6" spans="1:26" ht="15">
      <c r="A6" s="92" t="s">
        <v>219</v>
      </c>
      <c r="B6" s="3">
        <v>25</v>
      </c>
      <c r="C6" s="3">
        <v>25</v>
      </c>
      <c r="D6">
        <f>SUM(B6:C6)</f>
        <v>50</v>
      </c>
      <c r="F6" s="92" t="s">
        <v>219</v>
      </c>
      <c r="G6" s="3">
        <v>39</v>
      </c>
      <c r="H6" s="3">
        <v>51</v>
      </c>
      <c r="I6">
        <f>SUM(G6:H6)</f>
        <v>90</v>
      </c>
      <c r="K6" s="92" t="s">
        <v>219</v>
      </c>
      <c r="L6" s="94">
        <f>B6/B$7</f>
        <v>0.7142857142857143</v>
      </c>
      <c r="M6" s="94">
        <f>C6/C$7</f>
        <v>0.38461538461538464</v>
      </c>
      <c r="O6" s="92" t="s">
        <v>219</v>
      </c>
      <c r="P6" s="3">
        <f>G6/G$7</f>
        <v>0.975</v>
      </c>
      <c r="Q6" s="3">
        <f>H6/H$7</f>
        <v>0.85</v>
      </c>
      <c r="S6" s="92" t="s">
        <v>219</v>
      </c>
      <c r="T6" s="99">
        <f>B6/$D6</f>
        <v>0.5</v>
      </c>
      <c r="U6" s="3">
        <f>C6/$D6</f>
        <v>0.5</v>
      </c>
      <c r="V6">
        <f>SUM(T6:U6)</f>
        <v>1</v>
      </c>
      <c r="W6" s="92" t="s">
        <v>219</v>
      </c>
      <c r="X6" s="100">
        <f>G6/$I6</f>
        <v>0.43333333333333335</v>
      </c>
      <c r="Y6" s="94">
        <f>H6/$I6</f>
        <v>0.5666666666666667</v>
      </c>
      <c r="Z6">
        <f>SUM(X6:Y6)</f>
        <v>1</v>
      </c>
    </row>
    <row r="7" spans="2:17" ht="15">
      <c r="B7">
        <f>SUM(B5:B6)</f>
        <v>35</v>
      </c>
      <c r="C7">
        <f>SUM(C5:C6)</f>
        <v>65</v>
      </c>
      <c r="D7">
        <f>SUM(B7:C7)</f>
        <v>100</v>
      </c>
      <c r="G7">
        <f>SUM(G5:G6)</f>
        <v>40</v>
      </c>
      <c r="H7">
        <f>SUM(H5:H6)</f>
        <v>60</v>
      </c>
      <c r="I7">
        <f>SUM(G7:H7)</f>
        <v>100</v>
      </c>
      <c r="L7">
        <f>SUM(L5:L6)</f>
        <v>1</v>
      </c>
      <c r="M7">
        <f>SUM(M5:M6)</f>
        <v>1</v>
      </c>
      <c r="P7">
        <f>SUM(P5:P6)</f>
        <v>1</v>
      </c>
      <c r="Q7">
        <f>SUM(Q5:Q6)</f>
        <v>1</v>
      </c>
    </row>
    <row r="9" spans="2:13" ht="30">
      <c r="B9" s="87" t="s">
        <v>214</v>
      </c>
      <c r="C9" s="87"/>
      <c r="G9" s="87" t="s">
        <v>214</v>
      </c>
      <c r="H9" s="87"/>
      <c r="L9" s="87" t="s">
        <v>214</v>
      </c>
      <c r="M9" s="87"/>
    </row>
    <row r="10" spans="1:13" ht="15">
      <c r="A10" s="90" t="s">
        <v>223</v>
      </c>
      <c r="B10" s="88" t="s">
        <v>217</v>
      </c>
      <c r="C10" s="89" t="s">
        <v>218</v>
      </c>
      <c r="F10" s="90" t="s">
        <v>223</v>
      </c>
      <c r="G10" s="88" t="s">
        <v>217</v>
      </c>
      <c r="H10" s="89" t="s">
        <v>218</v>
      </c>
      <c r="K10" s="90" t="s">
        <v>223</v>
      </c>
      <c r="L10" s="88" t="s">
        <v>217</v>
      </c>
      <c r="M10" s="89" t="s">
        <v>218</v>
      </c>
    </row>
    <row r="11" spans="1:14" ht="15">
      <c r="A11" s="91" t="s">
        <v>221</v>
      </c>
      <c r="B11" s="3">
        <f>SUM(B5:B6)</f>
        <v>35</v>
      </c>
      <c r="C11" s="3">
        <f>SUM(C5:C6)</f>
        <v>65</v>
      </c>
      <c r="D11">
        <f>SUM(B11:C11)</f>
        <v>100</v>
      </c>
      <c r="F11" s="91" t="s">
        <v>221</v>
      </c>
      <c r="G11" s="94">
        <f>B11/B$13</f>
        <v>0.4666666666666667</v>
      </c>
      <c r="H11" s="94">
        <f>C11/C$13</f>
        <v>0.52</v>
      </c>
      <c r="K11" s="91" t="s">
        <v>221</v>
      </c>
      <c r="L11" s="95">
        <f>B11/$D11</f>
        <v>0.35</v>
      </c>
      <c r="M11" s="3">
        <f>C11/$D11</f>
        <v>0.65</v>
      </c>
      <c r="N11">
        <f>SUM(L11:M11)</f>
        <v>1</v>
      </c>
    </row>
    <row r="12" spans="1:14" ht="15">
      <c r="A12" s="92" t="s">
        <v>222</v>
      </c>
      <c r="B12" s="3">
        <f>SUM(G5:G6)</f>
        <v>40</v>
      </c>
      <c r="C12" s="3">
        <f>SUM(H5:H6)</f>
        <v>60</v>
      </c>
      <c r="D12">
        <f>SUM(B12:C12)</f>
        <v>100</v>
      </c>
      <c r="F12" s="92" t="s">
        <v>222</v>
      </c>
      <c r="G12" s="94">
        <f>B12/B$13</f>
        <v>0.5333333333333333</v>
      </c>
      <c r="H12" s="94">
        <f>C12/C$13</f>
        <v>0.48</v>
      </c>
      <c r="K12" s="92" t="s">
        <v>222</v>
      </c>
      <c r="L12" s="95">
        <f>B12/$D12</f>
        <v>0.4</v>
      </c>
      <c r="M12" s="3">
        <f>C12/$D12</f>
        <v>0.6</v>
      </c>
      <c r="N12">
        <f>SUM(L12:M12)</f>
        <v>1</v>
      </c>
    </row>
    <row r="13" spans="2:13" ht="15">
      <c r="B13">
        <f>SUM(B11:B12)</f>
        <v>75</v>
      </c>
      <c r="C13">
        <f>SUM(C11:C12)</f>
        <v>125</v>
      </c>
      <c r="D13">
        <f>SUM(B13:C13)</f>
        <v>200</v>
      </c>
      <c r="G13">
        <f>SUM(G11:G12)</f>
        <v>1</v>
      </c>
      <c r="H13">
        <f>SUM(H11:H12)</f>
        <v>1</v>
      </c>
      <c r="L13">
        <f>SUM(L11:L12)</f>
        <v>0.75</v>
      </c>
      <c r="M13">
        <f>SUM(M11:M12)</f>
        <v>1.25</v>
      </c>
    </row>
    <row r="15" spans="1:19" ht="30">
      <c r="A15" s="29" t="s">
        <v>31</v>
      </c>
      <c r="B15" s="83" t="s">
        <v>323</v>
      </c>
      <c r="C15" s="83"/>
      <c r="D15" s="83"/>
      <c r="E15" s="83"/>
      <c r="F15" s="83"/>
      <c r="G15" s="83"/>
      <c r="H15" s="83"/>
      <c r="I15" s="83"/>
      <c r="J15" s="83"/>
      <c r="K15" s="83"/>
      <c r="L15" s="83"/>
      <c r="M15" s="83"/>
      <c r="N15" s="83"/>
      <c r="O15" s="83"/>
      <c r="P15" s="83"/>
      <c r="Q15" s="83"/>
      <c r="R15" s="83"/>
      <c r="S15" s="83"/>
    </row>
    <row r="16" spans="1:19" ht="30">
      <c r="A16" s="29" t="s">
        <v>33</v>
      </c>
      <c r="B16" s="75" t="s">
        <v>225</v>
      </c>
      <c r="C16" s="75"/>
      <c r="D16" s="75"/>
      <c r="E16" s="75"/>
      <c r="F16" s="75"/>
      <c r="G16" s="75"/>
      <c r="H16" s="75"/>
      <c r="I16" s="75"/>
      <c r="J16" s="75"/>
      <c r="K16" s="75"/>
      <c r="L16" s="75"/>
      <c r="M16" s="75"/>
      <c r="N16" s="75"/>
      <c r="O16" s="75"/>
      <c r="P16" s="75"/>
      <c r="Q16" s="75"/>
      <c r="R16" s="75"/>
      <c r="S16" s="75"/>
    </row>
    <row r="17" spans="1:19" ht="30">
      <c r="A17" s="29" t="s">
        <v>37</v>
      </c>
      <c r="B17" s="98" t="s">
        <v>224</v>
      </c>
      <c r="C17" s="98"/>
      <c r="D17" s="98"/>
      <c r="E17" s="98"/>
      <c r="F17" s="98"/>
      <c r="G17" s="98"/>
      <c r="H17" s="98"/>
      <c r="I17" s="98"/>
      <c r="J17" s="98"/>
      <c r="K17" s="98"/>
      <c r="L17" s="98"/>
      <c r="M17" s="98"/>
      <c r="N17" s="98"/>
      <c r="O17" s="98"/>
      <c r="P17" s="98"/>
      <c r="Q17" s="98"/>
      <c r="R17" s="98"/>
      <c r="S17" s="98"/>
    </row>
    <row r="18" spans="1:19" ht="90">
      <c r="A18" s="29" t="s">
        <v>38</v>
      </c>
      <c r="B18" s="83" t="s">
        <v>324</v>
      </c>
      <c r="C18" s="83"/>
      <c r="D18" s="83"/>
      <c r="E18" s="83"/>
      <c r="F18" s="83"/>
      <c r="G18" s="83"/>
      <c r="H18" s="83"/>
      <c r="I18" s="83"/>
      <c r="J18" s="83"/>
      <c r="K18" s="83"/>
      <c r="L18" s="83"/>
      <c r="M18" s="83"/>
      <c r="N18" s="83"/>
      <c r="O18" s="83"/>
      <c r="P18" s="83"/>
      <c r="Q18" s="83"/>
      <c r="R18" s="83"/>
      <c r="S18" s="83"/>
    </row>
  </sheetData>
  <sheetProtection/>
  <printOptions/>
  <pageMargins left="0.7" right="0.7" top="0.75" bottom="0.75" header="0.3" footer="0.3"/>
  <pageSetup orientation="portrait" paperSize="9"/>
  <drawing r:id="rId3"/>
  <legacyDrawing r:id="rId2"/>
</worksheet>
</file>

<file path=xl/worksheets/sheet21.xml><?xml version="1.0" encoding="utf-8"?>
<worksheet xmlns="http://schemas.openxmlformats.org/spreadsheetml/2006/main" xmlns:r="http://schemas.openxmlformats.org/officeDocument/2006/relationships">
  <sheetPr>
    <tabColor rgb="FFFFFF00"/>
  </sheetPr>
  <dimension ref="A1:I201"/>
  <sheetViews>
    <sheetView zoomScale="80" zoomScaleNormal="80" zoomScalePageLayoutView="0" workbookViewId="0" topLeftCell="A1">
      <selection activeCell="A1" sqref="A1"/>
    </sheetView>
  </sheetViews>
  <sheetFormatPr defaultColWidth="9.140625" defaultRowHeight="15"/>
  <cols>
    <col min="1" max="1" width="14.57421875" style="0" bestFit="1" customWidth="1"/>
    <col min="2" max="2" width="17.8515625" style="0" bestFit="1" customWidth="1"/>
    <col min="3" max="3" width="10.57421875" style="0" bestFit="1" customWidth="1"/>
    <col min="4" max="4" width="4.421875" style="0" bestFit="1" customWidth="1"/>
    <col min="5" max="5" width="17.421875" style="0" customWidth="1"/>
    <col min="6" max="6" width="13.421875" style="0" customWidth="1"/>
    <col min="7" max="8" width="20.7109375" style="0" customWidth="1"/>
    <col min="9" max="10" width="12.7109375" style="0" customWidth="1"/>
    <col min="11" max="11" width="16.7109375" style="0" bestFit="1" customWidth="1"/>
    <col min="12" max="12" width="26.28125" style="0" bestFit="1" customWidth="1"/>
    <col min="13" max="13" width="5.28125" style="0" bestFit="1" customWidth="1"/>
    <col min="14" max="14" width="2.28125" style="0" bestFit="1" customWidth="1"/>
    <col min="15" max="15" width="10.7109375" style="0" bestFit="1" customWidth="1"/>
    <col min="16" max="16" width="9.00390625" style="0" bestFit="1" customWidth="1"/>
    <col min="17" max="17" width="5.28125" style="0" bestFit="1" customWidth="1"/>
    <col min="18" max="18" width="2.28125" style="0" customWidth="1"/>
    <col min="19" max="19" width="10.7109375" style="0" bestFit="1" customWidth="1"/>
    <col min="20" max="20" width="9.00390625" style="0" bestFit="1" customWidth="1"/>
    <col min="21" max="21" width="5.28125" style="0" bestFit="1" customWidth="1"/>
    <col min="22" max="22" width="2.28125" style="0" bestFit="1" customWidth="1"/>
    <col min="23" max="23" width="10.7109375" style="0" bestFit="1" customWidth="1"/>
    <col min="24" max="24" width="9.00390625" style="0" bestFit="1" customWidth="1"/>
    <col min="25" max="25" width="5.28125" style="0" bestFit="1" customWidth="1"/>
    <col min="26" max="26" width="2.140625" style="0" bestFit="1" customWidth="1"/>
  </cols>
  <sheetData>
    <row r="1" spans="1:3" ht="15">
      <c r="A1" s="137" t="s">
        <v>353</v>
      </c>
      <c r="B1" s="137" t="s">
        <v>359</v>
      </c>
      <c r="C1" s="137" t="s">
        <v>215</v>
      </c>
    </row>
    <row r="2" spans="1:3" ht="15">
      <c r="A2" s="3" t="s">
        <v>221</v>
      </c>
      <c r="B2" s="3" t="s">
        <v>354</v>
      </c>
      <c r="C2" s="3" t="s">
        <v>355</v>
      </c>
    </row>
    <row r="3" spans="1:7" ht="15">
      <c r="A3" s="3" t="s">
        <v>221</v>
      </c>
      <c r="B3" s="3" t="s">
        <v>354</v>
      </c>
      <c r="C3" s="3" t="s">
        <v>355</v>
      </c>
      <c r="E3" s="19" t="s">
        <v>360</v>
      </c>
      <c r="G3" s="19" t="s">
        <v>359</v>
      </c>
    </row>
    <row r="4" spans="1:9" ht="15">
      <c r="A4" s="3" t="s">
        <v>221</v>
      </c>
      <c r="B4" s="3" t="s">
        <v>354</v>
      </c>
      <c r="C4" s="3" t="s">
        <v>355</v>
      </c>
      <c r="E4" s="19" t="s">
        <v>353</v>
      </c>
      <c r="F4" s="19" t="s">
        <v>215</v>
      </c>
      <c r="G4" t="s">
        <v>218</v>
      </c>
      <c r="H4" t="s">
        <v>354</v>
      </c>
      <c r="I4" t="s">
        <v>19</v>
      </c>
    </row>
    <row r="5" spans="1:9" ht="15">
      <c r="A5" s="3" t="s">
        <v>221</v>
      </c>
      <c r="B5" s="3" t="s">
        <v>354</v>
      </c>
      <c r="C5" s="3" t="s">
        <v>355</v>
      </c>
      <c r="E5" t="s">
        <v>222</v>
      </c>
      <c r="F5" s="145" t="s">
        <v>356</v>
      </c>
      <c r="G5" s="146">
        <v>51</v>
      </c>
      <c r="H5" s="147">
        <v>39</v>
      </c>
      <c r="I5" s="146">
        <v>90</v>
      </c>
    </row>
    <row r="6" spans="1:9" ht="15">
      <c r="A6" s="3" t="s">
        <v>221</v>
      </c>
      <c r="B6" s="3" t="s">
        <v>354</v>
      </c>
      <c r="C6" s="3" t="s">
        <v>355</v>
      </c>
      <c r="F6" s="148" t="s">
        <v>355</v>
      </c>
      <c r="G6" s="149">
        <v>9</v>
      </c>
      <c r="H6" s="150">
        <v>1</v>
      </c>
      <c r="I6" s="149">
        <v>10</v>
      </c>
    </row>
    <row r="7" spans="1:9" ht="15">
      <c r="A7" s="3" t="s">
        <v>221</v>
      </c>
      <c r="B7" s="3" t="s">
        <v>354</v>
      </c>
      <c r="C7" s="3" t="s">
        <v>355</v>
      </c>
      <c r="E7" s="90" t="s">
        <v>357</v>
      </c>
      <c r="F7" s="90"/>
      <c r="G7" s="151">
        <v>60</v>
      </c>
      <c r="H7" s="152">
        <v>40</v>
      </c>
      <c r="I7" s="151">
        <v>100</v>
      </c>
    </row>
    <row r="8" spans="1:9" ht="15">
      <c r="A8" s="3" t="s">
        <v>221</v>
      </c>
      <c r="B8" s="3" t="s">
        <v>354</v>
      </c>
      <c r="C8" s="3" t="s">
        <v>355</v>
      </c>
      <c r="E8" t="s">
        <v>221</v>
      </c>
      <c r="F8" s="145" t="s">
        <v>356</v>
      </c>
      <c r="G8" s="146">
        <v>25</v>
      </c>
      <c r="H8" s="147">
        <v>25</v>
      </c>
      <c r="I8" s="146">
        <v>50</v>
      </c>
    </row>
    <row r="9" spans="1:9" ht="15">
      <c r="A9" s="3" t="s">
        <v>221</v>
      </c>
      <c r="B9" s="3" t="s">
        <v>354</v>
      </c>
      <c r="C9" s="3" t="s">
        <v>355</v>
      </c>
      <c r="F9" s="148" t="s">
        <v>355</v>
      </c>
      <c r="G9" s="149">
        <v>40</v>
      </c>
      <c r="H9" s="150">
        <v>10</v>
      </c>
      <c r="I9" s="149">
        <v>50</v>
      </c>
    </row>
    <row r="10" spans="1:9" ht="15">
      <c r="A10" s="3" t="s">
        <v>221</v>
      </c>
      <c r="B10" s="3" t="s">
        <v>354</v>
      </c>
      <c r="C10" s="3" t="s">
        <v>355</v>
      </c>
      <c r="E10" s="90" t="s">
        <v>358</v>
      </c>
      <c r="F10" s="90"/>
      <c r="G10" s="151">
        <v>65</v>
      </c>
      <c r="H10" s="151">
        <v>35</v>
      </c>
      <c r="I10" s="151">
        <v>100</v>
      </c>
    </row>
    <row r="11" spans="1:9" ht="15">
      <c r="A11" s="3" t="s">
        <v>221</v>
      </c>
      <c r="B11" s="3" t="s">
        <v>354</v>
      </c>
      <c r="C11" s="3" t="s">
        <v>355</v>
      </c>
      <c r="E11" t="s">
        <v>19</v>
      </c>
      <c r="G11" s="17">
        <v>125</v>
      </c>
      <c r="H11" s="17">
        <v>75</v>
      </c>
      <c r="I11" s="17">
        <v>200</v>
      </c>
    </row>
    <row r="12" spans="1:3" ht="15">
      <c r="A12" s="3" t="s">
        <v>221</v>
      </c>
      <c r="B12" s="3" t="s">
        <v>218</v>
      </c>
      <c r="C12" s="3" t="s">
        <v>355</v>
      </c>
    </row>
    <row r="13" spans="1:3" ht="15">
      <c r="A13" s="3" t="s">
        <v>221</v>
      </c>
      <c r="B13" s="3" t="s">
        <v>218</v>
      </c>
      <c r="C13" s="3" t="s">
        <v>355</v>
      </c>
    </row>
    <row r="14" spans="1:3" ht="15">
      <c r="A14" s="3" t="s">
        <v>221</v>
      </c>
      <c r="B14" s="3" t="s">
        <v>218</v>
      </c>
      <c r="C14" s="3" t="s">
        <v>355</v>
      </c>
    </row>
    <row r="15" spans="1:7" ht="15">
      <c r="A15" s="3" t="s">
        <v>221</v>
      </c>
      <c r="B15" s="3" t="s">
        <v>218</v>
      </c>
      <c r="C15" s="3" t="s">
        <v>355</v>
      </c>
      <c r="E15" s="19" t="s">
        <v>360</v>
      </c>
      <c r="G15" s="19" t="s">
        <v>359</v>
      </c>
    </row>
    <row r="16" spans="1:9" ht="15">
      <c r="A16" s="3" t="s">
        <v>221</v>
      </c>
      <c r="B16" s="3" t="s">
        <v>218</v>
      </c>
      <c r="C16" s="3" t="s">
        <v>355</v>
      </c>
      <c r="E16" s="19" t="s">
        <v>353</v>
      </c>
      <c r="F16" s="19" t="s">
        <v>215</v>
      </c>
      <c r="G16" t="s">
        <v>218</v>
      </c>
      <c r="H16" t="s">
        <v>354</v>
      </c>
      <c r="I16" t="s">
        <v>19</v>
      </c>
    </row>
    <row r="17" spans="1:9" ht="15">
      <c r="A17" s="3" t="s">
        <v>221</v>
      </c>
      <c r="B17" s="3" t="s">
        <v>218</v>
      </c>
      <c r="C17" s="3" t="s">
        <v>355</v>
      </c>
      <c r="E17" t="s">
        <v>222</v>
      </c>
      <c r="F17" s="139" t="s">
        <v>356</v>
      </c>
      <c r="G17" s="140">
        <v>0.5666666666666667</v>
      </c>
      <c r="H17" s="142">
        <v>0.43333333333333335</v>
      </c>
      <c r="I17" s="140">
        <v>1</v>
      </c>
    </row>
    <row r="18" spans="1:9" ht="15">
      <c r="A18" s="3" t="s">
        <v>221</v>
      </c>
      <c r="B18" s="3" t="s">
        <v>218</v>
      </c>
      <c r="C18" s="3" t="s">
        <v>355</v>
      </c>
      <c r="F18" s="88" t="s">
        <v>355</v>
      </c>
      <c r="G18" s="138">
        <v>0.9</v>
      </c>
      <c r="H18" s="143">
        <v>0.1</v>
      </c>
      <c r="I18" s="138">
        <v>1</v>
      </c>
    </row>
    <row r="19" spans="1:9" ht="15">
      <c r="A19" s="3" t="s">
        <v>221</v>
      </c>
      <c r="B19" s="3" t="s">
        <v>218</v>
      </c>
      <c r="C19" s="3" t="s">
        <v>355</v>
      </c>
      <c r="E19" s="90" t="s">
        <v>357</v>
      </c>
      <c r="F19" s="90"/>
      <c r="G19" s="141">
        <v>0.6</v>
      </c>
      <c r="H19" s="144">
        <v>0.4</v>
      </c>
      <c r="I19" s="141">
        <v>1</v>
      </c>
    </row>
    <row r="20" spans="1:9" ht="15">
      <c r="A20" s="3" t="s">
        <v>221</v>
      </c>
      <c r="B20" s="3" t="s">
        <v>218</v>
      </c>
      <c r="C20" s="3" t="s">
        <v>355</v>
      </c>
      <c r="E20" t="s">
        <v>221</v>
      </c>
      <c r="F20" s="139" t="s">
        <v>356</v>
      </c>
      <c r="G20" s="140">
        <v>0.5</v>
      </c>
      <c r="H20" s="142">
        <v>0.5</v>
      </c>
      <c r="I20" s="140">
        <v>1</v>
      </c>
    </row>
    <row r="21" spans="1:9" ht="15">
      <c r="A21" s="3" t="s">
        <v>221</v>
      </c>
      <c r="B21" s="3" t="s">
        <v>218</v>
      </c>
      <c r="C21" s="3" t="s">
        <v>355</v>
      </c>
      <c r="F21" s="88" t="s">
        <v>355</v>
      </c>
      <c r="G21" s="138">
        <v>0.8</v>
      </c>
      <c r="H21" s="143">
        <v>0.2</v>
      </c>
      <c r="I21" s="138">
        <v>1</v>
      </c>
    </row>
    <row r="22" spans="1:9" ht="15">
      <c r="A22" s="3" t="s">
        <v>221</v>
      </c>
      <c r="B22" s="3" t="s">
        <v>218</v>
      </c>
      <c r="C22" s="3" t="s">
        <v>355</v>
      </c>
      <c r="E22" s="90" t="s">
        <v>358</v>
      </c>
      <c r="F22" s="90"/>
      <c r="G22" s="141">
        <v>0.65</v>
      </c>
      <c r="H22" s="144">
        <v>0.35</v>
      </c>
      <c r="I22" s="141">
        <v>1</v>
      </c>
    </row>
    <row r="23" spans="1:9" ht="15">
      <c r="A23" s="3" t="s">
        <v>221</v>
      </c>
      <c r="B23" s="3" t="s">
        <v>218</v>
      </c>
      <c r="C23" s="3" t="s">
        <v>355</v>
      </c>
      <c r="E23" t="s">
        <v>19</v>
      </c>
      <c r="G23" s="27">
        <v>0.625</v>
      </c>
      <c r="H23" s="27">
        <v>0.375</v>
      </c>
      <c r="I23" s="27">
        <v>1</v>
      </c>
    </row>
    <row r="24" spans="1:3" ht="15">
      <c r="A24" s="3" t="s">
        <v>221</v>
      </c>
      <c r="B24" s="3" t="s">
        <v>218</v>
      </c>
      <c r="C24" s="3" t="s">
        <v>355</v>
      </c>
    </row>
    <row r="25" spans="1:9" ht="15" customHeight="1">
      <c r="A25" s="3" t="s">
        <v>221</v>
      </c>
      <c r="B25" s="3" t="s">
        <v>218</v>
      </c>
      <c r="C25" s="3" t="s">
        <v>355</v>
      </c>
      <c r="E25" s="153" t="s">
        <v>361</v>
      </c>
      <c r="F25" s="153"/>
      <c r="G25" s="153"/>
      <c r="H25" s="153"/>
      <c r="I25" s="153"/>
    </row>
    <row r="26" spans="1:9" ht="15">
      <c r="A26" s="3" t="s">
        <v>221</v>
      </c>
      <c r="B26" s="3" t="s">
        <v>218</v>
      </c>
      <c r="C26" s="3" t="s">
        <v>355</v>
      </c>
      <c r="E26" s="153"/>
      <c r="F26" s="153"/>
      <c r="G26" s="153"/>
      <c r="H26" s="153"/>
      <c r="I26" s="153"/>
    </row>
    <row r="27" spans="1:9" ht="15">
      <c r="A27" s="3" t="s">
        <v>221</v>
      </c>
      <c r="B27" s="3" t="s">
        <v>218</v>
      </c>
      <c r="C27" s="3" t="s">
        <v>355</v>
      </c>
      <c r="E27" s="153"/>
      <c r="F27" s="153"/>
      <c r="G27" s="153"/>
      <c r="H27" s="153"/>
      <c r="I27" s="153"/>
    </row>
    <row r="28" spans="1:9" ht="15">
      <c r="A28" s="3" t="s">
        <v>221</v>
      </c>
      <c r="B28" s="3" t="s">
        <v>218</v>
      </c>
      <c r="C28" s="3" t="s">
        <v>355</v>
      </c>
      <c r="E28" s="153"/>
      <c r="F28" s="153"/>
      <c r="G28" s="153"/>
      <c r="H28" s="153"/>
      <c r="I28" s="153"/>
    </row>
    <row r="29" spans="1:9" ht="15">
      <c r="A29" s="3" t="s">
        <v>221</v>
      </c>
      <c r="B29" s="3" t="s">
        <v>218</v>
      </c>
      <c r="C29" s="3" t="s">
        <v>355</v>
      </c>
      <c r="E29" s="153"/>
      <c r="F29" s="153"/>
      <c r="G29" s="153"/>
      <c r="H29" s="153"/>
      <c r="I29" s="153"/>
    </row>
    <row r="30" spans="1:3" ht="15">
      <c r="A30" s="3" t="s">
        <v>221</v>
      </c>
      <c r="B30" s="3" t="s">
        <v>218</v>
      </c>
      <c r="C30" s="3" t="s">
        <v>355</v>
      </c>
    </row>
    <row r="31" spans="1:3" ht="15" customHeight="1">
      <c r="A31" s="3" t="s">
        <v>221</v>
      </c>
      <c r="B31" s="3" t="s">
        <v>218</v>
      </c>
      <c r="C31" s="3" t="s">
        <v>355</v>
      </c>
    </row>
    <row r="32" spans="1:3" ht="15">
      <c r="A32" s="3" t="s">
        <v>221</v>
      </c>
      <c r="B32" s="3" t="s">
        <v>218</v>
      </c>
      <c r="C32" s="3" t="s">
        <v>355</v>
      </c>
    </row>
    <row r="33" spans="1:3" ht="15">
      <c r="A33" s="3" t="s">
        <v>221</v>
      </c>
      <c r="B33" s="3" t="s">
        <v>218</v>
      </c>
      <c r="C33" s="3" t="s">
        <v>355</v>
      </c>
    </row>
    <row r="34" spans="1:3" ht="15">
      <c r="A34" s="3" t="s">
        <v>221</v>
      </c>
      <c r="B34" s="3" t="s">
        <v>218</v>
      </c>
      <c r="C34" s="3" t="s">
        <v>355</v>
      </c>
    </row>
    <row r="35" spans="1:3" ht="15">
      <c r="A35" s="3" t="s">
        <v>221</v>
      </c>
      <c r="B35" s="3" t="s">
        <v>218</v>
      </c>
      <c r="C35" s="3" t="s">
        <v>355</v>
      </c>
    </row>
    <row r="36" spans="1:3" ht="15">
      <c r="A36" s="3" t="s">
        <v>221</v>
      </c>
      <c r="B36" s="3" t="s">
        <v>218</v>
      </c>
      <c r="C36" s="3" t="s">
        <v>355</v>
      </c>
    </row>
    <row r="37" spans="1:3" ht="15">
      <c r="A37" s="3" t="s">
        <v>221</v>
      </c>
      <c r="B37" s="3" t="s">
        <v>218</v>
      </c>
      <c r="C37" s="3" t="s">
        <v>355</v>
      </c>
    </row>
    <row r="38" spans="1:3" ht="15">
      <c r="A38" s="3" t="s">
        <v>221</v>
      </c>
      <c r="B38" s="3" t="s">
        <v>218</v>
      </c>
      <c r="C38" s="3" t="s">
        <v>355</v>
      </c>
    </row>
    <row r="39" spans="1:3" ht="15">
      <c r="A39" s="3" t="s">
        <v>221</v>
      </c>
      <c r="B39" s="3" t="s">
        <v>218</v>
      </c>
      <c r="C39" s="3" t="s">
        <v>355</v>
      </c>
    </row>
    <row r="40" spans="1:3" ht="15">
      <c r="A40" s="3" t="s">
        <v>221</v>
      </c>
      <c r="B40" s="3" t="s">
        <v>218</v>
      </c>
      <c r="C40" s="3" t="s">
        <v>355</v>
      </c>
    </row>
    <row r="41" spans="1:3" ht="15">
      <c r="A41" s="3" t="s">
        <v>221</v>
      </c>
      <c r="B41" s="3" t="s">
        <v>218</v>
      </c>
      <c r="C41" s="3" t="s">
        <v>355</v>
      </c>
    </row>
    <row r="42" spans="1:3" ht="15">
      <c r="A42" s="3" t="s">
        <v>221</v>
      </c>
      <c r="B42" s="3" t="s">
        <v>218</v>
      </c>
      <c r="C42" s="3" t="s">
        <v>355</v>
      </c>
    </row>
    <row r="43" spans="1:3" ht="15">
      <c r="A43" s="3" t="s">
        <v>221</v>
      </c>
      <c r="B43" s="3" t="s">
        <v>218</v>
      </c>
      <c r="C43" s="3" t="s">
        <v>355</v>
      </c>
    </row>
    <row r="44" spans="1:3" ht="15">
      <c r="A44" s="3" t="s">
        <v>221</v>
      </c>
      <c r="B44" s="3" t="s">
        <v>218</v>
      </c>
      <c r="C44" s="3" t="s">
        <v>355</v>
      </c>
    </row>
    <row r="45" spans="1:3" ht="15">
      <c r="A45" s="3" t="s">
        <v>221</v>
      </c>
      <c r="B45" s="3" t="s">
        <v>218</v>
      </c>
      <c r="C45" s="3" t="s">
        <v>355</v>
      </c>
    </row>
    <row r="46" spans="1:3" ht="15">
      <c r="A46" s="3" t="s">
        <v>221</v>
      </c>
      <c r="B46" s="3" t="s">
        <v>218</v>
      </c>
      <c r="C46" s="3" t="s">
        <v>355</v>
      </c>
    </row>
    <row r="47" spans="1:3" ht="15">
      <c r="A47" s="3" t="s">
        <v>221</v>
      </c>
      <c r="B47" s="3" t="s">
        <v>218</v>
      </c>
      <c r="C47" s="3" t="s">
        <v>355</v>
      </c>
    </row>
    <row r="48" spans="1:3" ht="15">
      <c r="A48" s="3" t="s">
        <v>221</v>
      </c>
      <c r="B48" s="3" t="s">
        <v>218</v>
      </c>
      <c r="C48" s="3" t="s">
        <v>355</v>
      </c>
    </row>
    <row r="49" spans="1:3" ht="15">
      <c r="A49" s="3" t="s">
        <v>221</v>
      </c>
      <c r="B49" s="3" t="s">
        <v>218</v>
      </c>
      <c r="C49" s="3" t="s">
        <v>355</v>
      </c>
    </row>
    <row r="50" spans="1:3" ht="15">
      <c r="A50" s="3" t="s">
        <v>221</v>
      </c>
      <c r="B50" s="3" t="s">
        <v>218</v>
      </c>
      <c r="C50" s="3" t="s">
        <v>355</v>
      </c>
    </row>
    <row r="51" spans="1:3" ht="15">
      <c r="A51" s="3" t="s">
        <v>221</v>
      </c>
      <c r="B51" s="3" t="s">
        <v>218</v>
      </c>
      <c r="C51" s="3" t="s">
        <v>355</v>
      </c>
    </row>
    <row r="52" spans="1:3" ht="15">
      <c r="A52" s="3" t="s">
        <v>221</v>
      </c>
      <c r="B52" s="3" t="s">
        <v>354</v>
      </c>
      <c r="C52" s="3" t="s">
        <v>356</v>
      </c>
    </row>
    <row r="53" spans="1:3" ht="15">
      <c r="A53" s="3" t="s">
        <v>221</v>
      </c>
      <c r="B53" s="3" t="s">
        <v>354</v>
      </c>
      <c r="C53" s="3" t="s">
        <v>356</v>
      </c>
    </row>
    <row r="54" spans="1:3" ht="15">
      <c r="A54" s="3" t="s">
        <v>221</v>
      </c>
      <c r="B54" s="3" t="s">
        <v>354</v>
      </c>
      <c r="C54" s="3" t="s">
        <v>356</v>
      </c>
    </row>
    <row r="55" spans="1:3" ht="15">
      <c r="A55" s="3" t="s">
        <v>221</v>
      </c>
      <c r="B55" s="3" t="s">
        <v>354</v>
      </c>
      <c r="C55" s="3" t="s">
        <v>356</v>
      </c>
    </row>
    <row r="56" spans="1:3" ht="15">
      <c r="A56" s="3" t="s">
        <v>221</v>
      </c>
      <c r="B56" s="3" t="s">
        <v>354</v>
      </c>
      <c r="C56" s="3" t="s">
        <v>356</v>
      </c>
    </row>
    <row r="57" spans="1:3" ht="15">
      <c r="A57" s="3" t="s">
        <v>221</v>
      </c>
      <c r="B57" s="3" t="s">
        <v>354</v>
      </c>
      <c r="C57" s="3" t="s">
        <v>356</v>
      </c>
    </row>
    <row r="58" spans="1:3" ht="15">
      <c r="A58" s="3" t="s">
        <v>221</v>
      </c>
      <c r="B58" s="3" t="s">
        <v>354</v>
      </c>
      <c r="C58" s="3" t="s">
        <v>356</v>
      </c>
    </row>
    <row r="59" spans="1:3" ht="15">
      <c r="A59" s="3" t="s">
        <v>221</v>
      </c>
      <c r="B59" s="3" t="s">
        <v>354</v>
      </c>
      <c r="C59" s="3" t="s">
        <v>356</v>
      </c>
    </row>
    <row r="60" spans="1:3" ht="15">
      <c r="A60" s="3" t="s">
        <v>221</v>
      </c>
      <c r="B60" s="3" t="s">
        <v>354</v>
      </c>
      <c r="C60" s="3" t="s">
        <v>356</v>
      </c>
    </row>
    <row r="61" spans="1:3" ht="15">
      <c r="A61" s="3" t="s">
        <v>221</v>
      </c>
      <c r="B61" s="3" t="s">
        <v>354</v>
      </c>
      <c r="C61" s="3" t="s">
        <v>356</v>
      </c>
    </row>
    <row r="62" spans="1:3" ht="15">
      <c r="A62" s="3" t="s">
        <v>221</v>
      </c>
      <c r="B62" s="3" t="s">
        <v>354</v>
      </c>
      <c r="C62" s="3" t="s">
        <v>356</v>
      </c>
    </row>
    <row r="63" spans="1:3" ht="15">
      <c r="A63" s="3" t="s">
        <v>221</v>
      </c>
      <c r="B63" s="3" t="s">
        <v>354</v>
      </c>
      <c r="C63" s="3" t="s">
        <v>356</v>
      </c>
    </row>
    <row r="64" spans="1:3" ht="15">
      <c r="A64" s="3" t="s">
        <v>221</v>
      </c>
      <c r="B64" s="3" t="s">
        <v>354</v>
      </c>
      <c r="C64" s="3" t="s">
        <v>356</v>
      </c>
    </row>
    <row r="65" spans="1:3" ht="15">
      <c r="A65" s="3" t="s">
        <v>221</v>
      </c>
      <c r="B65" s="3" t="s">
        <v>354</v>
      </c>
      <c r="C65" s="3" t="s">
        <v>356</v>
      </c>
    </row>
    <row r="66" spans="1:3" ht="15">
      <c r="A66" s="3" t="s">
        <v>221</v>
      </c>
      <c r="B66" s="3" t="s">
        <v>354</v>
      </c>
      <c r="C66" s="3" t="s">
        <v>356</v>
      </c>
    </row>
    <row r="67" spans="1:3" ht="15">
      <c r="A67" s="3" t="s">
        <v>221</v>
      </c>
      <c r="B67" s="3" t="s">
        <v>354</v>
      </c>
      <c r="C67" s="3" t="s">
        <v>356</v>
      </c>
    </row>
    <row r="68" spans="1:3" ht="15">
      <c r="A68" s="3" t="s">
        <v>221</v>
      </c>
      <c r="B68" s="3" t="s">
        <v>354</v>
      </c>
      <c r="C68" s="3" t="s">
        <v>356</v>
      </c>
    </row>
    <row r="69" spans="1:3" ht="15">
      <c r="A69" s="3" t="s">
        <v>221</v>
      </c>
      <c r="B69" s="3" t="s">
        <v>354</v>
      </c>
      <c r="C69" s="3" t="s">
        <v>356</v>
      </c>
    </row>
    <row r="70" spans="1:3" ht="15">
      <c r="A70" s="3" t="s">
        <v>221</v>
      </c>
      <c r="B70" s="3" t="s">
        <v>354</v>
      </c>
      <c r="C70" s="3" t="s">
        <v>356</v>
      </c>
    </row>
    <row r="71" spans="1:3" ht="15">
      <c r="A71" s="3" t="s">
        <v>221</v>
      </c>
      <c r="B71" s="3" t="s">
        <v>354</v>
      </c>
      <c r="C71" s="3" t="s">
        <v>356</v>
      </c>
    </row>
    <row r="72" spans="1:3" ht="15">
      <c r="A72" s="3" t="s">
        <v>221</v>
      </c>
      <c r="B72" s="3" t="s">
        <v>354</v>
      </c>
      <c r="C72" s="3" t="s">
        <v>356</v>
      </c>
    </row>
    <row r="73" spans="1:3" ht="15">
      <c r="A73" s="3" t="s">
        <v>221</v>
      </c>
      <c r="B73" s="3" t="s">
        <v>354</v>
      </c>
      <c r="C73" s="3" t="s">
        <v>356</v>
      </c>
    </row>
    <row r="74" spans="1:3" ht="15">
      <c r="A74" s="3" t="s">
        <v>221</v>
      </c>
      <c r="B74" s="3" t="s">
        <v>354</v>
      </c>
      <c r="C74" s="3" t="s">
        <v>356</v>
      </c>
    </row>
    <row r="75" spans="1:3" ht="15">
      <c r="A75" s="3" t="s">
        <v>221</v>
      </c>
      <c r="B75" s="3" t="s">
        <v>354</v>
      </c>
      <c r="C75" s="3" t="s">
        <v>356</v>
      </c>
    </row>
    <row r="76" spans="1:3" ht="15">
      <c r="A76" s="3" t="s">
        <v>221</v>
      </c>
      <c r="B76" s="3" t="s">
        <v>354</v>
      </c>
      <c r="C76" s="3" t="s">
        <v>356</v>
      </c>
    </row>
    <row r="77" spans="1:3" ht="15">
      <c r="A77" s="3" t="s">
        <v>221</v>
      </c>
      <c r="B77" s="3" t="s">
        <v>218</v>
      </c>
      <c r="C77" s="3" t="s">
        <v>356</v>
      </c>
    </row>
    <row r="78" spans="1:3" ht="15">
      <c r="A78" s="3" t="s">
        <v>221</v>
      </c>
      <c r="B78" s="3" t="s">
        <v>218</v>
      </c>
      <c r="C78" s="3" t="s">
        <v>356</v>
      </c>
    </row>
    <row r="79" spans="1:3" ht="15">
      <c r="A79" s="3" t="s">
        <v>221</v>
      </c>
      <c r="B79" s="3" t="s">
        <v>218</v>
      </c>
      <c r="C79" s="3" t="s">
        <v>356</v>
      </c>
    </row>
    <row r="80" spans="1:3" ht="15">
      <c r="A80" s="3" t="s">
        <v>221</v>
      </c>
      <c r="B80" s="3" t="s">
        <v>218</v>
      </c>
      <c r="C80" s="3" t="s">
        <v>356</v>
      </c>
    </row>
    <row r="81" spans="1:3" ht="15">
      <c r="A81" s="3" t="s">
        <v>221</v>
      </c>
      <c r="B81" s="3" t="s">
        <v>218</v>
      </c>
      <c r="C81" s="3" t="s">
        <v>356</v>
      </c>
    </row>
    <row r="82" spans="1:3" ht="15">
      <c r="A82" s="3" t="s">
        <v>221</v>
      </c>
      <c r="B82" s="3" t="s">
        <v>218</v>
      </c>
      <c r="C82" s="3" t="s">
        <v>356</v>
      </c>
    </row>
    <row r="83" spans="1:3" ht="15">
      <c r="A83" s="3" t="s">
        <v>221</v>
      </c>
      <c r="B83" s="3" t="s">
        <v>218</v>
      </c>
      <c r="C83" s="3" t="s">
        <v>356</v>
      </c>
    </row>
    <row r="84" spans="1:3" ht="15">
      <c r="A84" s="3" t="s">
        <v>221</v>
      </c>
      <c r="B84" s="3" t="s">
        <v>218</v>
      </c>
      <c r="C84" s="3" t="s">
        <v>356</v>
      </c>
    </row>
    <row r="85" spans="1:3" ht="15">
      <c r="A85" s="3" t="s">
        <v>221</v>
      </c>
      <c r="B85" s="3" t="s">
        <v>218</v>
      </c>
      <c r="C85" s="3" t="s">
        <v>356</v>
      </c>
    </row>
    <row r="86" spans="1:3" ht="15">
      <c r="A86" s="3" t="s">
        <v>221</v>
      </c>
      <c r="B86" s="3" t="s">
        <v>218</v>
      </c>
      <c r="C86" s="3" t="s">
        <v>356</v>
      </c>
    </row>
    <row r="87" spans="1:3" ht="15">
      <c r="A87" s="3" t="s">
        <v>221</v>
      </c>
      <c r="B87" s="3" t="s">
        <v>218</v>
      </c>
      <c r="C87" s="3" t="s">
        <v>356</v>
      </c>
    </row>
    <row r="88" spans="1:3" ht="15">
      <c r="A88" s="3" t="s">
        <v>221</v>
      </c>
      <c r="B88" s="3" t="s">
        <v>218</v>
      </c>
      <c r="C88" s="3" t="s">
        <v>356</v>
      </c>
    </row>
    <row r="89" spans="1:3" ht="15">
      <c r="A89" s="3" t="s">
        <v>221</v>
      </c>
      <c r="B89" s="3" t="s">
        <v>218</v>
      </c>
      <c r="C89" s="3" t="s">
        <v>356</v>
      </c>
    </row>
    <row r="90" spans="1:3" ht="15">
      <c r="A90" s="3" t="s">
        <v>221</v>
      </c>
      <c r="B90" s="3" t="s">
        <v>218</v>
      </c>
      <c r="C90" s="3" t="s">
        <v>356</v>
      </c>
    </row>
    <row r="91" spans="1:3" ht="15">
      <c r="A91" s="3" t="s">
        <v>221</v>
      </c>
      <c r="B91" s="3" t="s">
        <v>218</v>
      </c>
      <c r="C91" s="3" t="s">
        <v>356</v>
      </c>
    </row>
    <row r="92" spans="1:3" ht="15">
      <c r="A92" s="3" t="s">
        <v>221</v>
      </c>
      <c r="B92" s="3" t="s">
        <v>218</v>
      </c>
      <c r="C92" s="3" t="s">
        <v>356</v>
      </c>
    </row>
    <row r="93" spans="1:3" ht="15">
      <c r="A93" s="3" t="s">
        <v>221</v>
      </c>
      <c r="B93" s="3" t="s">
        <v>218</v>
      </c>
      <c r="C93" s="3" t="s">
        <v>356</v>
      </c>
    </row>
    <row r="94" spans="1:3" ht="15">
      <c r="A94" s="3" t="s">
        <v>221</v>
      </c>
      <c r="B94" s="3" t="s">
        <v>218</v>
      </c>
      <c r="C94" s="3" t="s">
        <v>356</v>
      </c>
    </row>
    <row r="95" spans="1:3" ht="15">
      <c r="A95" s="3" t="s">
        <v>221</v>
      </c>
      <c r="B95" s="3" t="s">
        <v>218</v>
      </c>
      <c r="C95" s="3" t="s">
        <v>356</v>
      </c>
    </row>
    <row r="96" spans="1:3" ht="15">
      <c r="A96" s="3" t="s">
        <v>221</v>
      </c>
      <c r="B96" s="3" t="s">
        <v>218</v>
      </c>
      <c r="C96" s="3" t="s">
        <v>356</v>
      </c>
    </row>
    <row r="97" spans="1:3" ht="15">
      <c r="A97" s="3" t="s">
        <v>221</v>
      </c>
      <c r="B97" s="3" t="s">
        <v>218</v>
      </c>
      <c r="C97" s="3" t="s">
        <v>356</v>
      </c>
    </row>
    <row r="98" spans="1:3" ht="15">
      <c r="A98" s="3" t="s">
        <v>221</v>
      </c>
      <c r="B98" s="3" t="s">
        <v>218</v>
      </c>
      <c r="C98" s="3" t="s">
        <v>356</v>
      </c>
    </row>
    <row r="99" spans="1:3" ht="15">
      <c r="A99" s="3" t="s">
        <v>221</v>
      </c>
      <c r="B99" s="3" t="s">
        <v>218</v>
      </c>
      <c r="C99" s="3" t="s">
        <v>356</v>
      </c>
    </row>
    <row r="100" spans="1:3" ht="15">
      <c r="A100" s="3" t="s">
        <v>221</v>
      </c>
      <c r="B100" s="3" t="s">
        <v>218</v>
      </c>
      <c r="C100" s="3" t="s">
        <v>356</v>
      </c>
    </row>
    <row r="101" spans="1:3" ht="15">
      <c r="A101" s="3" t="s">
        <v>221</v>
      </c>
      <c r="B101" s="3" t="s">
        <v>218</v>
      </c>
      <c r="C101" s="3" t="s">
        <v>356</v>
      </c>
    </row>
    <row r="102" spans="1:3" ht="15">
      <c r="A102" s="3" t="s">
        <v>222</v>
      </c>
      <c r="B102" s="3" t="s">
        <v>354</v>
      </c>
      <c r="C102" s="3" t="s">
        <v>355</v>
      </c>
    </row>
    <row r="103" spans="1:3" ht="15">
      <c r="A103" s="3" t="s">
        <v>222</v>
      </c>
      <c r="B103" s="3" t="s">
        <v>218</v>
      </c>
      <c r="C103" s="3" t="s">
        <v>355</v>
      </c>
    </row>
    <row r="104" spans="1:3" ht="15">
      <c r="A104" s="3" t="s">
        <v>222</v>
      </c>
      <c r="B104" s="3" t="s">
        <v>218</v>
      </c>
      <c r="C104" s="3" t="s">
        <v>355</v>
      </c>
    </row>
    <row r="105" spans="1:3" ht="15">
      <c r="A105" s="3" t="s">
        <v>222</v>
      </c>
      <c r="B105" s="3" t="s">
        <v>218</v>
      </c>
      <c r="C105" s="3" t="s">
        <v>355</v>
      </c>
    </row>
    <row r="106" spans="1:3" ht="15">
      <c r="A106" s="3" t="s">
        <v>222</v>
      </c>
      <c r="B106" s="3" t="s">
        <v>218</v>
      </c>
      <c r="C106" s="3" t="s">
        <v>355</v>
      </c>
    </row>
    <row r="107" spans="1:3" ht="15">
      <c r="A107" s="3" t="s">
        <v>222</v>
      </c>
      <c r="B107" s="3" t="s">
        <v>218</v>
      </c>
      <c r="C107" s="3" t="s">
        <v>355</v>
      </c>
    </row>
    <row r="108" spans="1:3" ht="15">
      <c r="A108" s="3" t="s">
        <v>222</v>
      </c>
      <c r="B108" s="3" t="s">
        <v>218</v>
      </c>
      <c r="C108" s="3" t="s">
        <v>355</v>
      </c>
    </row>
    <row r="109" spans="1:3" ht="15">
      <c r="A109" s="3" t="s">
        <v>222</v>
      </c>
      <c r="B109" s="3" t="s">
        <v>218</v>
      </c>
      <c r="C109" s="3" t="s">
        <v>355</v>
      </c>
    </row>
    <row r="110" spans="1:3" ht="15">
      <c r="A110" s="3" t="s">
        <v>222</v>
      </c>
      <c r="B110" s="3" t="s">
        <v>218</v>
      </c>
      <c r="C110" s="3" t="s">
        <v>355</v>
      </c>
    </row>
    <row r="111" spans="1:3" ht="15">
      <c r="A111" s="3" t="s">
        <v>222</v>
      </c>
      <c r="B111" s="3" t="s">
        <v>218</v>
      </c>
      <c r="C111" s="3" t="s">
        <v>355</v>
      </c>
    </row>
    <row r="112" spans="1:3" ht="15">
      <c r="A112" s="3" t="s">
        <v>222</v>
      </c>
      <c r="B112" s="3" t="s">
        <v>354</v>
      </c>
      <c r="C112" s="3" t="s">
        <v>356</v>
      </c>
    </row>
    <row r="113" spans="1:3" ht="15">
      <c r="A113" s="3" t="s">
        <v>222</v>
      </c>
      <c r="B113" s="3" t="s">
        <v>354</v>
      </c>
      <c r="C113" s="3" t="s">
        <v>356</v>
      </c>
    </row>
    <row r="114" spans="1:3" ht="15">
      <c r="A114" s="3" t="s">
        <v>222</v>
      </c>
      <c r="B114" s="3" t="s">
        <v>354</v>
      </c>
      <c r="C114" s="3" t="s">
        <v>356</v>
      </c>
    </row>
    <row r="115" spans="1:3" ht="15">
      <c r="A115" s="3" t="s">
        <v>222</v>
      </c>
      <c r="B115" s="3" t="s">
        <v>354</v>
      </c>
      <c r="C115" s="3" t="s">
        <v>356</v>
      </c>
    </row>
    <row r="116" spans="1:3" ht="15">
      <c r="A116" s="3" t="s">
        <v>222</v>
      </c>
      <c r="B116" s="3" t="s">
        <v>354</v>
      </c>
      <c r="C116" s="3" t="s">
        <v>356</v>
      </c>
    </row>
    <row r="117" spans="1:3" ht="15">
      <c r="A117" s="3" t="s">
        <v>222</v>
      </c>
      <c r="B117" s="3" t="s">
        <v>354</v>
      </c>
      <c r="C117" s="3" t="s">
        <v>356</v>
      </c>
    </row>
    <row r="118" spans="1:3" ht="15">
      <c r="A118" s="3" t="s">
        <v>222</v>
      </c>
      <c r="B118" s="3" t="s">
        <v>354</v>
      </c>
      <c r="C118" s="3" t="s">
        <v>356</v>
      </c>
    </row>
    <row r="119" spans="1:3" ht="15">
      <c r="A119" s="3" t="s">
        <v>222</v>
      </c>
      <c r="B119" s="3" t="s">
        <v>354</v>
      </c>
      <c r="C119" s="3" t="s">
        <v>356</v>
      </c>
    </row>
    <row r="120" spans="1:3" ht="15">
      <c r="A120" s="3" t="s">
        <v>222</v>
      </c>
      <c r="B120" s="3" t="s">
        <v>354</v>
      </c>
      <c r="C120" s="3" t="s">
        <v>356</v>
      </c>
    </row>
    <row r="121" spans="1:3" ht="15">
      <c r="A121" s="3" t="s">
        <v>222</v>
      </c>
      <c r="B121" s="3" t="s">
        <v>354</v>
      </c>
      <c r="C121" s="3" t="s">
        <v>356</v>
      </c>
    </row>
    <row r="122" spans="1:3" ht="15">
      <c r="A122" s="3" t="s">
        <v>222</v>
      </c>
      <c r="B122" s="3" t="s">
        <v>354</v>
      </c>
      <c r="C122" s="3" t="s">
        <v>356</v>
      </c>
    </row>
    <row r="123" spans="1:3" ht="15">
      <c r="A123" s="3" t="s">
        <v>222</v>
      </c>
      <c r="B123" s="3" t="s">
        <v>354</v>
      </c>
      <c r="C123" s="3" t="s">
        <v>356</v>
      </c>
    </row>
    <row r="124" spans="1:3" ht="15">
      <c r="A124" s="3" t="s">
        <v>222</v>
      </c>
      <c r="B124" s="3" t="s">
        <v>354</v>
      </c>
      <c r="C124" s="3" t="s">
        <v>356</v>
      </c>
    </row>
    <row r="125" spans="1:3" ht="15">
      <c r="A125" s="3" t="s">
        <v>222</v>
      </c>
      <c r="B125" s="3" t="s">
        <v>354</v>
      </c>
      <c r="C125" s="3" t="s">
        <v>356</v>
      </c>
    </row>
    <row r="126" spans="1:3" ht="15">
      <c r="A126" s="3" t="s">
        <v>222</v>
      </c>
      <c r="B126" s="3" t="s">
        <v>354</v>
      </c>
      <c r="C126" s="3" t="s">
        <v>356</v>
      </c>
    </row>
    <row r="127" spans="1:3" ht="15">
      <c r="A127" s="3" t="s">
        <v>222</v>
      </c>
      <c r="B127" s="3" t="s">
        <v>354</v>
      </c>
      <c r="C127" s="3" t="s">
        <v>356</v>
      </c>
    </row>
    <row r="128" spans="1:3" ht="15">
      <c r="A128" s="3" t="s">
        <v>222</v>
      </c>
      <c r="B128" s="3" t="s">
        <v>354</v>
      </c>
      <c r="C128" s="3" t="s">
        <v>356</v>
      </c>
    </row>
    <row r="129" spans="1:3" ht="15">
      <c r="A129" s="3" t="s">
        <v>222</v>
      </c>
      <c r="B129" s="3" t="s">
        <v>354</v>
      </c>
      <c r="C129" s="3" t="s">
        <v>356</v>
      </c>
    </row>
    <row r="130" spans="1:3" ht="15">
      <c r="A130" s="3" t="s">
        <v>222</v>
      </c>
      <c r="B130" s="3" t="s">
        <v>354</v>
      </c>
      <c r="C130" s="3" t="s">
        <v>356</v>
      </c>
    </row>
    <row r="131" spans="1:3" ht="15">
      <c r="A131" s="3" t="s">
        <v>222</v>
      </c>
      <c r="B131" s="3" t="s">
        <v>354</v>
      </c>
      <c r="C131" s="3" t="s">
        <v>356</v>
      </c>
    </row>
    <row r="132" spans="1:3" ht="15">
      <c r="A132" s="3" t="s">
        <v>222</v>
      </c>
      <c r="B132" s="3" t="s">
        <v>354</v>
      </c>
      <c r="C132" s="3" t="s">
        <v>356</v>
      </c>
    </row>
    <row r="133" spans="1:3" ht="15">
      <c r="A133" s="3" t="s">
        <v>222</v>
      </c>
      <c r="B133" s="3" t="s">
        <v>354</v>
      </c>
      <c r="C133" s="3" t="s">
        <v>356</v>
      </c>
    </row>
    <row r="134" spans="1:3" ht="15">
      <c r="A134" s="3" t="s">
        <v>222</v>
      </c>
      <c r="B134" s="3" t="s">
        <v>354</v>
      </c>
      <c r="C134" s="3" t="s">
        <v>356</v>
      </c>
    </row>
    <row r="135" spans="1:3" ht="15">
      <c r="A135" s="3" t="s">
        <v>222</v>
      </c>
      <c r="B135" s="3" t="s">
        <v>354</v>
      </c>
      <c r="C135" s="3" t="s">
        <v>356</v>
      </c>
    </row>
    <row r="136" spans="1:3" ht="15">
      <c r="A136" s="3" t="s">
        <v>222</v>
      </c>
      <c r="B136" s="3" t="s">
        <v>354</v>
      </c>
      <c r="C136" s="3" t="s">
        <v>356</v>
      </c>
    </row>
    <row r="137" spans="1:3" ht="15">
      <c r="A137" s="3" t="s">
        <v>222</v>
      </c>
      <c r="B137" s="3" t="s">
        <v>354</v>
      </c>
      <c r="C137" s="3" t="s">
        <v>356</v>
      </c>
    </row>
    <row r="138" spans="1:3" ht="15">
      <c r="A138" s="3" t="s">
        <v>222</v>
      </c>
      <c r="B138" s="3" t="s">
        <v>354</v>
      </c>
      <c r="C138" s="3" t="s">
        <v>356</v>
      </c>
    </row>
    <row r="139" spans="1:3" ht="15">
      <c r="A139" s="3" t="s">
        <v>222</v>
      </c>
      <c r="B139" s="3" t="s">
        <v>354</v>
      </c>
      <c r="C139" s="3" t="s">
        <v>356</v>
      </c>
    </row>
    <row r="140" spans="1:3" ht="15">
      <c r="A140" s="3" t="s">
        <v>222</v>
      </c>
      <c r="B140" s="3" t="s">
        <v>354</v>
      </c>
      <c r="C140" s="3" t="s">
        <v>356</v>
      </c>
    </row>
    <row r="141" spans="1:3" ht="15">
      <c r="A141" s="3" t="s">
        <v>222</v>
      </c>
      <c r="B141" s="3" t="s">
        <v>354</v>
      </c>
      <c r="C141" s="3" t="s">
        <v>356</v>
      </c>
    </row>
    <row r="142" spans="1:3" ht="15">
      <c r="A142" s="3" t="s">
        <v>222</v>
      </c>
      <c r="B142" s="3" t="s">
        <v>354</v>
      </c>
      <c r="C142" s="3" t="s">
        <v>356</v>
      </c>
    </row>
    <row r="143" spans="1:3" ht="15">
      <c r="A143" s="3" t="s">
        <v>222</v>
      </c>
      <c r="B143" s="3" t="s">
        <v>354</v>
      </c>
      <c r="C143" s="3" t="s">
        <v>356</v>
      </c>
    </row>
    <row r="144" spans="1:3" ht="15">
      <c r="A144" s="3" t="s">
        <v>222</v>
      </c>
      <c r="B144" s="3" t="s">
        <v>354</v>
      </c>
      <c r="C144" s="3" t="s">
        <v>356</v>
      </c>
    </row>
    <row r="145" spans="1:3" ht="15">
      <c r="A145" s="3" t="s">
        <v>222</v>
      </c>
      <c r="B145" s="3" t="s">
        <v>354</v>
      </c>
      <c r="C145" s="3" t="s">
        <v>356</v>
      </c>
    </row>
    <row r="146" spans="1:3" ht="15">
      <c r="A146" s="3" t="s">
        <v>222</v>
      </c>
      <c r="B146" s="3" t="s">
        <v>354</v>
      </c>
      <c r="C146" s="3" t="s">
        <v>356</v>
      </c>
    </row>
    <row r="147" spans="1:3" ht="15">
      <c r="A147" s="3" t="s">
        <v>222</v>
      </c>
      <c r="B147" s="3" t="s">
        <v>354</v>
      </c>
      <c r="C147" s="3" t="s">
        <v>356</v>
      </c>
    </row>
    <row r="148" spans="1:3" ht="15">
      <c r="A148" s="3" t="s">
        <v>222</v>
      </c>
      <c r="B148" s="3" t="s">
        <v>354</v>
      </c>
      <c r="C148" s="3" t="s">
        <v>356</v>
      </c>
    </row>
    <row r="149" spans="1:3" ht="15">
      <c r="A149" s="3" t="s">
        <v>222</v>
      </c>
      <c r="B149" s="3" t="s">
        <v>354</v>
      </c>
      <c r="C149" s="3" t="s">
        <v>356</v>
      </c>
    </row>
    <row r="150" spans="1:3" ht="15">
      <c r="A150" s="3" t="s">
        <v>222</v>
      </c>
      <c r="B150" s="3" t="s">
        <v>354</v>
      </c>
      <c r="C150" s="3" t="s">
        <v>356</v>
      </c>
    </row>
    <row r="151" spans="1:3" ht="15">
      <c r="A151" s="3" t="s">
        <v>222</v>
      </c>
      <c r="B151" s="3" t="s">
        <v>218</v>
      </c>
      <c r="C151" s="3" t="s">
        <v>356</v>
      </c>
    </row>
    <row r="152" spans="1:3" ht="15">
      <c r="A152" s="3" t="s">
        <v>222</v>
      </c>
      <c r="B152" s="3" t="s">
        <v>218</v>
      </c>
      <c r="C152" s="3" t="s">
        <v>356</v>
      </c>
    </row>
    <row r="153" spans="1:3" ht="15">
      <c r="A153" s="3" t="s">
        <v>222</v>
      </c>
      <c r="B153" s="3" t="s">
        <v>218</v>
      </c>
      <c r="C153" s="3" t="s">
        <v>356</v>
      </c>
    </row>
    <row r="154" spans="1:3" ht="15">
      <c r="A154" s="3" t="s">
        <v>222</v>
      </c>
      <c r="B154" s="3" t="s">
        <v>218</v>
      </c>
      <c r="C154" s="3" t="s">
        <v>356</v>
      </c>
    </row>
    <row r="155" spans="1:3" ht="15">
      <c r="A155" s="3" t="s">
        <v>222</v>
      </c>
      <c r="B155" s="3" t="s">
        <v>218</v>
      </c>
      <c r="C155" s="3" t="s">
        <v>356</v>
      </c>
    </row>
    <row r="156" spans="1:3" ht="15">
      <c r="A156" s="3" t="s">
        <v>222</v>
      </c>
      <c r="B156" s="3" t="s">
        <v>218</v>
      </c>
      <c r="C156" s="3" t="s">
        <v>356</v>
      </c>
    </row>
    <row r="157" spans="1:3" ht="15">
      <c r="A157" s="3" t="s">
        <v>222</v>
      </c>
      <c r="B157" s="3" t="s">
        <v>218</v>
      </c>
      <c r="C157" s="3" t="s">
        <v>356</v>
      </c>
    </row>
    <row r="158" spans="1:3" ht="15">
      <c r="A158" s="3" t="s">
        <v>222</v>
      </c>
      <c r="B158" s="3" t="s">
        <v>218</v>
      </c>
      <c r="C158" s="3" t="s">
        <v>356</v>
      </c>
    </row>
    <row r="159" spans="1:3" ht="15">
      <c r="A159" s="3" t="s">
        <v>222</v>
      </c>
      <c r="B159" s="3" t="s">
        <v>218</v>
      </c>
      <c r="C159" s="3" t="s">
        <v>356</v>
      </c>
    </row>
    <row r="160" spans="1:3" ht="15">
      <c r="A160" s="3" t="s">
        <v>222</v>
      </c>
      <c r="B160" s="3" t="s">
        <v>218</v>
      </c>
      <c r="C160" s="3" t="s">
        <v>356</v>
      </c>
    </row>
    <row r="161" spans="1:3" ht="15">
      <c r="A161" s="3" t="s">
        <v>222</v>
      </c>
      <c r="B161" s="3" t="s">
        <v>218</v>
      </c>
      <c r="C161" s="3" t="s">
        <v>356</v>
      </c>
    </row>
    <row r="162" spans="1:3" ht="15">
      <c r="A162" s="3" t="s">
        <v>222</v>
      </c>
      <c r="B162" s="3" t="s">
        <v>218</v>
      </c>
      <c r="C162" s="3" t="s">
        <v>356</v>
      </c>
    </row>
    <row r="163" spans="1:3" ht="15">
      <c r="A163" s="3" t="s">
        <v>222</v>
      </c>
      <c r="B163" s="3" t="s">
        <v>218</v>
      </c>
      <c r="C163" s="3" t="s">
        <v>356</v>
      </c>
    </row>
    <row r="164" spans="1:3" ht="15">
      <c r="A164" s="3" t="s">
        <v>222</v>
      </c>
      <c r="B164" s="3" t="s">
        <v>218</v>
      </c>
      <c r="C164" s="3" t="s">
        <v>356</v>
      </c>
    </row>
    <row r="165" spans="1:3" ht="15">
      <c r="A165" s="3" t="s">
        <v>222</v>
      </c>
      <c r="B165" s="3" t="s">
        <v>218</v>
      </c>
      <c r="C165" s="3" t="s">
        <v>356</v>
      </c>
    </row>
    <row r="166" spans="1:3" ht="15">
      <c r="A166" s="3" t="s">
        <v>222</v>
      </c>
      <c r="B166" s="3" t="s">
        <v>218</v>
      </c>
      <c r="C166" s="3" t="s">
        <v>356</v>
      </c>
    </row>
    <row r="167" spans="1:3" ht="15">
      <c r="A167" s="3" t="s">
        <v>222</v>
      </c>
      <c r="B167" s="3" t="s">
        <v>218</v>
      </c>
      <c r="C167" s="3" t="s">
        <v>356</v>
      </c>
    </row>
    <row r="168" spans="1:3" ht="15">
      <c r="A168" s="3" t="s">
        <v>222</v>
      </c>
      <c r="B168" s="3" t="s">
        <v>218</v>
      </c>
      <c r="C168" s="3" t="s">
        <v>356</v>
      </c>
    </row>
    <row r="169" spans="1:3" ht="15">
      <c r="A169" s="3" t="s">
        <v>222</v>
      </c>
      <c r="B169" s="3" t="s">
        <v>218</v>
      </c>
      <c r="C169" s="3" t="s">
        <v>356</v>
      </c>
    </row>
    <row r="170" spans="1:3" ht="15">
      <c r="A170" s="3" t="s">
        <v>222</v>
      </c>
      <c r="B170" s="3" t="s">
        <v>218</v>
      </c>
      <c r="C170" s="3" t="s">
        <v>356</v>
      </c>
    </row>
    <row r="171" spans="1:3" ht="15">
      <c r="A171" s="3" t="s">
        <v>222</v>
      </c>
      <c r="B171" s="3" t="s">
        <v>218</v>
      </c>
      <c r="C171" s="3" t="s">
        <v>356</v>
      </c>
    </row>
    <row r="172" spans="1:3" ht="15">
      <c r="A172" s="3" t="s">
        <v>222</v>
      </c>
      <c r="B172" s="3" t="s">
        <v>218</v>
      </c>
      <c r="C172" s="3" t="s">
        <v>356</v>
      </c>
    </row>
    <row r="173" spans="1:3" ht="15">
      <c r="A173" s="3" t="s">
        <v>222</v>
      </c>
      <c r="B173" s="3" t="s">
        <v>218</v>
      </c>
      <c r="C173" s="3" t="s">
        <v>356</v>
      </c>
    </row>
    <row r="174" spans="1:3" ht="15">
      <c r="A174" s="3" t="s">
        <v>222</v>
      </c>
      <c r="B174" s="3" t="s">
        <v>218</v>
      </c>
      <c r="C174" s="3" t="s">
        <v>356</v>
      </c>
    </row>
    <row r="175" spans="1:3" ht="15">
      <c r="A175" s="3" t="s">
        <v>222</v>
      </c>
      <c r="B175" s="3" t="s">
        <v>218</v>
      </c>
      <c r="C175" s="3" t="s">
        <v>356</v>
      </c>
    </row>
    <row r="176" spans="1:3" ht="15">
      <c r="A176" s="3" t="s">
        <v>222</v>
      </c>
      <c r="B176" s="3" t="s">
        <v>218</v>
      </c>
      <c r="C176" s="3" t="s">
        <v>356</v>
      </c>
    </row>
    <row r="177" spans="1:3" ht="15">
      <c r="A177" s="3" t="s">
        <v>222</v>
      </c>
      <c r="B177" s="3" t="s">
        <v>218</v>
      </c>
      <c r="C177" s="3" t="s">
        <v>356</v>
      </c>
    </row>
    <row r="178" spans="1:3" ht="15">
      <c r="A178" s="3" t="s">
        <v>222</v>
      </c>
      <c r="B178" s="3" t="s">
        <v>218</v>
      </c>
      <c r="C178" s="3" t="s">
        <v>356</v>
      </c>
    </row>
    <row r="179" spans="1:3" ht="15">
      <c r="A179" s="3" t="s">
        <v>222</v>
      </c>
      <c r="B179" s="3" t="s">
        <v>218</v>
      </c>
      <c r="C179" s="3" t="s">
        <v>356</v>
      </c>
    </row>
    <row r="180" spans="1:3" ht="15">
      <c r="A180" s="3" t="s">
        <v>222</v>
      </c>
      <c r="B180" s="3" t="s">
        <v>218</v>
      </c>
      <c r="C180" s="3" t="s">
        <v>356</v>
      </c>
    </row>
    <row r="181" spans="1:3" ht="15">
      <c r="A181" s="3" t="s">
        <v>222</v>
      </c>
      <c r="B181" s="3" t="s">
        <v>218</v>
      </c>
      <c r="C181" s="3" t="s">
        <v>356</v>
      </c>
    </row>
    <row r="182" spans="1:3" ht="15">
      <c r="A182" s="3" t="s">
        <v>222</v>
      </c>
      <c r="B182" s="3" t="s">
        <v>218</v>
      </c>
      <c r="C182" s="3" t="s">
        <v>356</v>
      </c>
    </row>
    <row r="183" spans="1:3" ht="15">
      <c r="A183" s="3" t="s">
        <v>222</v>
      </c>
      <c r="B183" s="3" t="s">
        <v>218</v>
      </c>
      <c r="C183" s="3" t="s">
        <v>356</v>
      </c>
    </row>
    <row r="184" spans="1:3" ht="15">
      <c r="A184" s="3" t="s">
        <v>222</v>
      </c>
      <c r="B184" s="3" t="s">
        <v>218</v>
      </c>
      <c r="C184" s="3" t="s">
        <v>356</v>
      </c>
    </row>
    <row r="185" spans="1:3" ht="15">
      <c r="A185" s="3" t="s">
        <v>222</v>
      </c>
      <c r="B185" s="3" t="s">
        <v>218</v>
      </c>
      <c r="C185" s="3" t="s">
        <v>356</v>
      </c>
    </row>
    <row r="186" spans="1:3" ht="15">
      <c r="A186" s="3" t="s">
        <v>222</v>
      </c>
      <c r="B186" s="3" t="s">
        <v>218</v>
      </c>
      <c r="C186" s="3" t="s">
        <v>356</v>
      </c>
    </row>
    <row r="187" spans="1:3" ht="15">
      <c r="A187" s="3" t="s">
        <v>222</v>
      </c>
      <c r="B187" s="3" t="s">
        <v>218</v>
      </c>
      <c r="C187" s="3" t="s">
        <v>356</v>
      </c>
    </row>
    <row r="188" spans="1:3" ht="15">
      <c r="A188" s="3" t="s">
        <v>222</v>
      </c>
      <c r="B188" s="3" t="s">
        <v>218</v>
      </c>
      <c r="C188" s="3" t="s">
        <v>356</v>
      </c>
    </row>
    <row r="189" spans="1:3" ht="15">
      <c r="A189" s="3" t="s">
        <v>222</v>
      </c>
      <c r="B189" s="3" t="s">
        <v>218</v>
      </c>
      <c r="C189" s="3" t="s">
        <v>356</v>
      </c>
    </row>
    <row r="190" spans="1:3" ht="15">
      <c r="A190" s="3" t="s">
        <v>222</v>
      </c>
      <c r="B190" s="3" t="s">
        <v>218</v>
      </c>
      <c r="C190" s="3" t="s">
        <v>356</v>
      </c>
    </row>
    <row r="191" spans="1:3" ht="15">
      <c r="A191" s="3" t="s">
        <v>222</v>
      </c>
      <c r="B191" s="3" t="s">
        <v>218</v>
      </c>
      <c r="C191" s="3" t="s">
        <v>356</v>
      </c>
    </row>
    <row r="192" spans="1:3" ht="15">
      <c r="A192" s="3" t="s">
        <v>222</v>
      </c>
      <c r="B192" s="3" t="s">
        <v>218</v>
      </c>
      <c r="C192" s="3" t="s">
        <v>356</v>
      </c>
    </row>
    <row r="193" spans="1:3" ht="15">
      <c r="A193" s="3" t="s">
        <v>222</v>
      </c>
      <c r="B193" s="3" t="s">
        <v>218</v>
      </c>
      <c r="C193" s="3" t="s">
        <v>356</v>
      </c>
    </row>
    <row r="194" spans="1:3" ht="15">
      <c r="A194" s="3" t="s">
        <v>222</v>
      </c>
      <c r="B194" s="3" t="s">
        <v>218</v>
      </c>
      <c r="C194" s="3" t="s">
        <v>356</v>
      </c>
    </row>
    <row r="195" spans="1:3" ht="15">
      <c r="A195" s="3" t="s">
        <v>222</v>
      </c>
      <c r="B195" s="3" t="s">
        <v>218</v>
      </c>
      <c r="C195" s="3" t="s">
        <v>356</v>
      </c>
    </row>
    <row r="196" spans="1:3" ht="15">
      <c r="A196" s="3" t="s">
        <v>222</v>
      </c>
      <c r="B196" s="3" t="s">
        <v>218</v>
      </c>
      <c r="C196" s="3" t="s">
        <v>356</v>
      </c>
    </row>
    <row r="197" spans="1:3" ht="15">
      <c r="A197" s="3" t="s">
        <v>222</v>
      </c>
      <c r="B197" s="3" t="s">
        <v>218</v>
      </c>
      <c r="C197" s="3" t="s">
        <v>356</v>
      </c>
    </row>
    <row r="198" spans="1:3" ht="15">
      <c r="A198" s="3" t="s">
        <v>222</v>
      </c>
      <c r="B198" s="3" t="s">
        <v>218</v>
      </c>
      <c r="C198" s="3" t="s">
        <v>356</v>
      </c>
    </row>
    <row r="199" spans="1:3" ht="15">
      <c r="A199" s="3" t="s">
        <v>222</v>
      </c>
      <c r="B199" s="3" t="s">
        <v>218</v>
      </c>
      <c r="C199" s="3" t="s">
        <v>356</v>
      </c>
    </row>
    <row r="200" spans="1:3" ht="15">
      <c r="A200" s="3" t="s">
        <v>222</v>
      </c>
      <c r="B200" s="3" t="s">
        <v>218</v>
      </c>
      <c r="C200" s="3" t="s">
        <v>356</v>
      </c>
    </row>
    <row r="201" spans="1:3" ht="15">
      <c r="A201" s="3" t="s">
        <v>222</v>
      </c>
      <c r="B201" s="3" t="s">
        <v>218</v>
      </c>
      <c r="C201" s="3" t="s">
        <v>356</v>
      </c>
    </row>
  </sheetData>
  <sheetProtection/>
  <mergeCells count="1">
    <mergeCell ref="E25:I29"/>
  </mergeCells>
  <dataValidations count="3">
    <dataValidation type="list" allowBlank="1" showInputMessage="1" showErrorMessage="1" sqref="A2:A201">
      <formula1>"Male,Female"</formula1>
    </dataValidation>
    <dataValidation type="list" allowBlank="1" showInputMessage="1" showErrorMessage="1" sqref="B2:B201">
      <formula1>"TooFast,Fine"</formula1>
    </dataValidation>
    <dataValidation type="list" allowBlank="1" showInputMessage="1" showErrorMessage="1" sqref="C2:C201">
      <formula1>"Under15,15OrMore"</formula1>
    </dataValidation>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1"/>
  </sheetPr>
  <dimension ref="A1:Z37"/>
  <sheetViews>
    <sheetView zoomScale="70" zoomScaleNormal="70" zoomScalePageLayoutView="0" workbookViewId="0" topLeftCell="A1">
      <selection activeCell="A1" sqref="A1"/>
    </sheetView>
  </sheetViews>
  <sheetFormatPr defaultColWidth="9.140625" defaultRowHeight="15"/>
  <cols>
    <col min="1" max="1" width="14.8515625" style="0" bestFit="1" customWidth="1"/>
    <col min="2" max="2" width="8.57421875" style="0" bestFit="1" customWidth="1"/>
    <col min="3" max="3" width="16.28125" style="0" bestFit="1" customWidth="1"/>
    <col min="4" max="4" width="10.7109375" style="0" bestFit="1" customWidth="1"/>
    <col min="5" max="5" width="12.00390625" style="0" bestFit="1" customWidth="1"/>
    <col min="6" max="6" width="7.140625" style="0" bestFit="1" customWidth="1"/>
    <col min="7" max="7" width="3.28125" style="0" customWidth="1"/>
    <col min="8" max="8" width="3.421875" style="0" bestFit="1" customWidth="1"/>
    <col min="9" max="9" width="30.28125" style="0" customWidth="1"/>
    <col min="10" max="10" width="23.421875" style="0" bestFit="1" customWidth="1"/>
    <col min="11" max="11" width="7.421875" style="0" bestFit="1" customWidth="1"/>
    <col min="12" max="12" width="8.57421875" style="0" bestFit="1" customWidth="1"/>
    <col min="13" max="13" width="8.8515625" style="0" bestFit="1" customWidth="1"/>
    <col min="14" max="14" width="8.28125" style="0" bestFit="1" customWidth="1"/>
    <col min="15" max="15" width="14.28125" style="0" bestFit="1" customWidth="1"/>
    <col min="16" max="36" width="3.140625" style="0" customWidth="1"/>
    <col min="37" max="37" width="11.28125" style="0" bestFit="1" customWidth="1"/>
  </cols>
  <sheetData>
    <row r="1" spans="1:10" ht="31.5">
      <c r="A1" s="22" t="s">
        <v>226</v>
      </c>
      <c r="B1" s="77" t="s">
        <v>227</v>
      </c>
      <c r="C1" s="77" t="s">
        <v>228</v>
      </c>
      <c r="D1" s="77" t="s">
        <v>229</v>
      </c>
      <c r="E1" s="77" t="s">
        <v>230</v>
      </c>
      <c r="F1" s="77" t="s">
        <v>231</v>
      </c>
      <c r="G1" s="77"/>
      <c r="I1" s="19" t="s">
        <v>273</v>
      </c>
      <c r="J1" s="19" t="s">
        <v>227</v>
      </c>
    </row>
    <row r="2" spans="1:15" ht="15">
      <c r="A2" t="s">
        <v>232</v>
      </c>
      <c r="B2" s="84">
        <v>81</v>
      </c>
      <c r="C2" s="84">
        <v>74</v>
      </c>
      <c r="D2" s="84" t="s">
        <v>4</v>
      </c>
      <c r="E2" s="84" t="s">
        <v>3</v>
      </c>
      <c r="F2" s="84">
        <v>14</v>
      </c>
      <c r="G2" s="84"/>
      <c r="I2" s="19" t="s">
        <v>230</v>
      </c>
      <c r="J2" t="s">
        <v>268</v>
      </c>
      <c r="K2" t="s">
        <v>269</v>
      </c>
      <c r="L2" t="s">
        <v>270</v>
      </c>
      <c r="M2" t="s">
        <v>271</v>
      </c>
      <c r="N2" t="s">
        <v>272</v>
      </c>
      <c r="O2" t="s">
        <v>19</v>
      </c>
    </row>
    <row r="3" spans="1:15" ht="15">
      <c r="A3" t="s">
        <v>233</v>
      </c>
      <c r="B3" s="84">
        <v>58</v>
      </c>
      <c r="C3" s="84">
        <v>17</v>
      </c>
      <c r="D3" s="84" t="s">
        <v>5</v>
      </c>
      <c r="E3" s="84" t="s">
        <v>4</v>
      </c>
      <c r="F3" s="84">
        <v>6</v>
      </c>
      <c r="G3" s="84"/>
      <c r="I3" t="s">
        <v>3</v>
      </c>
      <c r="J3" s="17"/>
      <c r="K3" s="17"/>
      <c r="L3" s="17"/>
      <c r="M3" s="17">
        <v>1</v>
      </c>
      <c r="N3" s="17">
        <v>8</v>
      </c>
      <c r="O3" s="17">
        <v>9</v>
      </c>
    </row>
    <row r="4" spans="1:15" ht="15">
      <c r="A4" t="s">
        <v>234</v>
      </c>
      <c r="B4" s="84">
        <v>84</v>
      </c>
      <c r="C4" s="84">
        <v>22</v>
      </c>
      <c r="D4" s="84" t="s">
        <v>4</v>
      </c>
      <c r="E4" s="84" t="s">
        <v>4</v>
      </c>
      <c r="F4" s="84">
        <v>10</v>
      </c>
      <c r="G4" s="84"/>
      <c r="I4" t="s">
        <v>4</v>
      </c>
      <c r="J4" s="17"/>
      <c r="K4" s="17">
        <v>1</v>
      </c>
      <c r="L4" s="17">
        <v>4</v>
      </c>
      <c r="M4" s="17">
        <v>5</v>
      </c>
      <c r="N4" s="17">
        <v>2</v>
      </c>
      <c r="O4" s="17">
        <v>12</v>
      </c>
    </row>
    <row r="5" spans="1:15" ht="15">
      <c r="A5" t="s">
        <v>235</v>
      </c>
      <c r="B5" s="84">
        <v>21</v>
      </c>
      <c r="C5" s="84">
        <v>9</v>
      </c>
      <c r="D5" s="84" t="s">
        <v>5</v>
      </c>
      <c r="E5" s="84" t="s">
        <v>236</v>
      </c>
      <c r="F5" s="84">
        <v>25</v>
      </c>
      <c r="G5" s="84"/>
      <c r="I5" t="s">
        <v>5</v>
      </c>
      <c r="J5" s="17">
        <v>1</v>
      </c>
      <c r="K5" s="17"/>
      <c r="L5" s="17">
        <v>1</v>
      </c>
      <c r="M5" s="17">
        <v>2</v>
      </c>
      <c r="N5" s="17">
        <v>3</v>
      </c>
      <c r="O5" s="17">
        <v>7</v>
      </c>
    </row>
    <row r="6" spans="1:15" ht="15">
      <c r="A6" t="s">
        <v>237</v>
      </c>
      <c r="B6" s="84">
        <v>87</v>
      </c>
      <c r="C6" s="84">
        <v>38</v>
      </c>
      <c r="D6" s="84" t="s">
        <v>5</v>
      </c>
      <c r="E6" s="84" t="s">
        <v>3</v>
      </c>
      <c r="F6" s="84">
        <v>11</v>
      </c>
      <c r="G6" s="84"/>
      <c r="I6" t="s">
        <v>8</v>
      </c>
      <c r="J6" s="17">
        <v>3</v>
      </c>
      <c r="K6" s="17">
        <v>1</v>
      </c>
      <c r="L6" s="17"/>
      <c r="M6" s="17">
        <v>1</v>
      </c>
      <c r="N6" s="17"/>
      <c r="O6" s="17">
        <v>5</v>
      </c>
    </row>
    <row r="7" spans="1:15" ht="15">
      <c r="A7" t="s">
        <v>238</v>
      </c>
      <c r="B7" s="84">
        <v>14</v>
      </c>
      <c r="C7" s="84">
        <v>46</v>
      </c>
      <c r="D7" s="84" t="s">
        <v>5</v>
      </c>
      <c r="E7" s="84" t="s">
        <v>8</v>
      </c>
      <c r="F7" s="84">
        <v>51</v>
      </c>
      <c r="G7" s="84"/>
      <c r="I7" t="s">
        <v>236</v>
      </c>
      <c r="J7" s="17"/>
      <c r="K7" s="17">
        <v>2</v>
      </c>
      <c r="L7" s="17">
        <v>1</v>
      </c>
      <c r="M7" s="17"/>
      <c r="N7" s="17"/>
      <c r="O7" s="17">
        <v>3</v>
      </c>
    </row>
    <row r="8" spans="1:15" ht="15">
      <c r="A8" t="s">
        <v>239</v>
      </c>
      <c r="B8" s="84">
        <v>46</v>
      </c>
      <c r="C8" s="84">
        <v>62</v>
      </c>
      <c r="D8" s="84" t="s">
        <v>4</v>
      </c>
      <c r="E8" s="84" t="s">
        <v>236</v>
      </c>
      <c r="F8" s="84">
        <v>20</v>
      </c>
      <c r="G8" s="84"/>
      <c r="I8" t="s">
        <v>19</v>
      </c>
      <c r="J8" s="17">
        <v>4</v>
      </c>
      <c r="K8" s="17">
        <v>4</v>
      </c>
      <c r="L8" s="17">
        <v>6</v>
      </c>
      <c r="M8" s="17">
        <v>9</v>
      </c>
      <c r="N8" s="17">
        <v>13</v>
      </c>
      <c r="O8" s="17">
        <v>36</v>
      </c>
    </row>
    <row r="9" spans="1:7" ht="15">
      <c r="A9" t="s">
        <v>240</v>
      </c>
      <c r="B9" s="84">
        <v>76</v>
      </c>
      <c r="C9" s="84">
        <v>18</v>
      </c>
      <c r="D9" s="84" t="s">
        <v>4</v>
      </c>
      <c r="E9" s="84" t="s">
        <v>5</v>
      </c>
      <c r="F9" s="84">
        <v>19</v>
      </c>
      <c r="G9" s="84"/>
    </row>
    <row r="10" spans="1:10" ht="15">
      <c r="A10" t="s">
        <v>241</v>
      </c>
      <c r="B10" s="84">
        <v>84</v>
      </c>
      <c r="C10" s="84">
        <v>7</v>
      </c>
      <c r="D10" s="84" t="s">
        <v>4</v>
      </c>
      <c r="E10" s="84" t="s">
        <v>5</v>
      </c>
      <c r="F10" s="84">
        <v>9</v>
      </c>
      <c r="G10" s="84"/>
      <c r="I10" s="19" t="s">
        <v>273</v>
      </c>
      <c r="J10" s="19" t="s">
        <v>227</v>
      </c>
    </row>
    <row r="11" spans="1:15" ht="15">
      <c r="A11" t="s">
        <v>242</v>
      </c>
      <c r="B11" s="84">
        <v>70</v>
      </c>
      <c r="C11" s="84">
        <v>54</v>
      </c>
      <c r="D11" s="84" t="s">
        <v>236</v>
      </c>
      <c r="E11" s="84" t="s">
        <v>5</v>
      </c>
      <c r="F11" s="84">
        <v>17</v>
      </c>
      <c r="G11" s="84"/>
      <c r="I11" s="19" t="s">
        <v>230</v>
      </c>
      <c r="J11" t="s">
        <v>268</v>
      </c>
      <c r="K11" t="s">
        <v>269</v>
      </c>
      <c r="L11" t="s">
        <v>270</v>
      </c>
      <c r="M11" t="s">
        <v>271</v>
      </c>
      <c r="N11" t="s">
        <v>272</v>
      </c>
      <c r="O11" t="s">
        <v>19</v>
      </c>
    </row>
    <row r="12" spans="1:15" ht="15">
      <c r="A12" t="s">
        <v>243</v>
      </c>
      <c r="B12" s="84">
        <v>72</v>
      </c>
      <c r="C12" s="84">
        <v>69</v>
      </c>
      <c r="D12" s="84" t="s">
        <v>3</v>
      </c>
      <c r="E12" s="84" t="s">
        <v>4</v>
      </c>
      <c r="F12" s="84">
        <v>36</v>
      </c>
      <c r="G12" s="84"/>
      <c r="I12" t="s">
        <v>3</v>
      </c>
      <c r="J12" s="27">
        <v>0</v>
      </c>
      <c r="K12" s="27">
        <v>0</v>
      </c>
      <c r="L12" s="27">
        <v>0</v>
      </c>
      <c r="M12" s="27">
        <v>0.1111111111111111</v>
      </c>
      <c r="N12" s="27">
        <v>0.8888888888888888</v>
      </c>
      <c r="O12" s="27">
        <v>1</v>
      </c>
    </row>
    <row r="13" spans="1:15" ht="15">
      <c r="A13" t="s">
        <v>321</v>
      </c>
      <c r="B13" s="84">
        <v>79</v>
      </c>
      <c r="C13" s="84">
        <v>21</v>
      </c>
      <c r="D13" s="84" t="s">
        <v>8</v>
      </c>
      <c r="E13" s="84" t="s">
        <v>4</v>
      </c>
      <c r="F13" s="84">
        <v>11</v>
      </c>
      <c r="G13" s="84"/>
      <c r="I13" t="s">
        <v>4</v>
      </c>
      <c r="J13" s="27">
        <v>0</v>
      </c>
      <c r="K13" s="27">
        <v>0.08333333333333333</v>
      </c>
      <c r="L13" s="27">
        <v>0.3333333333333333</v>
      </c>
      <c r="M13" s="27">
        <v>0.4166666666666667</v>
      </c>
      <c r="N13" s="27">
        <v>0.16666666666666666</v>
      </c>
      <c r="O13" s="27">
        <v>1</v>
      </c>
    </row>
    <row r="14" spans="1:15" ht="15">
      <c r="A14" t="s">
        <v>244</v>
      </c>
      <c r="B14" s="84">
        <v>82</v>
      </c>
      <c r="C14" s="84">
        <v>68</v>
      </c>
      <c r="D14" s="84" t="s">
        <v>3</v>
      </c>
      <c r="E14" s="84" t="s">
        <v>3</v>
      </c>
      <c r="F14" s="84">
        <v>42</v>
      </c>
      <c r="G14" s="84"/>
      <c r="I14" t="s">
        <v>5</v>
      </c>
      <c r="J14" s="27">
        <v>0.14285714285714285</v>
      </c>
      <c r="K14" s="27">
        <v>0</v>
      </c>
      <c r="L14" s="27">
        <v>0.14285714285714285</v>
      </c>
      <c r="M14" s="27">
        <v>0.2857142857142857</v>
      </c>
      <c r="N14" s="27">
        <v>0.42857142857142855</v>
      </c>
      <c r="O14" s="27">
        <v>1</v>
      </c>
    </row>
    <row r="15" spans="1:15" ht="15">
      <c r="A15" t="s">
        <v>245</v>
      </c>
      <c r="B15" s="84">
        <v>21</v>
      </c>
      <c r="C15" s="84">
        <v>9</v>
      </c>
      <c r="D15" s="84" t="s">
        <v>236</v>
      </c>
      <c r="E15" s="84" t="s">
        <v>8</v>
      </c>
      <c r="F15" s="84">
        <v>19</v>
      </c>
      <c r="G15" s="84"/>
      <c r="I15" t="s">
        <v>8</v>
      </c>
      <c r="J15" s="27">
        <v>0.6</v>
      </c>
      <c r="K15" s="27">
        <v>0.2</v>
      </c>
      <c r="L15" s="27">
        <v>0</v>
      </c>
      <c r="M15" s="27">
        <v>0.2</v>
      </c>
      <c r="N15" s="27">
        <v>0</v>
      </c>
      <c r="O15" s="27">
        <v>1</v>
      </c>
    </row>
    <row r="16" spans="1:15" ht="15">
      <c r="A16" t="s">
        <v>246</v>
      </c>
      <c r="B16" s="84">
        <v>57</v>
      </c>
      <c r="C16" s="84">
        <v>32</v>
      </c>
      <c r="D16" s="84" t="s">
        <v>4</v>
      </c>
      <c r="E16" s="84" t="s">
        <v>4</v>
      </c>
      <c r="F16" s="84">
        <v>12</v>
      </c>
      <c r="G16" s="84"/>
      <c r="I16" t="s">
        <v>236</v>
      </c>
      <c r="J16" s="27">
        <v>0</v>
      </c>
      <c r="K16" s="27">
        <v>0.6666666666666666</v>
      </c>
      <c r="L16" s="27">
        <v>0.3333333333333333</v>
      </c>
      <c r="M16" s="27">
        <v>0</v>
      </c>
      <c r="N16" s="27">
        <v>0</v>
      </c>
      <c r="O16" s="27">
        <v>1</v>
      </c>
    </row>
    <row r="17" spans="1:15" ht="15">
      <c r="A17" t="s">
        <v>247</v>
      </c>
      <c r="B17" s="84">
        <v>76</v>
      </c>
      <c r="C17" s="84">
        <v>56</v>
      </c>
      <c r="D17" s="84" t="s">
        <v>3</v>
      </c>
      <c r="E17" s="84" t="s">
        <v>8</v>
      </c>
      <c r="F17" s="84">
        <v>18</v>
      </c>
      <c r="G17" s="84"/>
      <c r="I17" t="s">
        <v>19</v>
      </c>
      <c r="J17" s="27">
        <v>0.1111111111111111</v>
      </c>
      <c r="K17" s="27">
        <v>0.1111111111111111</v>
      </c>
      <c r="L17" s="27">
        <v>0.16666666666666666</v>
      </c>
      <c r="M17" s="27">
        <v>0.25</v>
      </c>
      <c r="N17" s="27">
        <v>0.3611111111111111</v>
      </c>
      <c r="O17" s="27">
        <v>1</v>
      </c>
    </row>
    <row r="18" spans="1:7" ht="15">
      <c r="A18" t="s">
        <v>248</v>
      </c>
      <c r="B18" s="84">
        <v>80</v>
      </c>
      <c r="C18" s="84">
        <v>38</v>
      </c>
      <c r="D18" s="84" t="s">
        <v>8</v>
      </c>
      <c r="E18" s="84" t="s">
        <v>5</v>
      </c>
      <c r="F18" s="84">
        <v>16</v>
      </c>
      <c r="G18" s="84"/>
    </row>
    <row r="19" spans="1:26" ht="45">
      <c r="A19" t="s">
        <v>249</v>
      </c>
      <c r="B19" s="84">
        <v>84</v>
      </c>
      <c r="C19" s="84">
        <v>24</v>
      </c>
      <c r="D19" s="84" t="s">
        <v>8</v>
      </c>
      <c r="E19" s="84" t="s">
        <v>3</v>
      </c>
      <c r="F19" s="84">
        <v>17</v>
      </c>
      <c r="G19" s="84"/>
      <c r="H19" s="101">
        <v>34</v>
      </c>
      <c r="I19" s="83" t="s">
        <v>274</v>
      </c>
      <c r="J19" s="83"/>
      <c r="K19" s="83"/>
      <c r="L19" s="83"/>
      <c r="M19" s="83"/>
      <c r="N19" s="83"/>
      <c r="O19" s="83"/>
      <c r="P19" s="83"/>
      <c r="Q19" s="83"/>
      <c r="R19" s="83"/>
      <c r="S19" s="83"/>
      <c r="T19" s="83"/>
      <c r="U19" s="83"/>
      <c r="V19" s="83"/>
      <c r="W19" s="83"/>
      <c r="X19" s="83"/>
      <c r="Y19" s="83"/>
      <c r="Z19" s="83"/>
    </row>
    <row r="20" spans="1:7" ht="15">
      <c r="A20" t="s">
        <v>250</v>
      </c>
      <c r="B20" s="84">
        <v>18</v>
      </c>
      <c r="C20" s="84">
        <v>20</v>
      </c>
      <c r="D20" s="84" t="s">
        <v>236</v>
      </c>
      <c r="E20" s="84" t="s">
        <v>8</v>
      </c>
      <c r="F20" s="84">
        <v>29</v>
      </c>
      <c r="G20" s="84"/>
    </row>
    <row r="21" spans="1:10" ht="15">
      <c r="A21" t="s">
        <v>251</v>
      </c>
      <c r="B21" s="84">
        <v>6</v>
      </c>
      <c r="C21" s="84">
        <v>6</v>
      </c>
      <c r="D21" s="84" t="s">
        <v>3</v>
      </c>
      <c r="E21" s="84" t="s">
        <v>5</v>
      </c>
      <c r="F21" s="84">
        <v>7</v>
      </c>
      <c r="G21" s="84"/>
      <c r="I21" s="19" t="s">
        <v>275</v>
      </c>
      <c r="J21" s="19" t="s">
        <v>229</v>
      </c>
    </row>
    <row r="22" spans="1:15" ht="15">
      <c r="A22" t="s">
        <v>252</v>
      </c>
      <c r="B22" s="84">
        <v>97</v>
      </c>
      <c r="C22" s="84">
        <v>21</v>
      </c>
      <c r="D22" s="84" t="s">
        <v>8</v>
      </c>
      <c r="E22" s="84" t="s">
        <v>3</v>
      </c>
      <c r="F22" s="84">
        <v>8</v>
      </c>
      <c r="G22" s="84"/>
      <c r="I22" s="19" t="s">
        <v>230</v>
      </c>
      <c r="J22" t="s">
        <v>3</v>
      </c>
      <c r="K22" t="s">
        <v>4</v>
      </c>
      <c r="L22" t="s">
        <v>5</v>
      </c>
      <c r="M22" t="s">
        <v>8</v>
      </c>
      <c r="N22" t="s">
        <v>236</v>
      </c>
      <c r="O22" t="s">
        <v>19</v>
      </c>
    </row>
    <row r="23" spans="1:15" ht="15">
      <c r="A23" t="s">
        <v>253</v>
      </c>
      <c r="B23" s="84">
        <v>80</v>
      </c>
      <c r="C23" s="84">
        <v>62</v>
      </c>
      <c r="D23" s="84" t="s">
        <v>4</v>
      </c>
      <c r="E23" s="84" t="s">
        <v>4</v>
      </c>
      <c r="F23" s="84">
        <v>26</v>
      </c>
      <c r="G23" s="84"/>
      <c r="I23" t="s">
        <v>3</v>
      </c>
      <c r="J23" s="17">
        <v>1</v>
      </c>
      <c r="K23" s="17">
        <v>2</v>
      </c>
      <c r="L23" s="17">
        <v>2</v>
      </c>
      <c r="M23" s="17">
        <v>4</v>
      </c>
      <c r="N23" s="17"/>
      <c r="O23" s="17">
        <v>9</v>
      </c>
    </row>
    <row r="24" spans="1:15" ht="15">
      <c r="A24" t="s">
        <v>254</v>
      </c>
      <c r="B24" s="84">
        <v>58</v>
      </c>
      <c r="C24" s="84">
        <v>57</v>
      </c>
      <c r="D24" s="84" t="s">
        <v>4</v>
      </c>
      <c r="E24" s="84" t="s">
        <v>5</v>
      </c>
      <c r="F24" s="84">
        <v>21</v>
      </c>
      <c r="G24" s="84"/>
      <c r="I24" t="s">
        <v>4</v>
      </c>
      <c r="J24" s="17">
        <v>1</v>
      </c>
      <c r="K24" s="17">
        <v>5</v>
      </c>
      <c r="L24" s="17">
        <v>2</v>
      </c>
      <c r="M24" s="17">
        <v>3</v>
      </c>
      <c r="N24" s="17">
        <v>1</v>
      </c>
      <c r="O24" s="17">
        <v>12</v>
      </c>
    </row>
    <row r="25" spans="1:15" ht="15">
      <c r="A25" t="s">
        <v>255</v>
      </c>
      <c r="B25" s="84">
        <v>17</v>
      </c>
      <c r="C25" s="84">
        <v>45</v>
      </c>
      <c r="D25" s="84" t="s">
        <v>8</v>
      </c>
      <c r="E25" s="84" t="s">
        <v>8</v>
      </c>
      <c r="F25" s="84">
        <v>15</v>
      </c>
      <c r="G25" s="84"/>
      <c r="I25" t="s">
        <v>5</v>
      </c>
      <c r="J25" s="17">
        <v>1</v>
      </c>
      <c r="K25" s="17">
        <v>3</v>
      </c>
      <c r="L25" s="17"/>
      <c r="M25" s="17">
        <v>2</v>
      </c>
      <c r="N25" s="17">
        <v>1</v>
      </c>
      <c r="O25" s="17">
        <v>7</v>
      </c>
    </row>
    <row r="26" spans="1:15" ht="15">
      <c r="A26" t="s">
        <v>256</v>
      </c>
      <c r="B26" s="84">
        <v>58</v>
      </c>
      <c r="C26" s="84">
        <v>40</v>
      </c>
      <c r="D26" s="84" t="s">
        <v>4</v>
      </c>
      <c r="E26" s="84" t="s">
        <v>4</v>
      </c>
      <c r="F26" s="84">
        <v>14</v>
      </c>
      <c r="G26" s="84"/>
      <c r="I26" t="s">
        <v>8</v>
      </c>
      <c r="J26" s="17">
        <v>1</v>
      </c>
      <c r="K26" s="17"/>
      <c r="L26" s="17">
        <v>1</v>
      </c>
      <c r="M26" s="17">
        <v>1</v>
      </c>
      <c r="N26" s="17">
        <v>2</v>
      </c>
      <c r="O26" s="17">
        <v>5</v>
      </c>
    </row>
    <row r="27" spans="1:15" ht="15">
      <c r="A27" t="s">
        <v>257</v>
      </c>
      <c r="B27" s="84">
        <v>76</v>
      </c>
      <c r="C27" s="84">
        <v>59</v>
      </c>
      <c r="D27" s="84" t="s">
        <v>4</v>
      </c>
      <c r="E27" s="84" t="s">
        <v>4</v>
      </c>
      <c r="F27" s="84">
        <v>12</v>
      </c>
      <c r="G27" s="84"/>
      <c r="I27" t="s">
        <v>236</v>
      </c>
      <c r="J27" s="17"/>
      <c r="K27" s="17">
        <v>1</v>
      </c>
      <c r="L27" s="17">
        <v>2</v>
      </c>
      <c r="M27" s="17"/>
      <c r="N27" s="17"/>
      <c r="O27" s="17">
        <v>3</v>
      </c>
    </row>
    <row r="28" spans="1:15" ht="15">
      <c r="A28" t="s">
        <v>258</v>
      </c>
      <c r="B28" s="84">
        <v>62</v>
      </c>
      <c r="C28" s="84">
        <v>32</v>
      </c>
      <c r="D28" s="84" t="s">
        <v>5</v>
      </c>
      <c r="E28" s="84" t="s">
        <v>4</v>
      </c>
      <c r="F28" s="84">
        <v>15</v>
      </c>
      <c r="G28" s="84"/>
      <c r="I28" t="s">
        <v>19</v>
      </c>
      <c r="J28" s="17">
        <v>4</v>
      </c>
      <c r="K28" s="17">
        <v>11</v>
      </c>
      <c r="L28" s="17">
        <v>7</v>
      </c>
      <c r="M28" s="17">
        <v>10</v>
      </c>
      <c r="N28" s="17">
        <v>4</v>
      </c>
      <c r="O28" s="17">
        <v>36</v>
      </c>
    </row>
    <row r="29" spans="1:7" ht="15">
      <c r="A29" t="s">
        <v>259</v>
      </c>
      <c r="B29" s="84">
        <v>31</v>
      </c>
      <c r="C29" s="84">
        <v>72</v>
      </c>
      <c r="D29" s="84" t="s">
        <v>5</v>
      </c>
      <c r="E29" s="84" t="s">
        <v>236</v>
      </c>
      <c r="F29" s="84">
        <v>15</v>
      </c>
      <c r="G29" s="84"/>
    </row>
    <row r="30" spans="1:26" ht="30">
      <c r="A30" t="s">
        <v>260</v>
      </c>
      <c r="B30" s="84">
        <v>91</v>
      </c>
      <c r="C30" s="84">
        <v>61</v>
      </c>
      <c r="D30" s="84" t="s">
        <v>8</v>
      </c>
      <c r="E30" s="84" t="s">
        <v>3</v>
      </c>
      <c r="F30" s="84">
        <v>24</v>
      </c>
      <c r="G30" s="84"/>
      <c r="H30" s="101">
        <v>35</v>
      </c>
      <c r="I30" s="83" t="s">
        <v>322</v>
      </c>
      <c r="J30" s="83"/>
      <c r="K30" s="83"/>
      <c r="L30" s="83"/>
      <c r="M30" s="83"/>
      <c r="N30" s="83"/>
      <c r="O30" s="83"/>
      <c r="P30" s="83"/>
      <c r="Q30" s="83"/>
      <c r="R30" s="83"/>
      <c r="S30" s="83"/>
      <c r="T30" s="83"/>
      <c r="U30" s="83"/>
      <c r="V30" s="83"/>
      <c r="W30" s="83"/>
      <c r="X30" s="83"/>
      <c r="Y30" s="83"/>
      <c r="Z30" s="83"/>
    </row>
    <row r="31" spans="1:7" ht="15">
      <c r="A31" t="s">
        <v>261</v>
      </c>
      <c r="B31" s="84">
        <v>49</v>
      </c>
      <c r="C31" s="84">
        <v>48</v>
      </c>
      <c r="D31" s="84" t="s">
        <v>8</v>
      </c>
      <c r="E31" s="84" t="s">
        <v>4</v>
      </c>
      <c r="F31" s="84">
        <v>12</v>
      </c>
      <c r="G31" s="84"/>
    </row>
    <row r="32" spans="1:7" ht="15">
      <c r="A32" t="s">
        <v>262</v>
      </c>
      <c r="B32" s="84">
        <v>80</v>
      </c>
      <c r="C32" s="84">
        <v>31</v>
      </c>
      <c r="D32" s="84" t="s">
        <v>8</v>
      </c>
      <c r="E32" s="84" t="s">
        <v>5</v>
      </c>
      <c r="F32" s="84">
        <v>23</v>
      </c>
      <c r="G32" s="84"/>
    </row>
    <row r="33" spans="1:7" ht="15">
      <c r="A33" t="s">
        <v>263</v>
      </c>
      <c r="B33" s="84">
        <v>98</v>
      </c>
      <c r="C33" s="84">
        <v>12</v>
      </c>
      <c r="D33" s="84" t="s">
        <v>5</v>
      </c>
      <c r="E33" s="84" t="s">
        <v>3</v>
      </c>
      <c r="F33" s="84">
        <v>9</v>
      </c>
      <c r="G33" s="84"/>
    </row>
    <row r="34" spans="1:7" ht="15">
      <c r="A34" t="s">
        <v>264</v>
      </c>
      <c r="B34" s="84">
        <v>60</v>
      </c>
      <c r="C34" s="84">
        <v>65</v>
      </c>
      <c r="D34" s="84" t="s">
        <v>4</v>
      </c>
      <c r="E34" s="84" t="s">
        <v>3</v>
      </c>
      <c r="F34" s="84">
        <v>22</v>
      </c>
      <c r="G34" s="84"/>
    </row>
    <row r="35" spans="1:7" ht="15">
      <c r="A35" t="s">
        <v>265</v>
      </c>
      <c r="B35" s="84">
        <v>69</v>
      </c>
      <c r="C35" s="84">
        <v>36</v>
      </c>
      <c r="D35" s="84" t="s">
        <v>236</v>
      </c>
      <c r="E35" s="84" t="s">
        <v>4</v>
      </c>
      <c r="F35" s="84">
        <v>14</v>
      </c>
      <c r="G35" s="84"/>
    </row>
    <row r="36" spans="1:7" ht="15">
      <c r="A36" t="s">
        <v>266</v>
      </c>
      <c r="B36" s="84">
        <v>83</v>
      </c>
      <c r="C36" s="84">
        <v>49</v>
      </c>
      <c r="D36" s="84" t="s">
        <v>8</v>
      </c>
      <c r="E36" s="84" t="s">
        <v>3</v>
      </c>
      <c r="F36" s="84">
        <v>8</v>
      </c>
      <c r="G36" s="84"/>
    </row>
    <row r="37" spans="1:7" ht="15">
      <c r="A37" t="s">
        <v>267</v>
      </c>
      <c r="B37" s="84">
        <v>28</v>
      </c>
      <c r="C37" s="84">
        <v>14</v>
      </c>
      <c r="D37" s="84" t="s">
        <v>8</v>
      </c>
      <c r="E37" s="84" t="s">
        <v>4</v>
      </c>
      <c r="F37" s="84">
        <v>7</v>
      </c>
      <c r="G37" s="84"/>
    </row>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sheetPr>
    <tabColor rgb="FFFFFF00"/>
  </sheetPr>
  <dimension ref="A1:M105"/>
  <sheetViews>
    <sheetView zoomScale="70" zoomScaleNormal="70" zoomScalePageLayoutView="0" workbookViewId="0" topLeftCell="A1">
      <selection activeCell="A1" sqref="A1"/>
    </sheetView>
  </sheetViews>
  <sheetFormatPr defaultColWidth="9.140625" defaultRowHeight="15"/>
  <cols>
    <col min="1" max="1" width="10.421875" style="0" customWidth="1"/>
    <col min="2" max="2" width="18.28125" style="0" bestFit="1" customWidth="1"/>
    <col min="3" max="3" width="11.28125" style="0" customWidth="1"/>
    <col min="5" max="5" width="20.140625" style="0" bestFit="1" customWidth="1"/>
    <col min="6" max="6" width="8.140625" style="0" bestFit="1" customWidth="1"/>
    <col min="7" max="7" width="11.140625" style="0" customWidth="1"/>
    <col min="8" max="8" width="6.28125" style="0" customWidth="1"/>
    <col min="10" max="10" width="16.8515625" style="0" customWidth="1"/>
    <col min="11" max="11" width="27.140625" style="0" bestFit="1" customWidth="1"/>
    <col min="12" max="12" width="14.8515625" style="0" bestFit="1" customWidth="1"/>
    <col min="13" max="13" width="14.00390625" style="68" customWidth="1"/>
  </cols>
  <sheetData>
    <row r="1" ht="15.75">
      <c r="A1" s="25" t="s">
        <v>288</v>
      </c>
    </row>
    <row r="2" ht="15.75">
      <c r="A2" s="25" t="s">
        <v>320</v>
      </c>
    </row>
    <row r="5" spans="1:13" ht="78.75">
      <c r="A5" s="20" t="s">
        <v>276</v>
      </c>
      <c r="B5" s="20" t="s">
        <v>289</v>
      </c>
      <c r="C5" s="20" t="s">
        <v>290</v>
      </c>
      <c r="D5" s="20" t="s">
        <v>291</v>
      </c>
      <c r="E5" s="20" t="s">
        <v>292</v>
      </c>
      <c r="F5" s="20" t="s">
        <v>223</v>
      </c>
      <c r="G5" s="20" t="s">
        <v>277</v>
      </c>
      <c r="H5" s="20" t="s">
        <v>278</v>
      </c>
      <c r="J5" s="19" t="s">
        <v>293</v>
      </c>
      <c r="K5" t="s">
        <v>0</v>
      </c>
      <c r="M5" s="102"/>
    </row>
    <row r="6" spans="1:11" ht="15">
      <c r="A6" s="3">
        <v>1</v>
      </c>
      <c r="B6" s="3" t="s">
        <v>279</v>
      </c>
      <c r="C6" s="3">
        <v>1</v>
      </c>
      <c r="D6" s="3">
        <v>39.5</v>
      </c>
      <c r="E6" s="3" t="s">
        <v>280</v>
      </c>
      <c r="F6" s="3" t="s">
        <v>221</v>
      </c>
      <c r="G6" s="3" t="s">
        <v>281</v>
      </c>
      <c r="H6" s="3">
        <v>32</v>
      </c>
      <c r="J6" t="s">
        <v>282</v>
      </c>
      <c r="K6" s="27">
        <v>0.7</v>
      </c>
    </row>
    <row r="7" spans="1:11" ht="15">
      <c r="A7" s="3">
        <v>2</v>
      </c>
      <c r="B7" s="3" t="s">
        <v>282</v>
      </c>
      <c r="C7" s="3">
        <v>1</v>
      </c>
      <c r="D7" s="3">
        <v>102.4</v>
      </c>
      <c r="E7" s="3" t="s">
        <v>283</v>
      </c>
      <c r="F7" s="3" t="s">
        <v>222</v>
      </c>
      <c r="G7" s="3" t="s">
        <v>281</v>
      </c>
      <c r="H7" s="3">
        <v>36</v>
      </c>
      <c r="J7" t="s">
        <v>279</v>
      </c>
      <c r="K7" s="27">
        <v>0.3</v>
      </c>
    </row>
    <row r="8" spans="1:11" ht="15">
      <c r="A8" s="3">
        <v>3</v>
      </c>
      <c r="B8" s="3" t="s">
        <v>279</v>
      </c>
      <c r="C8" s="3">
        <v>1</v>
      </c>
      <c r="D8" s="3">
        <v>22.5</v>
      </c>
      <c r="E8" s="3" t="s">
        <v>283</v>
      </c>
      <c r="F8" s="3" t="s">
        <v>222</v>
      </c>
      <c r="G8" s="3" t="s">
        <v>281</v>
      </c>
      <c r="H8" s="3">
        <v>32</v>
      </c>
      <c r="J8" t="s">
        <v>19</v>
      </c>
      <c r="K8" s="27">
        <v>1</v>
      </c>
    </row>
    <row r="9" spans="1:8" ht="15">
      <c r="A9" s="3">
        <v>4</v>
      </c>
      <c r="B9" s="3" t="s">
        <v>282</v>
      </c>
      <c r="C9" s="3">
        <v>5</v>
      </c>
      <c r="D9" s="3">
        <v>100.4</v>
      </c>
      <c r="E9" s="3" t="s">
        <v>283</v>
      </c>
      <c r="F9" s="3" t="s">
        <v>222</v>
      </c>
      <c r="G9" s="3" t="s">
        <v>281</v>
      </c>
      <c r="H9" s="3">
        <v>28</v>
      </c>
    </row>
    <row r="10" spans="1:11" ht="15">
      <c r="A10" s="3">
        <v>5</v>
      </c>
      <c r="B10" s="3" t="s">
        <v>279</v>
      </c>
      <c r="C10" s="3">
        <v>2</v>
      </c>
      <c r="D10" s="3">
        <v>54</v>
      </c>
      <c r="E10" s="3" t="s">
        <v>284</v>
      </c>
      <c r="F10" s="3" t="s">
        <v>222</v>
      </c>
      <c r="G10" s="3" t="s">
        <v>281</v>
      </c>
      <c r="H10" s="3">
        <v>34</v>
      </c>
      <c r="J10" s="19" t="s">
        <v>294</v>
      </c>
      <c r="K10" t="s">
        <v>0</v>
      </c>
    </row>
    <row r="11" spans="1:11" ht="15">
      <c r="A11" s="3">
        <v>6</v>
      </c>
      <c r="B11" s="3" t="s">
        <v>279</v>
      </c>
      <c r="C11" s="3">
        <v>1</v>
      </c>
      <c r="D11" s="3">
        <v>44.5</v>
      </c>
      <c r="E11" s="3" t="s">
        <v>284</v>
      </c>
      <c r="F11" s="3" t="s">
        <v>222</v>
      </c>
      <c r="G11" s="3" t="s">
        <v>281</v>
      </c>
      <c r="H11" s="3">
        <v>44</v>
      </c>
      <c r="J11" t="s">
        <v>287</v>
      </c>
      <c r="K11" s="27">
        <v>0.02</v>
      </c>
    </row>
    <row r="12" spans="1:11" ht="15">
      <c r="A12" s="3">
        <v>7</v>
      </c>
      <c r="B12" s="3" t="s">
        <v>282</v>
      </c>
      <c r="C12" s="3">
        <v>2</v>
      </c>
      <c r="D12" s="3">
        <v>78</v>
      </c>
      <c r="E12" s="3" t="s">
        <v>283</v>
      </c>
      <c r="F12" s="3" t="s">
        <v>222</v>
      </c>
      <c r="G12" s="3" t="s">
        <v>281</v>
      </c>
      <c r="H12" s="3">
        <v>30</v>
      </c>
      <c r="J12" t="s">
        <v>280</v>
      </c>
      <c r="K12" s="27">
        <v>0.04</v>
      </c>
    </row>
    <row r="13" spans="1:11" ht="15">
      <c r="A13" s="3">
        <v>8</v>
      </c>
      <c r="B13" s="3" t="s">
        <v>279</v>
      </c>
      <c r="C13" s="3">
        <v>1</v>
      </c>
      <c r="D13" s="3">
        <v>22.5</v>
      </c>
      <c r="E13" s="3" t="s">
        <v>285</v>
      </c>
      <c r="F13" s="3" t="s">
        <v>222</v>
      </c>
      <c r="G13" s="3" t="s">
        <v>281</v>
      </c>
      <c r="H13" s="3">
        <v>40</v>
      </c>
      <c r="J13" t="s">
        <v>284</v>
      </c>
      <c r="K13" s="27">
        <v>0.14</v>
      </c>
    </row>
    <row r="14" spans="1:11" ht="15">
      <c r="A14" s="3">
        <v>9</v>
      </c>
      <c r="B14" s="3" t="s">
        <v>282</v>
      </c>
      <c r="C14" s="3">
        <v>2</v>
      </c>
      <c r="D14" s="3">
        <v>56.52</v>
      </c>
      <c r="E14" s="3" t="s">
        <v>283</v>
      </c>
      <c r="F14" s="3" t="s">
        <v>222</v>
      </c>
      <c r="G14" s="3" t="s">
        <v>281</v>
      </c>
      <c r="H14" s="3">
        <v>46</v>
      </c>
      <c r="J14" t="s">
        <v>283</v>
      </c>
      <c r="K14" s="27">
        <v>0.7</v>
      </c>
    </row>
    <row r="15" spans="1:11" ht="15">
      <c r="A15" s="3">
        <v>10</v>
      </c>
      <c r="B15" s="3" t="s">
        <v>279</v>
      </c>
      <c r="C15" s="3">
        <v>1</v>
      </c>
      <c r="D15" s="3">
        <v>44.5</v>
      </c>
      <c r="E15" s="3" t="s">
        <v>283</v>
      </c>
      <c r="F15" s="3" t="s">
        <v>222</v>
      </c>
      <c r="G15" s="3" t="s">
        <v>281</v>
      </c>
      <c r="H15" s="3">
        <v>36</v>
      </c>
      <c r="J15" t="s">
        <v>285</v>
      </c>
      <c r="K15" s="27">
        <v>0.1</v>
      </c>
    </row>
    <row r="16" spans="1:11" ht="15">
      <c r="A16" s="3">
        <v>11</v>
      </c>
      <c r="B16" s="3" t="s">
        <v>279</v>
      </c>
      <c r="C16" s="3">
        <v>1</v>
      </c>
      <c r="D16" s="3">
        <v>29.5</v>
      </c>
      <c r="E16" s="3" t="s">
        <v>283</v>
      </c>
      <c r="F16" s="3" t="s">
        <v>222</v>
      </c>
      <c r="G16" s="3" t="s">
        <v>281</v>
      </c>
      <c r="H16" s="3">
        <v>48</v>
      </c>
      <c r="J16" t="s">
        <v>19</v>
      </c>
      <c r="K16" s="27">
        <v>1</v>
      </c>
    </row>
    <row r="17" spans="1:8" ht="15">
      <c r="A17" s="3">
        <v>12</v>
      </c>
      <c r="B17" s="3" t="s">
        <v>282</v>
      </c>
      <c r="C17" s="3">
        <v>1</v>
      </c>
      <c r="D17" s="3">
        <v>31.6</v>
      </c>
      <c r="E17" s="3" t="s">
        <v>283</v>
      </c>
      <c r="F17" s="3" t="s">
        <v>222</v>
      </c>
      <c r="G17" s="3" t="s">
        <v>281</v>
      </c>
      <c r="H17" s="3">
        <v>40</v>
      </c>
    </row>
    <row r="18" spans="1:11" ht="15">
      <c r="A18" s="3">
        <v>13</v>
      </c>
      <c r="B18" s="3" t="s">
        <v>282</v>
      </c>
      <c r="C18" s="3">
        <v>9</v>
      </c>
      <c r="D18" s="3">
        <v>160.4</v>
      </c>
      <c r="E18" s="3" t="s">
        <v>285</v>
      </c>
      <c r="F18" s="3" t="s">
        <v>222</v>
      </c>
      <c r="G18" s="3" t="s">
        <v>281</v>
      </c>
      <c r="H18" s="3">
        <v>40</v>
      </c>
      <c r="J18" s="19" t="s">
        <v>223</v>
      </c>
      <c r="K18" t="s">
        <v>0</v>
      </c>
    </row>
    <row r="19" spans="1:11" ht="15">
      <c r="A19" s="3">
        <v>14</v>
      </c>
      <c r="B19" s="3" t="s">
        <v>282</v>
      </c>
      <c r="C19" s="3">
        <v>2</v>
      </c>
      <c r="D19" s="3">
        <v>64.5</v>
      </c>
      <c r="E19" s="3" t="s">
        <v>285</v>
      </c>
      <c r="F19" s="3" t="s">
        <v>222</v>
      </c>
      <c r="G19" s="3" t="s">
        <v>281</v>
      </c>
      <c r="H19" s="3">
        <v>46</v>
      </c>
      <c r="J19" t="s">
        <v>222</v>
      </c>
      <c r="K19" s="27">
        <v>0.93</v>
      </c>
    </row>
    <row r="20" spans="1:11" ht="15">
      <c r="A20" s="3">
        <v>15</v>
      </c>
      <c r="B20" s="3" t="s">
        <v>279</v>
      </c>
      <c r="C20" s="3">
        <v>1</v>
      </c>
      <c r="D20" s="3">
        <v>49.5</v>
      </c>
      <c r="E20" s="3" t="s">
        <v>285</v>
      </c>
      <c r="F20" s="3" t="s">
        <v>221</v>
      </c>
      <c r="G20" s="3" t="s">
        <v>286</v>
      </c>
      <c r="H20" s="3">
        <v>24</v>
      </c>
      <c r="J20" t="s">
        <v>221</v>
      </c>
      <c r="K20" s="27">
        <v>0.07</v>
      </c>
    </row>
    <row r="21" spans="1:11" ht="15">
      <c r="A21" s="3">
        <v>16</v>
      </c>
      <c r="B21" s="3" t="s">
        <v>282</v>
      </c>
      <c r="C21" s="3">
        <v>2</v>
      </c>
      <c r="D21" s="3">
        <v>71.4</v>
      </c>
      <c r="E21" s="3" t="s">
        <v>283</v>
      </c>
      <c r="F21" s="3" t="s">
        <v>221</v>
      </c>
      <c r="G21" s="3" t="s">
        <v>286</v>
      </c>
      <c r="H21" s="3">
        <v>36</v>
      </c>
      <c r="J21" t="s">
        <v>19</v>
      </c>
      <c r="K21" s="27">
        <v>1</v>
      </c>
    </row>
    <row r="22" spans="1:8" ht="15">
      <c r="A22" s="3">
        <v>17</v>
      </c>
      <c r="B22" s="3" t="s">
        <v>282</v>
      </c>
      <c r="C22" s="3">
        <v>3</v>
      </c>
      <c r="D22" s="3">
        <v>94</v>
      </c>
      <c r="E22" s="3" t="s">
        <v>283</v>
      </c>
      <c r="F22" s="3" t="s">
        <v>222</v>
      </c>
      <c r="G22" s="3" t="s">
        <v>286</v>
      </c>
      <c r="H22" s="3">
        <v>22</v>
      </c>
    </row>
    <row r="23" spans="1:11" ht="15">
      <c r="A23" s="3">
        <v>18</v>
      </c>
      <c r="B23" s="3" t="s">
        <v>279</v>
      </c>
      <c r="C23" s="3">
        <v>3</v>
      </c>
      <c r="D23" s="3">
        <v>54.5</v>
      </c>
      <c r="E23" s="3" t="s">
        <v>280</v>
      </c>
      <c r="F23" s="3" t="s">
        <v>222</v>
      </c>
      <c r="G23" s="3" t="s">
        <v>281</v>
      </c>
      <c r="H23" s="3">
        <v>40</v>
      </c>
      <c r="J23" s="19" t="s">
        <v>277</v>
      </c>
      <c r="K23" t="s">
        <v>295</v>
      </c>
    </row>
    <row r="24" spans="1:11" ht="15">
      <c r="A24" s="3">
        <v>19</v>
      </c>
      <c r="B24" s="3" t="s">
        <v>282</v>
      </c>
      <c r="C24" s="3">
        <v>2</v>
      </c>
      <c r="D24" s="3">
        <v>38.5</v>
      </c>
      <c r="E24" s="3" t="s">
        <v>284</v>
      </c>
      <c r="F24" s="3" t="s">
        <v>222</v>
      </c>
      <c r="G24" s="3" t="s">
        <v>281</v>
      </c>
      <c r="H24" s="3">
        <v>32</v>
      </c>
      <c r="J24" t="s">
        <v>281</v>
      </c>
      <c r="K24" s="27">
        <v>0.84</v>
      </c>
    </row>
    <row r="25" spans="1:11" ht="15">
      <c r="A25" s="3">
        <v>20</v>
      </c>
      <c r="B25" s="3" t="s">
        <v>282</v>
      </c>
      <c r="C25" s="3">
        <v>6</v>
      </c>
      <c r="D25" s="3">
        <v>44.8</v>
      </c>
      <c r="E25" s="3" t="s">
        <v>283</v>
      </c>
      <c r="F25" s="3" t="s">
        <v>222</v>
      </c>
      <c r="G25" s="3" t="s">
        <v>281</v>
      </c>
      <c r="H25" s="3">
        <v>56</v>
      </c>
      <c r="J25" t="s">
        <v>286</v>
      </c>
      <c r="K25" s="27">
        <v>0.16</v>
      </c>
    </row>
    <row r="26" spans="1:11" ht="15">
      <c r="A26" s="3">
        <v>21</v>
      </c>
      <c r="B26" s="3" t="s">
        <v>282</v>
      </c>
      <c r="C26" s="3">
        <v>1</v>
      </c>
      <c r="D26" s="3">
        <v>31.6</v>
      </c>
      <c r="E26" s="3" t="s">
        <v>283</v>
      </c>
      <c r="F26" s="3" t="s">
        <v>222</v>
      </c>
      <c r="G26" s="3" t="s">
        <v>286</v>
      </c>
      <c r="H26" s="3">
        <v>28</v>
      </c>
      <c r="J26" t="s">
        <v>19</v>
      </c>
      <c r="K26" s="27">
        <v>1</v>
      </c>
    </row>
    <row r="27" spans="1:8" ht="15">
      <c r="A27" s="3">
        <v>22</v>
      </c>
      <c r="B27" s="3" t="s">
        <v>282</v>
      </c>
      <c r="C27" s="3">
        <v>4</v>
      </c>
      <c r="D27" s="3">
        <v>70.82</v>
      </c>
      <c r="E27" s="3" t="s">
        <v>283</v>
      </c>
      <c r="F27" s="3" t="s">
        <v>222</v>
      </c>
      <c r="G27" s="3" t="s">
        <v>281</v>
      </c>
      <c r="H27" s="3">
        <v>38</v>
      </c>
    </row>
    <row r="28" spans="1:11" ht="15">
      <c r="A28" s="3">
        <v>23</v>
      </c>
      <c r="B28" s="3" t="s">
        <v>282</v>
      </c>
      <c r="C28" s="3">
        <v>7</v>
      </c>
      <c r="D28" s="3">
        <v>266</v>
      </c>
      <c r="E28" s="3" t="s">
        <v>287</v>
      </c>
      <c r="F28" s="3" t="s">
        <v>222</v>
      </c>
      <c r="G28" s="3" t="s">
        <v>281</v>
      </c>
      <c r="H28" s="3">
        <v>50</v>
      </c>
      <c r="J28" s="19" t="s">
        <v>304</v>
      </c>
      <c r="K28" t="s">
        <v>0</v>
      </c>
    </row>
    <row r="29" spans="1:11" ht="15">
      <c r="A29" s="3">
        <v>24</v>
      </c>
      <c r="B29" s="3" t="s">
        <v>279</v>
      </c>
      <c r="C29" s="3">
        <v>2</v>
      </c>
      <c r="D29" s="3">
        <v>74</v>
      </c>
      <c r="E29" s="3" t="s">
        <v>283</v>
      </c>
      <c r="F29" s="3" t="s">
        <v>222</v>
      </c>
      <c r="G29" s="3" t="s">
        <v>281</v>
      </c>
      <c r="H29" s="3">
        <v>42</v>
      </c>
      <c r="J29" s="18">
        <v>1</v>
      </c>
      <c r="K29" s="27">
        <v>0.29</v>
      </c>
    </row>
    <row r="30" spans="1:11" ht="15">
      <c r="A30" s="3">
        <v>25</v>
      </c>
      <c r="B30" s="3" t="s">
        <v>282</v>
      </c>
      <c r="C30" s="3">
        <v>2</v>
      </c>
      <c r="D30" s="3">
        <v>39.5</v>
      </c>
      <c r="E30" s="3" t="s">
        <v>285</v>
      </c>
      <c r="F30" s="3" t="s">
        <v>221</v>
      </c>
      <c r="G30" s="3" t="s">
        <v>281</v>
      </c>
      <c r="H30" s="3">
        <v>48</v>
      </c>
      <c r="J30" s="18">
        <v>2</v>
      </c>
      <c r="K30" s="27">
        <v>0.27</v>
      </c>
    </row>
    <row r="31" spans="1:11" ht="15">
      <c r="A31" s="3">
        <v>26</v>
      </c>
      <c r="B31" s="3" t="s">
        <v>282</v>
      </c>
      <c r="C31" s="3">
        <v>1</v>
      </c>
      <c r="D31" s="3">
        <v>30.02</v>
      </c>
      <c r="E31" s="3" t="s">
        <v>283</v>
      </c>
      <c r="F31" s="3" t="s">
        <v>222</v>
      </c>
      <c r="G31" s="3" t="s">
        <v>281</v>
      </c>
      <c r="H31" s="3">
        <v>60</v>
      </c>
      <c r="J31" s="18">
        <v>3</v>
      </c>
      <c r="K31" s="27">
        <v>0.1</v>
      </c>
    </row>
    <row r="32" spans="1:11" ht="15">
      <c r="A32" s="3">
        <v>27</v>
      </c>
      <c r="B32" s="3" t="s">
        <v>279</v>
      </c>
      <c r="C32" s="3">
        <v>1</v>
      </c>
      <c r="D32" s="3">
        <v>44.5</v>
      </c>
      <c r="E32" s="3" t="s">
        <v>283</v>
      </c>
      <c r="F32" s="3" t="s">
        <v>222</v>
      </c>
      <c r="G32" s="3" t="s">
        <v>281</v>
      </c>
      <c r="H32" s="3">
        <v>54</v>
      </c>
      <c r="J32" s="18">
        <v>4</v>
      </c>
      <c r="K32" s="27">
        <v>0.1</v>
      </c>
    </row>
    <row r="33" spans="1:11" ht="15">
      <c r="A33" s="3">
        <v>28</v>
      </c>
      <c r="B33" s="3" t="s">
        <v>282</v>
      </c>
      <c r="C33" s="3">
        <v>5</v>
      </c>
      <c r="D33" s="3">
        <v>192.8</v>
      </c>
      <c r="E33" s="3" t="s">
        <v>283</v>
      </c>
      <c r="F33" s="3" t="s">
        <v>222</v>
      </c>
      <c r="G33" s="3" t="s">
        <v>286</v>
      </c>
      <c r="H33" s="3">
        <v>42</v>
      </c>
      <c r="J33" s="18">
        <v>5</v>
      </c>
      <c r="K33" s="27">
        <v>0.09</v>
      </c>
    </row>
    <row r="34" spans="1:11" ht="15">
      <c r="A34" s="3">
        <v>29</v>
      </c>
      <c r="B34" s="3" t="s">
        <v>282</v>
      </c>
      <c r="C34" s="3">
        <v>3</v>
      </c>
      <c r="D34" s="3">
        <v>71.2</v>
      </c>
      <c r="E34" s="3" t="s">
        <v>283</v>
      </c>
      <c r="F34" s="3" t="s">
        <v>222</v>
      </c>
      <c r="G34" s="3" t="s">
        <v>281</v>
      </c>
      <c r="H34" s="3">
        <v>32</v>
      </c>
      <c r="J34" s="18">
        <v>6</v>
      </c>
      <c r="K34" s="27">
        <v>0.07</v>
      </c>
    </row>
    <row r="35" spans="1:11" ht="15">
      <c r="A35" s="3">
        <v>30</v>
      </c>
      <c r="B35" s="3" t="s">
        <v>282</v>
      </c>
      <c r="C35" s="3">
        <v>1</v>
      </c>
      <c r="D35" s="3">
        <v>18</v>
      </c>
      <c r="E35" s="3" t="s">
        <v>283</v>
      </c>
      <c r="F35" s="3" t="s">
        <v>222</v>
      </c>
      <c r="G35" s="3" t="s">
        <v>281</v>
      </c>
      <c r="H35" s="3">
        <v>70</v>
      </c>
      <c r="J35" s="18" t="s">
        <v>296</v>
      </c>
      <c r="K35" s="27">
        <v>0.08</v>
      </c>
    </row>
    <row r="36" spans="1:11" ht="15">
      <c r="A36" s="3">
        <v>31</v>
      </c>
      <c r="B36" s="3" t="s">
        <v>282</v>
      </c>
      <c r="C36" s="3">
        <v>2</v>
      </c>
      <c r="D36" s="3">
        <v>63.2</v>
      </c>
      <c r="E36" s="3" t="s">
        <v>284</v>
      </c>
      <c r="F36" s="3" t="s">
        <v>222</v>
      </c>
      <c r="G36" s="3" t="s">
        <v>281</v>
      </c>
      <c r="H36" s="3">
        <v>28</v>
      </c>
      <c r="J36" s="18" t="s">
        <v>19</v>
      </c>
      <c r="K36" s="27">
        <v>1</v>
      </c>
    </row>
    <row r="37" spans="1:8" ht="15">
      <c r="A37" s="3">
        <v>32</v>
      </c>
      <c r="B37" s="3" t="s">
        <v>279</v>
      </c>
      <c r="C37" s="3">
        <v>1</v>
      </c>
      <c r="D37" s="3">
        <v>75</v>
      </c>
      <c r="E37" s="3" t="s">
        <v>283</v>
      </c>
      <c r="F37" s="3" t="s">
        <v>222</v>
      </c>
      <c r="G37" s="3" t="s">
        <v>281</v>
      </c>
      <c r="H37" s="3">
        <v>52</v>
      </c>
    </row>
    <row r="38" spans="1:11" ht="15">
      <c r="A38" s="3">
        <v>33</v>
      </c>
      <c r="B38" s="3" t="s">
        <v>282</v>
      </c>
      <c r="C38" s="3">
        <v>3</v>
      </c>
      <c r="D38" s="3">
        <v>63.2</v>
      </c>
      <c r="E38" s="3" t="s">
        <v>283</v>
      </c>
      <c r="F38" s="3" t="s">
        <v>222</v>
      </c>
      <c r="G38" s="3" t="s">
        <v>281</v>
      </c>
      <c r="H38" s="3">
        <v>44</v>
      </c>
      <c r="J38" s="19" t="s">
        <v>303</v>
      </c>
      <c r="K38" t="s">
        <v>0</v>
      </c>
    </row>
    <row r="39" spans="1:11" ht="15">
      <c r="A39" s="3">
        <v>34</v>
      </c>
      <c r="B39" s="3" t="s">
        <v>279</v>
      </c>
      <c r="C39" s="3">
        <v>1</v>
      </c>
      <c r="D39" s="3">
        <v>40</v>
      </c>
      <c r="E39" s="3" t="s">
        <v>283</v>
      </c>
      <c r="F39" s="3" t="s">
        <v>222</v>
      </c>
      <c r="G39" s="3" t="s">
        <v>281</v>
      </c>
      <c r="H39" s="3">
        <v>34</v>
      </c>
      <c r="J39" t="s">
        <v>297</v>
      </c>
      <c r="K39" s="27">
        <v>0.51</v>
      </c>
    </row>
    <row r="40" spans="1:11" ht="15">
      <c r="A40" s="3">
        <v>35</v>
      </c>
      <c r="B40" s="3" t="s">
        <v>282</v>
      </c>
      <c r="C40" s="3">
        <v>5</v>
      </c>
      <c r="D40" s="3">
        <v>105.5</v>
      </c>
      <c r="E40" s="3" t="s">
        <v>284</v>
      </c>
      <c r="F40" s="3" t="s">
        <v>222</v>
      </c>
      <c r="G40" s="3" t="s">
        <v>281</v>
      </c>
      <c r="H40" s="3">
        <v>56</v>
      </c>
      <c r="J40" t="s">
        <v>298</v>
      </c>
      <c r="K40" s="27">
        <v>0.29</v>
      </c>
    </row>
    <row r="41" spans="1:11" ht="15">
      <c r="A41" s="3">
        <v>36</v>
      </c>
      <c r="B41" s="3" t="s">
        <v>279</v>
      </c>
      <c r="C41" s="3">
        <v>1</v>
      </c>
      <c r="D41" s="3">
        <v>29.5</v>
      </c>
      <c r="E41" s="3" t="s">
        <v>284</v>
      </c>
      <c r="F41" s="3" t="s">
        <v>221</v>
      </c>
      <c r="G41" s="3" t="s">
        <v>286</v>
      </c>
      <c r="H41" s="3">
        <v>36</v>
      </c>
      <c r="J41" t="s">
        <v>299</v>
      </c>
      <c r="K41" s="27">
        <v>0.12</v>
      </c>
    </row>
    <row r="42" spans="1:11" ht="15">
      <c r="A42" s="3">
        <v>37</v>
      </c>
      <c r="B42" s="3" t="s">
        <v>279</v>
      </c>
      <c r="C42" s="3">
        <v>2</v>
      </c>
      <c r="D42" s="3">
        <v>102.5</v>
      </c>
      <c r="E42" s="3" t="s">
        <v>285</v>
      </c>
      <c r="F42" s="3" t="s">
        <v>222</v>
      </c>
      <c r="G42" s="3" t="s">
        <v>286</v>
      </c>
      <c r="H42" s="3">
        <v>42</v>
      </c>
      <c r="J42" t="s">
        <v>300</v>
      </c>
      <c r="K42" s="27">
        <v>0.04</v>
      </c>
    </row>
    <row r="43" spans="1:11" ht="15">
      <c r="A43" s="3">
        <v>38</v>
      </c>
      <c r="B43" s="3" t="s">
        <v>282</v>
      </c>
      <c r="C43" s="3">
        <v>6</v>
      </c>
      <c r="D43" s="3">
        <v>117.5</v>
      </c>
      <c r="E43" s="3" t="s">
        <v>283</v>
      </c>
      <c r="F43" s="3" t="s">
        <v>222</v>
      </c>
      <c r="G43" s="3" t="s">
        <v>281</v>
      </c>
      <c r="H43" s="3">
        <v>50</v>
      </c>
      <c r="J43" t="s">
        <v>301</v>
      </c>
      <c r="K43" s="27">
        <v>0.02</v>
      </c>
    </row>
    <row r="44" spans="1:11" ht="15">
      <c r="A44" s="3">
        <v>39</v>
      </c>
      <c r="B44" s="3" t="s">
        <v>282</v>
      </c>
      <c r="C44" s="3">
        <v>5</v>
      </c>
      <c r="D44" s="3">
        <v>13.23</v>
      </c>
      <c r="E44" s="3" t="s">
        <v>283</v>
      </c>
      <c r="F44" s="3" t="s">
        <v>222</v>
      </c>
      <c r="G44" s="3" t="s">
        <v>281</v>
      </c>
      <c r="H44" s="3">
        <v>44</v>
      </c>
      <c r="J44" t="s">
        <v>302</v>
      </c>
      <c r="K44" s="27">
        <v>0.02</v>
      </c>
    </row>
    <row r="45" spans="1:11" ht="15">
      <c r="A45" s="3">
        <v>40</v>
      </c>
      <c r="B45" s="3" t="s">
        <v>279</v>
      </c>
      <c r="C45" s="3">
        <v>2</v>
      </c>
      <c r="D45" s="3">
        <v>52.5</v>
      </c>
      <c r="E45" s="3" t="s">
        <v>283</v>
      </c>
      <c r="F45" s="3" t="s">
        <v>222</v>
      </c>
      <c r="G45" s="3" t="s">
        <v>281</v>
      </c>
      <c r="H45" s="3">
        <v>58</v>
      </c>
      <c r="J45" t="s">
        <v>19</v>
      </c>
      <c r="K45" s="27">
        <v>1</v>
      </c>
    </row>
    <row r="46" spans="1:8" ht="15">
      <c r="A46" s="3">
        <v>41</v>
      </c>
      <c r="B46" s="3" t="s">
        <v>282</v>
      </c>
      <c r="C46" s="3">
        <v>13</v>
      </c>
      <c r="D46" s="3">
        <v>198.8</v>
      </c>
      <c r="E46" s="3" t="s">
        <v>283</v>
      </c>
      <c r="F46" s="3" t="s">
        <v>222</v>
      </c>
      <c r="G46" s="3" t="s">
        <v>281</v>
      </c>
      <c r="H46" s="3">
        <v>42</v>
      </c>
    </row>
    <row r="47" spans="1:13" ht="15">
      <c r="A47" s="3">
        <v>42</v>
      </c>
      <c r="B47" s="3" t="s">
        <v>282</v>
      </c>
      <c r="C47" s="3">
        <v>4</v>
      </c>
      <c r="D47" s="3">
        <v>19.5</v>
      </c>
      <c r="E47" s="3" t="s">
        <v>285</v>
      </c>
      <c r="F47" s="3" t="s">
        <v>222</v>
      </c>
      <c r="G47" s="3" t="s">
        <v>281</v>
      </c>
      <c r="H47" s="3">
        <v>46</v>
      </c>
      <c r="J47" s="19" t="s">
        <v>306</v>
      </c>
      <c r="K47" s="19" t="s">
        <v>305</v>
      </c>
      <c r="M47"/>
    </row>
    <row r="48" spans="1:13" ht="15">
      <c r="A48" s="3">
        <v>43</v>
      </c>
      <c r="B48" s="3" t="s">
        <v>279</v>
      </c>
      <c r="C48" s="3">
        <v>2</v>
      </c>
      <c r="D48" s="3">
        <v>123.5</v>
      </c>
      <c r="E48" s="3" t="s">
        <v>283</v>
      </c>
      <c r="F48" s="3" t="s">
        <v>222</v>
      </c>
      <c r="G48" s="3" t="s">
        <v>281</v>
      </c>
      <c r="H48" s="3">
        <v>48</v>
      </c>
      <c r="J48" s="19" t="s">
        <v>294</v>
      </c>
      <c r="K48" t="s">
        <v>282</v>
      </c>
      <c r="L48" t="s">
        <v>279</v>
      </c>
      <c r="M48" t="s">
        <v>19</v>
      </c>
    </row>
    <row r="49" spans="1:13" ht="15">
      <c r="A49" s="3">
        <v>44</v>
      </c>
      <c r="B49" s="3" t="s">
        <v>282</v>
      </c>
      <c r="C49" s="3">
        <v>1</v>
      </c>
      <c r="D49" s="3">
        <v>62.4</v>
      </c>
      <c r="E49" s="3" t="s">
        <v>283</v>
      </c>
      <c r="F49" s="3" t="s">
        <v>222</v>
      </c>
      <c r="G49" s="3" t="s">
        <v>281</v>
      </c>
      <c r="H49" s="3">
        <v>54</v>
      </c>
      <c r="J49" t="s">
        <v>287</v>
      </c>
      <c r="K49" s="17">
        <v>1</v>
      </c>
      <c r="L49" s="17">
        <v>1</v>
      </c>
      <c r="M49" s="17">
        <v>2</v>
      </c>
    </row>
    <row r="50" spans="1:13" ht="15">
      <c r="A50" s="3">
        <v>45</v>
      </c>
      <c r="B50" s="3" t="s">
        <v>282</v>
      </c>
      <c r="C50" s="3">
        <v>2</v>
      </c>
      <c r="D50" s="3">
        <v>23.8</v>
      </c>
      <c r="E50" s="3" t="s">
        <v>283</v>
      </c>
      <c r="F50" s="3" t="s">
        <v>222</v>
      </c>
      <c r="G50" s="3" t="s">
        <v>281</v>
      </c>
      <c r="H50" s="3">
        <v>38</v>
      </c>
      <c r="J50" t="s">
        <v>280</v>
      </c>
      <c r="K50" s="17"/>
      <c r="L50" s="17">
        <v>4</v>
      </c>
      <c r="M50" s="17">
        <v>4</v>
      </c>
    </row>
    <row r="51" spans="1:13" ht="15">
      <c r="A51" s="3">
        <v>46</v>
      </c>
      <c r="B51" s="3" t="s">
        <v>282</v>
      </c>
      <c r="C51" s="3">
        <v>2</v>
      </c>
      <c r="D51" s="3">
        <v>39.6</v>
      </c>
      <c r="E51" s="3" t="s">
        <v>283</v>
      </c>
      <c r="F51" s="3" t="s">
        <v>222</v>
      </c>
      <c r="G51" s="3" t="s">
        <v>281</v>
      </c>
      <c r="H51" s="3">
        <v>60</v>
      </c>
      <c r="J51" t="s">
        <v>284</v>
      </c>
      <c r="K51" s="17">
        <v>7</v>
      </c>
      <c r="L51" s="17">
        <v>7</v>
      </c>
      <c r="M51" s="17">
        <v>14</v>
      </c>
    </row>
    <row r="52" spans="1:13" ht="15">
      <c r="A52" s="3">
        <v>47</v>
      </c>
      <c r="B52" s="3" t="s">
        <v>279</v>
      </c>
      <c r="C52" s="3">
        <v>1</v>
      </c>
      <c r="D52" s="3">
        <v>25</v>
      </c>
      <c r="E52" s="3" t="s">
        <v>284</v>
      </c>
      <c r="F52" s="3" t="s">
        <v>222</v>
      </c>
      <c r="G52" s="3" t="s">
        <v>281</v>
      </c>
      <c r="H52" s="3">
        <v>46</v>
      </c>
      <c r="J52" t="s">
        <v>283</v>
      </c>
      <c r="K52" s="17">
        <v>57</v>
      </c>
      <c r="L52" s="17">
        <v>13</v>
      </c>
      <c r="M52" s="17">
        <v>70</v>
      </c>
    </row>
    <row r="53" spans="1:13" ht="15">
      <c r="A53" s="3">
        <v>48</v>
      </c>
      <c r="B53" s="3" t="s">
        <v>282</v>
      </c>
      <c r="C53" s="3">
        <v>3</v>
      </c>
      <c r="D53" s="3">
        <v>63.64</v>
      </c>
      <c r="E53" s="3" t="s">
        <v>283</v>
      </c>
      <c r="F53" s="3" t="s">
        <v>222</v>
      </c>
      <c r="G53" s="3" t="s">
        <v>281</v>
      </c>
      <c r="H53" s="3">
        <v>30</v>
      </c>
      <c r="J53" t="s">
        <v>285</v>
      </c>
      <c r="K53" s="17">
        <v>5</v>
      </c>
      <c r="L53" s="17">
        <v>5</v>
      </c>
      <c r="M53" s="17">
        <v>10</v>
      </c>
    </row>
    <row r="54" spans="1:13" ht="15">
      <c r="A54" s="3">
        <v>49</v>
      </c>
      <c r="B54" s="3" t="s">
        <v>282</v>
      </c>
      <c r="C54" s="3">
        <v>1</v>
      </c>
      <c r="D54" s="3">
        <v>14.82</v>
      </c>
      <c r="E54" s="3" t="s">
        <v>283</v>
      </c>
      <c r="F54" s="3" t="s">
        <v>222</v>
      </c>
      <c r="G54" s="3" t="s">
        <v>281</v>
      </c>
      <c r="H54" s="3">
        <v>32</v>
      </c>
      <c r="J54" t="s">
        <v>19</v>
      </c>
      <c r="K54" s="17">
        <v>70</v>
      </c>
      <c r="L54" s="17">
        <v>30</v>
      </c>
      <c r="M54" s="17">
        <v>100</v>
      </c>
    </row>
    <row r="55" spans="1:8" ht="15">
      <c r="A55" s="3">
        <v>50</v>
      </c>
      <c r="B55" s="3" t="s">
        <v>282</v>
      </c>
      <c r="C55" s="3">
        <v>9</v>
      </c>
      <c r="D55" s="3">
        <v>145.2</v>
      </c>
      <c r="E55" s="3" t="s">
        <v>284</v>
      </c>
      <c r="F55" s="3" t="s">
        <v>222</v>
      </c>
      <c r="G55" s="3" t="s">
        <v>281</v>
      </c>
      <c r="H55" s="3">
        <v>46</v>
      </c>
    </row>
    <row r="56" spans="1:13" ht="15">
      <c r="A56" s="3">
        <v>51</v>
      </c>
      <c r="B56" s="3" t="s">
        <v>282</v>
      </c>
      <c r="C56" s="3">
        <v>6</v>
      </c>
      <c r="D56" s="3">
        <v>176.62</v>
      </c>
      <c r="E56" s="3" t="s">
        <v>283</v>
      </c>
      <c r="F56" s="3" t="s">
        <v>222</v>
      </c>
      <c r="G56" s="3" t="s">
        <v>281</v>
      </c>
      <c r="H56" s="3">
        <v>38</v>
      </c>
      <c r="J56" s="19" t="s">
        <v>0</v>
      </c>
      <c r="K56" s="19" t="s">
        <v>305</v>
      </c>
      <c r="M56"/>
    </row>
    <row r="57" spans="1:13" ht="15">
      <c r="A57" s="3">
        <v>52</v>
      </c>
      <c r="B57" s="3" t="s">
        <v>282</v>
      </c>
      <c r="C57" s="3">
        <v>5</v>
      </c>
      <c r="D57" s="3">
        <v>118.8</v>
      </c>
      <c r="E57" s="3" t="s">
        <v>283</v>
      </c>
      <c r="F57" s="3" t="s">
        <v>221</v>
      </c>
      <c r="G57" s="3" t="s">
        <v>281</v>
      </c>
      <c r="H57" s="3">
        <v>68</v>
      </c>
      <c r="J57" s="19" t="s">
        <v>303</v>
      </c>
      <c r="K57" t="s">
        <v>282</v>
      </c>
      <c r="L57" t="s">
        <v>279</v>
      </c>
      <c r="M57" t="s">
        <v>19</v>
      </c>
    </row>
    <row r="58" spans="1:13" ht="15">
      <c r="A58" s="3">
        <v>53</v>
      </c>
      <c r="B58" s="3" t="s">
        <v>279</v>
      </c>
      <c r="C58" s="3">
        <v>1</v>
      </c>
      <c r="D58" s="3">
        <v>58</v>
      </c>
      <c r="E58" s="3" t="s">
        <v>280</v>
      </c>
      <c r="F58" s="3" t="s">
        <v>222</v>
      </c>
      <c r="G58" s="3" t="s">
        <v>286</v>
      </c>
      <c r="H58" s="3">
        <v>78</v>
      </c>
      <c r="J58" t="s">
        <v>297</v>
      </c>
      <c r="K58" s="17">
        <v>32</v>
      </c>
      <c r="L58" s="17">
        <v>19</v>
      </c>
      <c r="M58" s="17">
        <v>51</v>
      </c>
    </row>
    <row r="59" spans="1:13" ht="15">
      <c r="A59" s="3">
        <v>54</v>
      </c>
      <c r="B59" s="3" t="s">
        <v>279</v>
      </c>
      <c r="C59" s="3">
        <v>2</v>
      </c>
      <c r="D59" s="3">
        <v>74</v>
      </c>
      <c r="E59" s="3" t="s">
        <v>285</v>
      </c>
      <c r="F59" s="3" t="s">
        <v>222</v>
      </c>
      <c r="G59" s="3" t="s">
        <v>286</v>
      </c>
      <c r="H59" s="3">
        <v>20</v>
      </c>
      <c r="J59" t="s">
        <v>298</v>
      </c>
      <c r="K59" s="17">
        <v>21</v>
      </c>
      <c r="L59" s="17">
        <v>8</v>
      </c>
      <c r="M59" s="17">
        <v>29</v>
      </c>
    </row>
    <row r="60" spans="1:13" ht="15">
      <c r="A60" s="3">
        <v>55</v>
      </c>
      <c r="B60" s="3" t="s">
        <v>279</v>
      </c>
      <c r="C60" s="3">
        <v>2</v>
      </c>
      <c r="D60" s="3">
        <v>49.5</v>
      </c>
      <c r="E60" s="3" t="s">
        <v>284</v>
      </c>
      <c r="F60" s="3" t="s">
        <v>222</v>
      </c>
      <c r="G60" s="3" t="s">
        <v>281</v>
      </c>
      <c r="H60" s="3">
        <v>32</v>
      </c>
      <c r="J60" t="s">
        <v>299</v>
      </c>
      <c r="K60" s="17">
        <v>9</v>
      </c>
      <c r="L60" s="17">
        <v>3</v>
      </c>
      <c r="M60" s="17">
        <v>12</v>
      </c>
    </row>
    <row r="61" spans="1:13" ht="15">
      <c r="A61" s="3">
        <v>56</v>
      </c>
      <c r="B61" s="3" t="s">
        <v>282</v>
      </c>
      <c r="C61" s="3">
        <v>3</v>
      </c>
      <c r="D61" s="3">
        <v>141.6</v>
      </c>
      <c r="E61" s="3" t="s">
        <v>283</v>
      </c>
      <c r="F61" s="3" t="s">
        <v>222</v>
      </c>
      <c r="G61" s="3" t="s">
        <v>281</v>
      </c>
      <c r="H61" s="3">
        <v>38</v>
      </c>
      <c r="J61" t="s">
        <v>300</v>
      </c>
      <c r="K61" s="17">
        <v>4</v>
      </c>
      <c r="L61" s="17"/>
      <c r="M61" s="17">
        <v>4</v>
      </c>
    </row>
    <row r="62" spans="1:13" ht="15">
      <c r="A62" s="3">
        <v>57</v>
      </c>
      <c r="B62" s="3" t="s">
        <v>282</v>
      </c>
      <c r="C62" s="3">
        <v>6</v>
      </c>
      <c r="D62" s="3">
        <v>123.1</v>
      </c>
      <c r="E62" s="3" t="s">
        <v>283</v>
      </c>
      <c r="F62" s="3" t="s">
        <v>222</v>
      </c>
      <c r="G62" s="3" t="s">
        <v>281</v>
      </c>
      <c r="H62" s="3">
        <v>54</v>
      </c>
      <c r="J62" t="s">
        <v>301</v>
      </c>
      <c r="K62" s="17">
        <v>2</v>
      </c>
      <c r="L62" s="17"/>
      <c r="M62" s="17">
        <v>2</v>
      </c>
    </row>
    <row r="63" spans="1:13" ht="15">
      <c r="A63" s="3">
        <v>58</v>
      </c>
      <c r="B63" s="3" t="s">
        <v>282</v>
      </c>
      <c r="C63" s="3">
        <v>2</v>
      </c>
      <c r="D63" s="3">
        <v>80.4</v>
      </c>
      <c r="E63" s="3" t="s">
        <v>283</v>
      </c>
      <c r="F63" s="3" t="s">
        <v>222</v>
      </c>
      <c r="G63" s="3" t="s">
        <v>281</v>
      </c>
      <c r="H63" s="3">
        <v>48</v>
      </c>
      <c r="J63" t="s">
        <v>302</v>
      </c>
      <c r="K63" s="17">
        <v>2</v>
      </c>
      <c r="L63" s="17"/>
      <c r="M63" s="17">
        <v>2</v>
      </c>
    </row>
    <row r="64" spans="1:13" ht="15">
      <c r="A64" s="3">
        <v>59</v>
      </c>
      <c r="B64" s="3" t="s">
        <v>282</v>
      </c>
      <c r="C64" s="3">
        <v>4</v>
      </c>
      <c r="D64" s="3">
        <v>65.2</v>
      </c>
      <c r="E64" s="3" t="s">
        <v>284</v>
      </c>
      <c r="F64" s="3" t="s">
        <v>222</v>
      </c>
      <c r="G64" s="3" t="s">
        <v>281</v>
      </c>
      <c r="H64" s="3">
        <v>46</v>
      </c>
      <c r="J64" t="s">
        <v>19</v>
      </c>
      <c r="K64" s="17">
        <v>70</v>
      </c>
      <c r="L64" s="17">
        <v>30</v>
      </c>
      <c r="M64" s="17">
        <v>100</v>
      </c>
    </row>
    <row r="65" spans="1:8" ht="15">
      <c r="A65" s="3">
        <v>60</v>
      </c>
      <c r="B65" s="3" t="s">
        <v>282</v>
      </c>
      <c r="C65" s="3">
        <v>4</v>
      </c>
      <c r="D65" s="3">
        <v>113</v>
      </c>
      <c r="E65" s="3" t="s">
        <v>283</v>
      </c>
      <c r="F65" s="3" t="s">
        <v>222</v>
      </c>
      <c r="G65" s="3" t="s">
        <v>286</v>
      </c>
      <c r="H65" s="3">
        <v>50</v>
      </c>
    </row>
    <row r="66" spans="1:11" ht="15">
      <c r="A66" s="3">
        <v>61</v>
      </c>
      <c r="B66" s="3" t="s">
        <v>282</v>
      </c>
      <c r="C66" s="3">
        <v>1</v>
      </c>
      <c r="D66" s="3">
        <v>108.8</v>
      </c>
      <c r="E66" s="3" t="s">
        <v>283</v>
      </c>
      <c r="F66" s="3" t="s">
        <v>222</v>
      </c>
      <c r="G66" s="3" t="s">
        <v>281</v>
      </c>
      <c r="H66" s="3">
        <v>46</v>
      </c>
      <c r="J66" s="19" t="s">
        <v>21</v>
      </c>
      <c r="K66" t="s">
        <v>311</v>
      </c>
    </row>
    <row r="67" spans="1:11" ht="15">
      <c r="A67" s="3">
        <v>62</v>
      </c>
      <c r="B67" s="3" t="s">
        <v>282</v>
      </c>
      <c r="C67" s="3">
        <v>3</v>
      </c>
      <c r="D67" s="3">
        <v>59.91</v>
      </c>
      <c r="E67" s="3" t="s">
        <v>283</v>
      </c>
      <c r="F67" s="3" t="s">
        <v>222</v>
      </c>
      <c r="G67" s="3" t="s">
        <v>286</v>
      </c>
      <c r="H67" s="3">
        <v>30</v>
      </c>
      <c r="J67" s="18" t="s">
        <v>199</v>
      </c>
      <c r="K67" s="17">
        <v>10</v>
      </c>
    </row>
    <row r="68" spans="1:11" ht="15">
      <c r="A68" s="3">
        <v>63</v>
      </c>
      <c r="B68" s="3" t="s">
        <v>282</v>
      </c>
      <c r="C68" s="3">
        <v>5</v>
      </c>
      <c r="D68" s="3">
        <v>53.6</v>
      </c>
      <c r="E68" s="3" t="s">
        <v>283</v>
      </c>
      <c r="F68" s="3" t="s">
        <v>222</v>
      </c>
      <c r="G68" s="3" t="s">
        <v>281</v>
      </c>
      <c r="H68" s="3">
        <v>54</v>
      </c>
      <c r="J68" s="18" t="s">
        <v>200</v>
      </c>
      <c r="K68" s="17">
        <v>30</v>
      </c>
    </row>
    <row r="69" spans="1:11" ht="15">
      <c r="A69" s="3">
        <v>64</v>
      </c>
      <c r="B69" s="3" t="s">
        <v>282</v>
      </c>
      <c r="C69" s="3">
        <v>1</v>
      </c>
      <c r="D69" s="3">
        <v>31.6</v>
      </c>
      <c r="E69" s="3" t="s">
        <v>283</v>
      </c>
      <c r="F69" s="3" t="s">
        <v>222</v>
      </c>
      <c r="G69" s="3" t="s">
        <v>286</v>
      </c>
      <c r="H69" s="3">
        <v>42</v>
      </c>
      <c r="J69" s="18" t="s">
        <v>307</v>
      </c>
      <c r="K69" s="17">
        <v>33</v>
      </c>
    </row>
    <row r="70" spans="1:11" ht="15">
      <c r="A70" s="3">
        <v>65</v>
      </c>
      <c r="B70" s="3" t="s">
        <v>282</v>
      </c>
      <c r="C70" s="3">
        <v>2</v>
      </c>
      <c r="D70" s="3">
        <v>49.5</v>
      </c>
      <c r="E70" s="3" t="s">
        <v>283</v>
      </c>
      <c r="F70" s="3" t="s">
        <v>222</v>
      </c>
      <c r="G70" s="3" t="s">
        <v>281</v>
      </c>
      <c r="H70" s="3">
        <v>48</v>
      </c>
      <c r="J70" s="18" t="s">
        <v>308</v>
      </c>
      <c r="K70" s="17">
        <v>16</v>
      </c>
    </row>
    <row r="71" spans="1:11" ht="15">
      <c r="A71" s="3">
        <v>66</v>
      </c>
      <c r="B71" s="3" t="s">
        <v>282</v>
      </c>
      <c r="C71" s="3">
        <v>1</v>
      </c>
      <c r="D71" s="3">
        <v>39.6</v>
      </c>
      <c r="E71" s="3" t="s">
        <v>283</v>
      </c>
      <c r="F71" s="3" t="s">
        <v>222</v>
      </c>
      <c r="G71" s="3" t="s">
        <v>281</v>
      </c>
      <c r="H71" s="3">
        <v>62</v>
      </c>
      <c r="J71" s="18" t="s">
        <v>309</v>
      </c>
      <c r="K71" s="17">
        <v>7</v>
      </c>
    </row>
    <row r="72" spans="1:11" ht="15">
      <c r="A72" s="3">
        <v>67</v>
      </c>
      <c r="B72" s="3" t="s">
        <v>282</v>
      </c>
      <c r="C72" s="3">
        <v>2</v>
      </c>
      <c r="D72" s="3">
        <v>59.5</v>
      </c>
      <c r="E72" s="3" t="s">
        <v>283</v>
      </c>
      <c r="F72" s="3" t="s">
        <v>222</v>
      </c>
      <c r="G72" s="3" t="s">
        <v>281</v>
      </c>
      <c r="H72" s="3">
        <v>34</v>
      </c>
      <c r="J72" s="18" t="s">
        <v>310</v>
      </c>
      <c r="K72" s="17">
        <v>4</v>
      </c>
    </row>
    <row r="73" spans="1:11" ht="15">
      <c r="A73" s="3">
        <v>68</v>
      </c>
      <c r="B73" s="3" t="s">
        <v>282</v>
      </c>
      <c r="C73" s="3">
        <v>5</v>
      </c>
      <c r="D73" s="3">
        <v>146.8</v>
      </c>
      <c r="E73" s="3" t="s">
        <v>283</v>
      </c>
      <c r="F73" s="3" t="s">
        <v>222</v>
      </c>
      <c r="G73" s="3" t="s">
        <v>281</v>
      </c>
      <c r="H73" s="3">
        <v>28</v>
      </c>
      <c r="J73" s="18" t="s">
        <v>19</v>
      </c>
      <c r="K73" s="17">
        <v>100</v>
      </c>
    </row>
    <row r="74" spans="1:8" ht="15">
      <c r="A74" s="3">
        <v>69</v>
      </c>
      <c r="B74" s="3" t="s">
        <v>282</v>
      </c>
      <c r="C74" s="3">
        <v>2</v>
      </c>
      <c r="D74" s="3">
        <v>47.2</v>
      </c>
      <c r="E74" s="3" t="s">
        <v>283</v>
      </c>
      <c r="F74" s="3" t="s">
        <v>221</v>
      </c>
      <c r="G74" s="3" t="s">
        <v>281</v>
      </c>
      <c r="H74" s="3">
        <v>46</v>
      </c>
    </row>
    <row r="75" spans="1:13" ht="15">
      <c r="A75" s="3">
        <v>70</v>
      </c>
      <c r="B75" s="3" t="s">
        <v>282</v>
      </c>
      <c r="C75" s="3">
        <v>8</v>
      </c>
      <c r="D75" s="3">
        <v>95.05</v>
      </c>
      <c r="E75" s="3" t="s">
        <v>283</v>
      </c>
      <c r="F75" s="3" t="s">
        <v>222</v>
      </c>
      <c r="G75" s="3" t="s">
        <v>281</v>
      </c>
      <c r="H75" s="3">
        <v>54</v>
      </c>
      <c r="J75" s="19" t="s">
        <v>314</v>
      </c>
      <c r="K75" s="19" t="s">
        <v>305</v>
      </c>
      <c r="M75"/>
    </row>
    <row r="76" spans="1:13" ht="15">
      <c r="A76" s="3">
        <v>71</v>
      </c>
      <c r="B76" s="3" t="s">
        <v>282</v>
      </c>
      <c r="C76" s="3">
        <v>5</v>
      </c>
      <c r="D76" s="3">
        <v>155.32</v>
      </c>
      <c r="E76" s="3" t="s">
        <v>283</v>
      </c>
      <c r="F76" s="3" t="s">
        <v>222</v>
      </c>
      <c r="G76" s="3" t="s">
        <v>281</v>
      </c>
      <c r="H76" s="3">
        <v>30</v>
      </c>
      <c r="J76" s="19" t="s">
        <v>303</v>
      </c>
      <c r="K76" t="s">
        <v>282</v>
      </c>
      <c r="L76" t="s">
        <v>279</v>
      </c>
      <c r="M76" t="s">
        <v>19</v>
      </c>
    </row>
    <row r="77" spans="1:13" ht="15">
      <c r="A77" s="3">
        <v>72</v>
      </c>
      <c r="B77" s="3" t="s">
        <v>282</v>
      </c>
      <c r="C77" s="3">
        <v>4</v>
      </c>
      <c r="D77" s="3">
        <v>58</v>
      </c>
      <c r="E77" s="3" t="s">
        <v>284</v>
      </c>
      <c r="F77" s="3" t="s">
        <v>222</v>
      </c>
      <c r="G77" s="3" t="s">
        <v>281</v>
      </c>
      <c r="H77" s="3">
        <v>32</v>
      </c>
      <c r="J77" t="s">
        <v>297</v>
      </c>
      <c r="K77" s="17">
        <v>1258.28</v>
      </c>
      <c r="L77" s="17">
        <v>776</v>
      </c>
      <c r="M77" s="17">
        <v>2034.28</v>
      </c>
    </row>
    <row r="78" spans="1:13" ht="15">
      <c r="A78" s="3">
        <v>73</v>
      </c>
      <c r="B78" s="3" t="s">
        <v>279</v>
      </c>
      <c r="C78" s="3">
        <v>1</v>
      </c>
      <c r="D78" s="3">
        <v>69</v>
      </c>
      <c r="E78" s="3" t="s">
        <v>283</v>
      </c>
      <c r="F78" s="3" t="s">
        <v>222</v>
      </c>
      <c r="G78" s="3" t="s">
        <v>286</v>
      </c>
      <c r="H78" s="3">
        <v>22</v>
      </c>
      <c r="J78" t="s">
        <v>298</v>
      </c>
      <c r="K78" s="17">
        <v>1704.8500000000001</v>
      </c>
      <c r="L78" s="17">
        <v>656.5</v>
      </c>
      <c r="M78" s="17">
        <v>2361.3500000000004</v>
      </c>
    </row>
    <row r="79" spans="1:13" ht="15">
      <c r="A79" s="3">
        <v>74</v>
      </c>
      <c r="B79" s="3" t="s">
        <v>282</v>
      </c>
      <c r="C79" s="3">
        <v>2</v>
      </c>
      <c r="D79" s="3">
        <v>46.5</v>
      </c>
      <c r="E79" s="3" t="s">
        <v>283</v>
      </c>
      <c r="F79" s="3" t="s">
        <v>222</v>
      </c>
      <c r="G79" s="3" t="s">
        <v>281</v>
      </c>
      <c r="H79" s="3">
        <v>32</v>
      </c>
      <c r="J79" t="s">
        <v>299</v>
      </c>
      <c r="K79" s="17">
        <v>1172.46</v>
      </c>
      <c r="L79" s="17">
        <v>427.25</v>
      </c>
      <c r="M79" s="17">
        <v>1599.71</v>
      </c>
    </row>
    <row r="80" spans="1:13" ht="15">
      <c r="A80" s="3">
        <v>75</v>
      </c>
      <c r="B80" s="3" t="s">
        <v>282</v>
      </c>
      <c r="C80" s="3">
        <v>2</v>
      </c>
      <c r="D80" s="3">
        <v>45.22</v>
      </c>
      <c r="E80" s="3" t="s">
        <v>283</v>
      </c>
      <c r="F80" s="3" t="s">
        <v>222</v>
      </c>
      <c r="G80" s="3" t="s">
        <v>281</v>
      </c>
      <c r="H80" s="3">
        <v>74</v>
      </c>
      <c r="J80" t="s">
        <v>300</v>
      </c>
      <c r="K80" s="17">
        <v>728.62</v>
      </c>
      <c r="L80" s="17"/>
      <c r="M80" s="17">
        <v>728.62</v>
      </c>
    </row>
    <row r="81" spans="1:13" ht="15">
      <c r="A81" s="3">
        <v>76</v>
      </c>
      <c r="B81" s="3" t="s">
        <v>282</v>
      </c>
      <c r="C81" s="3">
        <v>4</v>
      </c>
      <c r="D81" s="3">
        <v>84.74</v>
      </c>
      <c r="E81" s="3" t="s">
        <v>283</v>
      </c>
      <c r="F81" s="3" t="s">
        <v>222</v>
      </c>
      <c r="G81" s="3" t="s">
        <v>281</v>
      </c>
      <c r="H81" s="3">
        <v>62</v>
      </c>
      <c r="J81" t="s">
        <v>301</v>
      </c>
      <c r="K81" s="17">
        <v>482.5</v>
      </c>
      <c r="L81" s="17"/>
      <c r="M81" s="17">
        <v>482.5</v>
      </c>
    </row>
    <row r="82" spans="1:13" ht="15">
      <c r="A82" s="3">
        <v>77</v>
      </c>
      <c r="B82" s="3" t="s">
        <v>279</v>
      </c>
      <c r="C82" s="3">
        <v>2</v>
      </c>
      <c r="D82" s="3">
        <v>39</v>
      </c>
      <c r="E82" s="3" t="s">
        <v>283</v>
      </c>
      <c r="F82" s="3" t="s">
        <v>222</v>
      </c>
      <c r="G82" s="3" t="s">
        <v>281</v>
      </c>
      <c r="H82" s="3">
        <v>42</v>
      </c>
      <c r="J82" t="s">
        <v>302</v>
      </c>
      <c r="K82" s="17">
        <v>553.5899999999999</v>
      </c>
      <c r="L82" s="17"/>
      <c r="M82" s="17">
        <v>553.5899999999999</v>
      </c>
    </row>
    <row r="83" spans="1:13" ht="15">
      <c r="A83" s="3">
        <v>78</v>
      </c>
      <c r="B83" s="3" t="s">
        <v>282</v>
      </c>
      <c r="C83" s="3">
        <v>4</v>
      </c>
      <c r="D83" s="3">
        <v>111.14</v>
      </c>
      <c r="E83" s="3" t="s">
        <v>283</v>
      </c>
      <c r="F83" s="3" t="s">
        <v>222</v>
      </c>
      <c r="G83" s="3" t="s">
        <v>281</v>
      </c>
      <c r="H83" s="3">
        <v>28</v>
      </c>
      <c r="J83" t="s">
        <v>19</v>
      </c>
      <c r="K83" s="17">
        <v>5900.3</v>
      </c>
      <c r="L83" s="17">
        <v>1859.75</v>
      </c>
      <c r="M83" s="17">
        <v>7760.05</v>
      </c>
    </row>
    <row r="84" spans="1:8" ht="15">
      <c r="A84" s="3">
        <v>79</v>
      </c>
      <c r="B84" s="3" t="s">
        <v>282</v>
      </c>
      <c r="C84" s="3">
        <v>3</v>
      </c>
      <c r="D84" s="3">
        <v>86.8</v>
      </c>
      <c r="E84" s="3" t="s">
        <v>283</v>
      </c>
      <c r="F84" s="3" t="s">
        <v>222</v>
      </c>
      <c r="G84" s="3" t="s">
        <v>281</v>
      </c>
      <c r="H84" s="3">
        <v>38</v>
      </c>
    </row>
    <row r="85" spans="1:8" ht="15">
      <c r="A85" s="3">
        <v>80</v>
      </c>
      <c r="B85" s="3" t="s">
        <v>279</v>
      </c>
      <c r="C85" s="3">
        <v>2</v>
      </c>
      <c r="D85" s="3">
        <v>89</v>
      </c>
      <c r="E85" s="3" t="s">
        <v>280</v>
      </c>
      <c r="F85" s="3" t="s">
        <v>222</v>
      </c>
      <c r="G85" s="3" t="s">
        <v>281</v>
      </c>
      <c r="H85" s="3">
        <v>54</v>
      </c>
    </row>
    <row r="86" spans="1:8" ht="15">
      <c r="A86" s="3">
        <v>81</v>
      </c>
      <c r="B86" s="3" t="s">
        <v>282</v>
      </c>
      <c r="C86" s="3">
        <v>2</v>
      </c>
      <c r="D86" s="3">
        <v>78</v>
      </c>
      <c r="E86" s="3" t="s">
        <v>284</v>
      </c>
      <c r="F86" s="3" t="s">
        <v>222</v>
      </c>
      <c r="G86" s="3" t="s">
        <v>281</v>
      </c>
      <c r="H86" s="3">
        <v>68</v>
      </c>
    </row>
    <row r="87" spans="1:8" ht="15">
      <c r="A87" s="3">
        <v>82</v>
      </c>
      <c r="B87" s="3" t="s">
        <v>282</v>
      </c>
      <c r="C87" s="3">
        <v>6</v>
      </c>
      <c r="D87" s="3">
        <v>53.2</v>
      </c>
      <c r="E87" s="3" t="s">
        <v>283</v>
      </c>
      <c r="F87" s="3" t="s">
        <v>222</v>
      </c>
      <c r="G87" s="3" t="s">
        <v>286</v>
      </c>
      <c r="H87" s="3">
        <v>30</v>
      </c>
    </row>
    <row r="88" spans="1:8" ht="15">
      <c r="A88" s="3">
        <v>83</v>
      </c>
      <c r="B88" s="3" t="s">
        <v>282</v>
      </c>
      <c r="C88" s="3">
        <v>4</v>
      </c>
      <c r="D88" s="3">
        <v>58.5</v>
      </c>
      <c r="E88" s="3" t="s">
        <v>285</v>
      </c>
      <c r="F88" s="3" t="s">
        <v>222</v>
      </c>
      <c r="G88" s="3" t="s">
        <v>281</v>
      </c>
      <c r="H88" s="3">
        <v>36</v>
      </c>
    </row>
    <row r="89" spans="1:8" ht="15">
      <c r="A89" s="3">
        <v>84</v>
      </c>
      <c r="B89" s="3" t="s">
        <v>282</v>
      </c>
      <c r="C89" s="3">
        <v>3</v>
      </c>
      <c r="D89" s="3">
        <v>46</v>
      </c>
      <c r="E89" s="3" t="s">
        <v>283</v>
      </c>
      <c r="F89" s="3" t="s">
        <v>222</v>
      </c>
      <c r="G89" s="3" t="s">
        <v>281</v>
      </c>
      <c r="H89" s="3">
        <v>44</v>
      </c>
    </row>
    <row r="90" spans="1:8" ht="15">
      <c r="A90" s="3">
        <v>85</v>
      </c>
      <c r="B90" s="3" t="s">
        <v>279</v>
      </c>
      <c r="C90" s="3">
        <v>2</v>
      </c>
      <c r="D90" s="3">
        <v>37.5</v>
      </c>
      <c r="E90" s="3" t="s">
        <v>285</v>
      </c>
      <c r="F90" s="3" t="s">
        <v>222</v>
      </c>
      <c r="G90" s="3" t="s">
        <v>281</v>
      </c>
      <c r="H90" s="3">
        <v>44</v>
      </c>
    </row>
    <row r="91" spans="1:8" ht="15">
      <c r="A91" s="3">
        <v>86</v>
      </c>
      <c r="B91" s="3" t="s">
        <v>282</v>
      </c>
      <c r="C91" s="3">
        <v>1</v>
      </c>
      <c r="D91" s="3">
        <v>20.8</v>
      </c>
      <c r="E91" s="3" t="s">
        <v>283</v>
      </c>
      <c r="F91" s="3" t="s">
        <v>222</v>
      </c>
      <c r="G91" s="3" t="s">
        <v>281</v>
      </c>
      <c r="H91" s="3">
        <v>62</v>
      </c>
    </row>
    <row r="92" spans="1:8" ht="15">
      <c r="A92" s="3">
        <v>87</v>
      </c>
      <c r="B92" s="3" t="s">
        <v>279</v>
      </c>
      <c r="C92" s="3">
        <v>6</v>
      </c>
      <c r="D92" s="3">
        <v>144</v>
      </c>
      <c r="E92" s="3" t="s">
        <v>284</v>
      </c>
      <c r="F92" s="3" t="s">
        <v>222</v>
      </c>
      <c r="G92" s="3" t="s">
        <v>286</v>
      </c>
      <c r="H92" s="3">
        <v>48</v>
      </c>
    </row>
    <row r="93" spans="1:8" ht="15">
      <c r="A93" s="3">
        <v>88</v>
      </c>
      <c r="B93" s="3" t="s">
        <v>279</v>
      </c>
      <c r="C93" s="3">
        <v>4</v>
      </c>
      <c r="D93" s="3">
        <v>107</v>
      </c>
      <c r="E93" s="3" t="s">
        <v>283</v>
      </c>
      <c r="F93" s="3" t="s">
        <v>222</v>
      </c>
      <c r="G93" s="3" t="s">
        <v>281</v>
      </c>
      <c r="H93" s="3">
        <v>36</v>
      </c>
    </row>
    <row r="94" spans="1:8" ht="15">
      <c r="A94" s="3">
        <v>89</v>
      </c>
      <c r="B94" s="3" t="s">
        <v>282</v>
      </c>
      <c r="C94" s="3">
        <v>1</v>
      </c>
      <c r="D94" s="3">
        <v>31.6</v>
      </c>
      <c r="E94" s="3" t="s">
        <v>283</v>
      </c>
      <c r="F94" s="3" t="s">
        <v>222</v>
      </c>
      <c r="G94" s="3" t="s">
        <v>286</v>
      </c>
      <c r="H94" s="3">
        <v>20</v>
      </c>
    </row>
    <row r="95" spans="1:8" ht="15">
      <c r="A95" s="3">
        <v>90</v>
      </c>
      <c r="B95" s="3" t="s">
        <v>282</v>
      </c>
      <c r="C95" s="3">
        <v>6</v>
      </c>
      <c r="D95" s="3">
        <v>57.6</v>
      </c>
      <c r="E95" s="3" t="s">
        <v>283</v>
      </c>
      <c r="F95" s="3" t="s">
        <v>222</v>
      </c>
      <c r="G95" s="3" t="s">
        <v>281</v>
      </c>
      <c r="H95" s="3">
        <v>42</v>
      </c>
    </row>
    <row r="96" spans="1:8" ht="15">
      <c r="A96" s="3">
        <v>91</v>
      </c>
      <c r="B96" s="3" t="s">
        <v>282</v>
      </c>
      <c r="C96" s="3">
        <v>4</v>
      </c>
      <c r="D96" s="3">
        <v>95.2</v>
      </c>
      <c r="E96" s="3" t="s">
        <v>283</v>
      </c>
      <c r="F96" s="3" t="s">
        <v>222</v>
      </c>
      <c r="G96" s="3" t="s">
        <v>281</v>
      </c>
      <c r="H96" s="3">
        <v>54</v>
      </c>
    </row>
    <row r="97" spans="1:8" ht="15">
      <c r="A97" s="3">
        <v>92</v>
      </c>
      <c r="B97" s="3" t="s">
        <v>282</v>
      </c>
      <c r="C97" s="3">
        <v>1</v>
      </c>
      <c r="D97" s="3">
        <v>22.42</v>
      </c>
      <c r="E97" s="3" t="s">
        <v>283</v>
      </c>
      <c r="F97" s="3" t="s">
        <v>222</v>
      </c>
      <c r="G97" s="3" t="s">
        <v>281</v>
      </c>
      <c r="H97" s="3">
        <v>54</v>
      </c>
    </row>
    <row r="98" spans="1:8" ht="15">
      <c r="A98" s="3">
        <v>93</v>
      </c>
      <c r="B98" s="3" t="s">
        <v>279</v>
      </c>
      <c r="C98" s="3">
        <v>5</v>
      </c>
      <c r="D98" s="3">
        <v>159.75</v>
      </c>
      <c r="E98" s="3" t="s">
        <v>283</v>
      </c>
      <c r="F98" s="3" t="s">
        <v>222</v>
      </c>
      <c r="G98" s="3" t="s">
        <v>281</v>
      </c>
      <c r="H98" s="3">
        <v>72</v>
      </c>
    </row>
    <row r="99" spans="1:8" ht="15">
      <c r="A99" s="3">
        <v>94</v>
      </c>
      <c r="B99" s="3" t="s">
        <v>282</v>
      </c>
      <c r="C99" s="3">
        <v>17</v>
      </c>
      <c r="D99" s="3">
        <v>229.5</v>
      </c>
      <c r="E99" s="3" t="s">
        <v>283</v>
      </c>
      <c r="F99" s="3" t="s">
        <v>222</v>
      </c>
      <c r="G99" s="3" t="s">
        <v>281</v>
      </c>
      <c r="H99" s="3">
        <v>30</v>
      </c>
    </row>
    <row r="100" spans="1:8" ht="15">
      <c r="A100" s="3">
        <v>95</v>
      </c>
      <c r="B100" s="3" t="s">
        <v>279</v>
      </c>
      <c r="C100" s="3">
        <v>3</v>
      </c>
      <c r="D100" s="3">
        <v>66</v>
      </c>
      <c r="E100" s="3" t="s">
        <v>287</v>
      </c>
      <c r="F100" s="3" t="s">
        <v>222</v>
      </c>
      <c r="G100" s="3" t="s">
        <v>281</v>
      </c>
      <c r="H100" s="3">
        <v>46</v>
      </c>
    </row>
    <row r="101" spans="1:8" ht="15">
      <c r="A101" s="3">
        <v>96</v>
      </c>
      <c r="B101" s="3" t="s">
        <v>279</v>
      </c>
      <c r="C101" s="3">
        <v>1</v>
      </c>
      <c r="D101" s="3">
        <v>39.5</v>
      </c>
      <c r="E101" s="3" t="s">
        <v>284</v>
      </c>
      <c r="F101" s="3" t="s">
        <v>222</v>
      </c>
      <c r="G101" s="3" t="s">
        <v>281</v>
      </c>
      <c r="H101" s="3">
        <v>44</v>
      </c>
    </row>
    <row r="102" spans="1:8" ht="15">
      <c r="A102" s="3">
        <v>97</v>
      </c>
      <c r="B102" s="3" t="s">
        <v>282</v>
      </c>
      <c r="C102" s="3">
        <v>9</v>
      </c>
      <c r="D102" s="3">
        <v>253</v>
      </c>
      <c r="E102" s="3" t="s">
        <v>283</v>
      </c>
      <c r="F102" s="3" t="s">
        <v>222</v>
      </c>
      <c r="G102" s="3" t="s">
        <v>281</v>
      </c>
      <c r="H102" s="3">
        <v>30</v>
      </c>
    </row>
    <row r="103" spans="1:8" ht="15">
      <c r="A103" s="3">
        <v>98</v>
      </c>
      <c r="B103" s="3" t="s">
        <v>282</v>
      </c>
      <c r="C103" s="3">
        <v>10</v>
      </c>
      <c r="D103" s="3">
        <v>287.59</v>
      </c>
      <c r="E103" s="3" t="s">
        <v>283</v>
      </c>
      <c r="F103" s="3" t="s">
        <v>222</v>
      </c>
      <c r="G103" s="3" t="s">
        <v>281</v>
      </c>
      <c r="H103" s="3">
        <v>52</v>
      </c>
    </row>
    <row r="104" spans="1:8" ht="15">
      <c r="A104" s="3">
        <v>99</v>
      </c>
      <c r="B104" s="3" t="s">
        <v>282</v>
      </c>
      <c r="C104" s="3">
        <v>2</v>
      </c>
      <c r="D104" s="3">
        <v>47.6</v>
      </c>
      <c r="E104" s="3" t="s">
        <v>283</v>
      </c>
      <c r="F104" s="3" t="s">
        <v>222</v>
      </c>
      <c r="G104" s="3" t="s">
        <v>281</v>
      </c>
      <c r="H104" s="3">
        <v>30</v>
      </c>
    </row>
    <row r="105" spans="1:8" ht="15">
      <c r="A105" s="3">
        <v>100</v>
      </c>
      <c r="B105" s="3" t="s">
        <v>282</v>
      </c>
      <c r="C105" s="3">
        <v>1</v>
      </c>
      <c r="D105" s="3">
        <v>28.44</v>
      </c>
      <c r="E105" s="3" t="s">
        <v>283</v>
      </c>
      <c r="F105" s="3" t="s">
        <v>222</v>
      </c>
      <c r="G105" s="3" t="s">
        <v>281</v>
      </c>
      <c r="H105" s="3">
        <v>44</v>
      </c>
    </row>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tabColor theme="1"/>
  </sheetPr>
  <dimension ref="A1:G7"/>
  <sheetViews>
    <sheetView zoomScale="115" zoomScaleNormal="115" zoomScalePageLayoutView="0" workbookViewId="0" topLeftCell="A1">
      <selection activeCell="H8" sqref="H8"/>
    </sheetView>
  </sheetViews>
  <sheetFormatPr defaultColWidth="9.140625" defaultRowHeight="15"/>
  <cols>
    <col min="1" max="1" width="10.421875" style="0" customWidth="1"/>
    <col min="2" max="2" width="18.28125" style="0" bestFit="1" customWidth="1"/>
    <col min="3" max="3" width="11.28125" style="0" customWidth="1"/>
    <col min="5" max="5" width="20.140625" style="0" bestFit="1" customWidth="1"/>
    <col min="6" max="6" width="8.140625" style="0" bestFit="1" customWidth="1"/>
    <col min="7" max="7" width="11.140625" style="0" customWidth="1"/>
    <col min="8" max="8" width="6.28125" style="0" customWidth="1"/>
    <col min="10" max="10" width="16.8515625" style="0" customWidth="1"/>
    <col min="11" max="11" width="15.7109375" style="0" customWidth="1"/>
    <col min="12" max="12" width="14.8515625" style="0" bestFit="1" customWidth="1"/>
    <col min="13" max="13" width="14.00390625" style="0" customWidth="1"/>
  </cols>
  <sheetData>
    <row r="1" spans="1:7" ht="30">
      <c r="A1" s="96">
        <v>1</v>
      </c>
      <c r="B1" s="75" t="s">
        <v>317</v>
      </c>
      <c r="C1" s="75"/>
      <c r="D1" s="75"/>
      <c r="E1" s="75"/>
      <c r="F1" s="75"/>
      <c r="G1" s="75"/>
    </row>
    <row r="2" spans="1:7" ht="75">
      <c r="A2" s="96">
        <v>2</v>
      </c>
      <c r="B2" s="75" t="s">
        <v>318</v>
      </c>
      <c r="C2" s="75"/>
      <c r="D2" s="75"/>
      <c r="E2" s="75"/>
      <c r="F2" s="75"/>
      <c r="G2" s="75"/>
    </row>
    <row r="3" spans="1:7" ht="15">
      <c r="A3" s="96">
        <v>3</v>
      </c>
      <c r="B3" s="75" t="s">
        <v>319</v>
      </c>
      <c r="C3" s="75"/>
      <c r="D3" s="75"/>
      <c r="E3" s="75"/>
      <c r="F3" s="75"/>
      <c r="G3" s="75"/>
    </row>
    <row r="4" spans="1:7" ht="45">
      <c r="A4" s="96">
        <v>4</v>
      </c>
      <c r="B4" s="75" t="s">
        <v>313</v>
      </c>
      <c r="C4" s="75"/>
      <c r="D4" s="75"/>
      <c r="E4" s="75"/>
      <c r="F4" s="75"/>
      <c r="G4" s="75"/>
    </row>
    <row r="5" spans="1:7" ht="30">
      <c r="A5" s="96">
        <v>5</v>
      </c>
      <c r="B5" s="75" t="s">
        <v>312</v>
      </c>
      <c r="C5" s="75"/>
      <c r="D5" s="75"/>
      <c r="E5" s="75"/>
      <c r="F5" s="75"/>
      <c r="G5" s="75"/>
    </row>
    <row r="6" spans="1:7" ht="30">
      <c r="A6" s="96">
        <v>6</v>
      </c>
      <c r="B6" s="75" t="s">
        <v>315</v>
      </c>
      <c r="C6" s="75"/>
      <c r="D6" s="75"/>
      <c r="E6" s="75"/>
      <c r="F6" s="75"/>
      <c r="G6" s="75"/>
    </row>
    <row r="7" spans="1:7" ht="45">
      <c r="A7" s="96">
        <v>7</v>
      </c>
      <c r="B7" s="75" t="s">
        <v>316</v>
      </c>
      <c r="C7" s="75"/>
      <c r="D7" s="75"/>
      <c r="E7" s="75"/>
      <c r="F7" s="75"/>
      <c r="G7" s="75"/>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B6" sqref="B6"/>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D8"/>
  <sheetViews>
    <sheetView zoomScale="160" zoomScaleNormal="160" zoomScalePageLayoutView="0" workbookViewId="0" topLeftCell="A1">
      <selection activeCell="A1" sqref="A1"/>
    </sheetView>
  </sheetViews>
  <sheetFormatPr defaultColWidth="9.140625" defaultRowHeight="15"/>
  <cols>
    <col min="1" max="4" width="10.00390625" style="0" customWidth="1"/>
  </cols>
  <sheetData>
    <row r="1" spans="1:4" ht="15">
      <c r="A1" s="14" t="s">
        <v>9</v>
      </c>
      <c r="B1" s="15"/>
      <c r="C1" s="15"/>
      <c r="D1" s="16"/>
    </row>
    <row r="3" spans="1:4" ht="45">
      <c r="A3" s="2" t="s">
        <v>7</v>
      </c>
      <c r="B3" s="2" t="s">
        <v>0</v>
      </c>
      <c r="C3" s="2" t="s">
        <v>1</v>
      </c>
      <c r="D3" s="2" t="s">
        <v>2</v>
      </c>
    </row>
    <row r="4" spans="1:4" ht="15">
      <c r="A4" s="3" t="s">
        <v>3</v>
      </c>
      <c r="B4" s="9">
        <f>C4*B$8</f>
        <v>44</v>
      </c>
      <c r="C4" s="3">
        <v>0.22</v>
      </c>
      <c r="D4" s="9">
        <f>B4/B$8</f>
        <v>0.22</v>
      </c>
    </row>
    <row r="5" spans="1:4" ht="15">
      <c r="A5" s="3" t="s">
        <v>4</v>
      </c>
      <c r="B5" s="9">
        <f>C5*B$8</f>
        <v>36</v>
      </c>
      <c r="C5" s="3">
        <v>0.18</v>
      </c>
      <c r="D5" s="9">
        <f>B5/B$8</f>
        <v>0.18</v>
      </c>
    </row>
    <row r="6" spans="1:4" ht="15">
      <c r="A6" s="3" t="s">
        <v>5</v>
      </c>
      <c r="B6" s="9">
        <f>C6*B$8</f>
        <v>80</v>
      </c>
      <c r="C6" s="3">
        <v>0.4</v>
      </c>
      <c r="D6" s="9">
        <f>B6/B$8</f>
        <v>0.4</v>
      </c>
    </row>
    <row r="7" spans="1:4" ht="15">
      <c r="A7" s="3" t="s">
        <v>8</v>
      </c>
      <c r="B7" s="9">
        <f>C7*B$8</f>
        <v>39.99999999999999</v>
      </c>
      <c r="C7" s="9">
        <f>1-SUM(C4:C6)</f>
        <v>0.19999999999999996</v>
      </c>
      <c r="D7" s="9">
        <f>B7/B$8</f>
        <v>0.19999999999999996</v>
      </c>
    </row>
    <row r="8" spans="1:4" ht="15">
      <c r="A8" s="3"/>
      <c r="B8" s="3">
        <v>200</v>
      </c>
      <c r="C8" s="9">
        <f>SUM(C4:C7)</f>
        <v>1</v>
      </c>
      <c r="D8" s="9">
        <f>SUM(D4:D7)</f>
        <v>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1"/>
  </sheetPr>
  <dimension ref="A1:F7"/>
  <sheetViews>
    <sheetView zoomScale="85" zoomScaleNormal="85" zoomScalePageLayoutView="0" workbookViewId="0" topLeftCell="A1">
      <selection activeCell="A1" sqref="A1"/>
    </sheetView>
  </sheetViews>
  <sheetFormatPr defaultColWidth="9.140625" defaultRowHeight="15"/>
  <cols>
    <col min="1" max="5" width="13.7109375" style="0" customWidth="1"/>
  </cols>
  <sheetData>
    <row r="1" spans="1:4" ht="15">
      <c r="A1" s="14" t="s">
        <v>9</v>
      </c>
      <c r="B1" s="15"/>
      <c r="C1" s="15"/>
      <c r="D1" s="16"/>
    </row>
    <row r="3" spans="1:6" ht="30">
      <c r="A3" s="2" t="s">
        <v>7</v>
      </c>
      <c r="B3" s="2" t="s">
        <v>0</v>
      </c>
      <c r="C3" s="2" t="s">
        <v>1</v>
      </c>
      <c r="D3" s="2" t="s">
        <v>2</v>
      </c>
      <c r="E3" s="2" t="s">
        <v>13</v>
      </c>
      <c r="F3" s="2" t="s">
        <v>13</v>
      </c>
    </row>
    <row r="4" spans="1:6" ht="15">
      <c r="A4" s="3" t="s">
        <v>10</v>
      </c>
      <c r="B4" s="3">
        <v>58</v>
      </c>
      <c r="C4" s="9">
        <f>B4/B$7</f>
        <v>0.48333333333333334</v>
      </c>
      <c r="D4" s="10">
        <f>C4</f>
        <v>0.48333333333333334</v>
      </c>
      <c r="E4" s="9">
        <f>360*D4</f>
        <v>174</v>
      </c>
      <c r="F4" s="9" t="str">
        <f>E4&amp;CHAR(174)</f>
        <v>174®</v>
      </c>
    </row>
    <row r="5" spans="1:6" ht="15">
      <c r="A5" s="3" t="s">
        <v>11</v>
      </c>
      <c r="B5" s="3">
        <v>42</v>
      </c>
      <c r="C5" s="9">
        <f>B5/B$7</f>
        <v>0.35</v>
      </c>
      <c r="D5" s="10">
        <f>C5</f>
        <v>0.35</v>
      </c>
      <c r="E5" s="9">
        <f>360*D5</f>
        <v>125.99999999999999</v>
      </c>
      <c r="F5" s="9" t="str">
        <f>E5&amp;CHAR(174)</f>
        <v>126®</v>
      </c>
    </row>
    <row r="6" spans="1:6" ht="15">
      <c r="A6" s="3" t="s">
        <v>12</v>
      </c>
      <c r="B6" s="3">
        <v>20</v>
      </c>
      <c r="C6" s="9">
        <f>B6/B$7</f>
        <v>0.16666666666666666</v>
      </c>
      <c r="D6" s="10">
        <f>C6</f>
        <v>0.16666666666666666</v>
      </c>
      <c r="E6" s="9">
        <f>360*D6</f>
        <v>60</v>
      </c>
      <c r="F6" s="9" t="str">
        <f>E6&amp;CHAR(174)</f>
        <v>60®</v>
      </c>
    </row>
    <row r="7" spans="1:6" ht="15">
      <c r="A7" s="4"/>
      <c r="B7" s="7">
        <f>SUM(B4:B6)</f>
        <v>120</v>
      </c>
      <c r="C7" s="7">
        <f>SUM(C4:C6)</f>
        <v>0.9999999999999999</v>
      </c>
      <c r="D7" s="8">
        <f>C7</f>
        <v>0.9999999999999999</v>
      </c>
      <c r="E7" s="9">
        <f>SUM(E4:E6)</f>
        <v>360</v>
      </c>
      <c r="F7" s="9" t="str">
        <f>E7&amp;CHAR(174)</f>
        <v>360®</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FFFF00"/>
  </sheetPr>
  <dimension ref="A1:I54"/>
  <sheetViews>
    <sheetView zoomScale="85" zoomScaleNormal="85" zoomScalePageLayoutView="0" workbookViewId="0" topLeftCell="A1">
      <selection activeCell="A1" sqref="A1"/>
    </sheetView>
  </sheetViews>
  <sheetFormatPr defaultColWidth="9.140625" defaultRowHeight="15"/>
  <cols>
    <col min="1" max="1" width="22.7109375" style="0" bestFit="1" customWidth="1"/>
    <col min="2" max="2" width="1.57421875" style="0" customWidth="1"/>
    <col min="3" max="3" width="2.140625" style="0" bestFit="1" customWidth="1"/>
    <col min="4" max="4" width="22.28125" style="0" bestFit="1" customWidth="1"/>
    <col min="5" max="5" width="10.28125" style="0" customWidth="1"/>
    <col min="6" max="6" width="12.28125" style="0" customWidth="1"/>
    <col min="7" max="7" width="11.57421875" style="0" customWidth="1"/>
    <col min="9" max="9" width="2.00390625" style="0" bestFit="1" customWidth="1"/>
  </cols>
  <sheetData>
    <row r="1" spans="1:7" ht="15.75">
      <c r="A1" s="24" t="s">
        <v>27</v>
      </c>
      <c r="D1" s="11" t="s">
        <v>26</v>
      </c>
      <c r="E1" s="12"/>
      <c r="F1" s="12"/>
      <c r="G1" s="13"/>
    </row>
    <row r="2" spans="1:7" ht="15.75">
      <c r="A2" s="25" t="s">
        <v>326</v>
      </c>
      <c r="B2" s="24"/>
      <c r="D2" s="11" t="s">
        <v>9</v>
      </c>
      <c r="E2" s="12"/>
      <c r="F2" s="12"/>
      <c r="G2" s="13"/>
    </row>
    <row r="3" spans="1:2" ht="15.75">
      <c r="A3" s="25" t="s">
        <v>28</v>
      </c>
      <c r="B3" s="25"/>
    </row>
    <row r="4" spans="1:9" ht="15.75">
      <c r="A4" s="25" t="s">
        <v>29</v>
      </c>
      <c r="B4" s="25"/>
      <c r="C4" s="29" t="s">
        <v>31</v>
      </c>
      <c r="D4" t="s">
        <v>32</v>
      </c>
      <c r="I4" s="29" t="s">
        <v>37</v>
      </c>
    </row>
    <row r="5" spans="1:7" ht="30">
      <c r="A5" s="25" t="s">
        <v>30</v>
      </c>
      <c r="B5" s="25"/>
      <c r="C5" s="29" t="s">
        <v>38</v>
      </c>
      <c r="D5" s="31" t="s">
        <v>327</v>
      </c>
      <c r="E5" s="32"/>
      <c r="F5" s="32"/>
      <c r="G5" s="33"/>
    </row>
    <row r="6" spans="1:2" ht="15.75">
      <c r="A6" s="25" t="s">
        <v>29</v>
      </c>
      <c r="B6" s="25"/>
    </row>
    <row r="7" spans="1:7" ht="30">
      <c r="A7" s="25" t="s">
        <v>326</v>
      </c>
      <c r="B7" s="25"/>
      <c r="C7" s="29" t="s">
        <v>33</v>
      </c>
      <c r="D7" s="28" t="s">
        <v>34</v>
      </c>
      <c r="E7" s="2" t="s">
        <v>0</v>
      </c>
      <c r="F7" s="2" t="s">
        <v>1</v>
      </c>
      <c r="G7" s="2" t="s">
        <v>2</v>
      </c>
    </row>
    <row r="8" spans="1:7" ht="15.75">
      <c r="A8" s="25" t="s">
        <v>326</v>
      </c>
      <c r="B8" s="25"/>
      <c r="D8" s="26" t="s">
        <v>29</v>
      </c>
      <c r="E8" s="9">
        <f>COUNTIF($A$2:$A$51,D8)</f>
        <v>18</v>
      </c>
      <c r="F8" s="9">
        <f>E8/E$12</f>
        <v>0.36</v>
      </c>
      <c r="G8" s="10">
        <f>F8</f>
        <v>0.36</v>
      </c>
    </row>
    <row r="9" spans="1:7" ht="15.75">
      <c r="A9" s="25" t="s">
        <v>30</v>
      </c>
      <c r="B9" s="25"/>
      <c r="D9" s="26" t="s">
        <v>326</v>
      </c>
      <c r="E9" s="9">
        <f>COUNTIF($A$2:$A$51,D9)</f>
        <v>13</v>
      </c>
      <c r="F9" s="9">
        <f>E9/E$12</f>
        <v>0.26</v>
      </c>
      <c r="G9" s="10">
        <f>F9</f>
        <v>0.26</v>
      </c>
    </row>
    <row r="10" spans="1:7" ht="15.75">
      <c r="A10" s="25" t="s">
        <v>30</v>
      </c>
      <c r="B10" s="25"/>
      <c r="D10" s="26" t="s">
        <v>30</v>
      </c>
      <c r="E10" s="9">
        <f>COUNTIF($A$2:$A$51,D10)</f>
        <v>10</v>
      </c>
      <c r="F10" s="9">
        <f>E10/E$12</f>
        <v>0.2</v>
      </c>
      <c r="G10" s="10">
        <f>F10</f>
        <v>0.2</v>
      </c>
    </row>
    <row r="11" spans="1:7" ht="15.75">
      <c r="A11" s="25" t="s">
        <v>29</v>
      </c>
      <c r="B11" s="25"/>
      <c r="D11" s="26" t="s">
        <v>28</v>
      </c>
      <c r="E11" s="9">
        <f>COUNTIF($A$2:$A$51,D11)</f>
        <v>9</v>
      </c>
      <c r="F11" s="9">
        <f>E11/E$12</f>
        <v>0.18</v>
      </c>
      <c r="G11" s="10">
        <f>F11</f>
        <v>0.18</v>
      </c>
    </row>
    <row r="12" spans="1:7" ht="15.75">
      <c r="A12" s="25" t="s">
        <v>29</v>
      </c>
      <c r="B12" s="25"/>
      <c r="D12" s="3"/>
      <c r="E12" s="9">
        <f>SUM(E8:E11)</f>
        <v>50</v>
      </c>
      <c r="F12" s="9">
        <f>SUM(F8:F11)</f>
        <v>1</v>
      </c>
      <c r="G12" s="10">
        <f>F12</f>
        <v>1</v>
      </c>
    </row>
    <row r="13" ht="15.75">
      <c r="A13" s="25" t="s">
        <v>29</v>
      </c>
    </row>
    <row r="14" spans="1:4" ht="15.75">
      <c r="A14" s="25" t="s">
        <v>326</v>
      </c>
      <c r="D14" s="30" t="s">
        <v>36</v>
      </c>
    </row>
    <row r="15" spans="1:2" ht="15.75">
      <c r="A15" s="25" t="s">
        <v>30</v>
      </c>
      <c r="B15" s="25"/>
    </row>
    <row r="16" spans="1:5" ht="15.75">
      <c r="A16" s="25" t="s">
        <v>326</v>
      </c>
      <c r="B16" s="25"/>
      <c r="C16" s="29" t="s">
        <v>33</v>
      </c>
      <c r="D16" s="19" t="s">
        <v>27</v>
      </c>
      <c r="E16" t="s">
        <v>0</v>
      </c>
    </row>
    <row r="17" spans="1:5" ht="15.75">
      <c r="A17" s="25" t="s">
        <v>28</v>
      </c>
      <c r="B17" s="25"/>
      <c r="D17" t="s">
        <v>29</v>
      </c>
      <c r="E17" s="17">
        <v>18</v>
      </c>
    </row>
    <row r="18" spans="1:5" ht="15.75">
      <c r="A18" s="25" t="s">
        <v>29</v>
      </c>
      <c r="B18" s="25"/>
      <c r="D18" t="s">
        <v>326</v>
      </c>
      <c r="E18" s="17">
        <v>13</v>
      </c>
    </row>
    <row r="19" spans="1:5" ht="15.75">
      <c r="A19" s="25" t="s">
        <v>29</v>
      </c>
      <c r="B19" s="25"/>
      <c r="D19" t="s">
        <v>30</v>
      </c>
      <c r="E19" s="17">
        <v>10</v>
      </c>
    </row>
    <row r="20" spans="1:5" ht="15.75">
      <c r="A20" s="25" t="s">
        <v>29</v>
      </c>
      <c r="B20" s="25"/>
      <c r="D20" t="s">
        <v>28</v>
      </c>
      <c r="E20" s="17">
        <v>9</v>
      </c>
    </row>
    <row r="21" spans="1:5" ht="15.75">
      <c r="A21" s="25" t="s">
        <v>326</v>
      </c>
      <c r="B21" s="25"/>
      <c r="D21" t="s">
        <v>19</v>
      </c>
      <c r="E21" s="17">
        <v>50</v>
      </c>
    </row>
    <row r="22" spans="1:2" ht="15.75">
      <c r="A22" s="25" t="s">
        <v>326</v>
      </c>
      <c r="B22" s="25"/>
    </row>
    <row r="23" spans="1:2" ht="15.75">
      <c r="A23" s="25" t="s">
        <v>30</v>
      </c>
      <c r="B23" s="25"/>
    </row>
    <row r="24" spans="1:3" ht="15.75">
      <c r="A24" s="25" t="s">
        <v>28</v>
      </c>
      <c r="B24" s="25"/>
      <c r="C24" s="29" t="s">
        <v>37</v>
      </c>
    </row>
    <row r="25" spans="1:2" ht="15.75">
      <c r="A25" s="25" t="s">
        <v>30</v>
      </c>
      <c r="B25" s="25"/>
    </row>
    <row r="26" spans="1:2" ht="15.75">
      <c r="A26" s="25" t="s">
        <v>326</v>
      </c>
      <c r="B26" s="25"/>
    </row>
    <row r="27" spans="1:2" ht="15.75">
      <c r="A27" s="25" t="s">
        <v>29</v>
      </c>
      <c r="B27" s="25"/>
    </row>
    <row r="28" spans="1:2" ht="15.75">
      <c r="A28" s="25" t="s">
        <v>29</v>
      </c>
      <c r="B28" s="25"/>
    </row>
    <row r="29" spans="1:2" ht="15.75">
      <c r="A29" s="25" t="s">
        <v>28</v>
      </c>
      <c r="B29" s="25"/>
    </row>
    <row r="30" spans="1:2" ht="15.75">
      <c r="A30" s="25" t="s">
        <v>29</v>
      </c>
      <c r="B30" s="25"/>
    </row>
    <row r="31" spans="1:2" ht="15.75">
      <c r="A31" s="25" t="s">
        <v>28</v>
      </c>
      <c r="B31" s="25"/>
    </row>
    <row r="32" spans="1:2" ht="15.75">
      <c r="A32" s="25" t="s">
        <v>29</v>
      </c>
      <c r="B32" s="25"/>
    </row>
    <row r="33" spans="1:2" ht="15.75">
      <c r="A33" s="25" t="s">
        <v>28</v>
      </c>
      <c r="B33" s="25"/>
    </row>
    <row r="34" spans="1:2" ht="15.75">
      <c r="A34" s="25" t="s">
        <v>29</v>
      </c>
      <c r="B34" s="25"/>
    </row>
    <row r="35" spans="1:2" ht="15.75">
      <c r="A35" s="25" t="s">
        <v>29</v>
      </c>
      <c r="B35" s="25"/>
    </row>
    <row r="36" spans="1:2" ht="15.75">
      <c r="A36" s="25" t="s">
        <v>30</v>
      </c>
      <c r="B36" s="25"/>
    </row>
    <row r="37" spans="1:2" ht="15.75">
      <c r="A37" s="25" t="s">
        <v>28</v>
      </c>
      <c r="B37" s="25"/>
    </row>
    <row r="38" spans="1:2" ht="15.75">
      <c r="A38" s="25" t="s">
        <v>30</v>
      </c>
      <c r="B38" s="25"/>
    </row>
    <row r="39" spans="1:2" ht="15.75">
      <c r="A39" s="25" t="s">
        <v>28</v>
      </c>
      <c r="B39" s="25"/>
    </row>
    <row r="40" spans="1:2" ht="15.75">
      <c r="A40" s="25" t="s">
        <v>29</v>
      </c>
      <c r="B40" s="25"/>
    </row>
    <row r="41" spans="1:2" ht="15.75">
      <c r="A41" s="25" t="s">
        <v>28</v>
      </c>
      <c r="B41" s="25"/>
    </row>
    <row r="42" spans="1:2" ht="15.75">
      <c r="A42" s="25" t="s">
        <v>30</v>
      </c>
      <c r="B42" s="25"/>
    </row>
    <row r="43" spans="1:2" ht="15.75">
      <c r="A43" s="25" t="s">
        <v>29</v>
      </c>
      <c r="B43" s="25"/>
    </row>
    <row r="44" spans="1:2" ht="15.75">
      <c r="A44" s="25" t="s">
        <v>326</v>
      </c>
      <c r="B44" s="25"/>
    </row>
    <row r="45" spans="1:2" ht="15.75">
      <c r="A45" s="25" t="s">
        <v>326</v>
      </c>
      <c r="B45" s="25"/>
    </row>
    <row r="46" spans="1:2" ht="15.75">
      <c r="A46" s="25" t="s">
        <v>29</v>
      </c>
      <c r="B46" s="25"/>
    </row>
    <row r="47" spans="1:2" ht="15.75">
      <c r="A47" s="25" t="s">
        <v>326</v>
      </c>
      <c r="B47" s="25"/>
    </row>
    <row r="48" spans="1:2" ht="15.75">
      <c r="A48" s="25" t="s">
        <v>29</v>
      </c>
      <c r="B48" s="25"/>
    </row>
    <row r="49" spans="1:2" ht="15.75">
      <c r="A49" s="25" t="s">
        <v>326</v>
      </c>
      <c r="B49" s="25"/>
    </row>
    <row r="50" spans="1:2" ht="15.75">
      <c r="A50" s="25" t="s">
        <v>326</v>
      </c>
      <c r="B50" s="25"/>
    </row>
    <row r="51" spans="1:2" ht="15.75">
      <c r="A51" s="25" t="s">
        <v>30</v>
      </c>
      <c r="B51" s="25"/>
    </row>
    <row r="52" ht="15.75">
      <c r="B52" s="25"/>
    </row>
    <row r="53" ht="15.75">
      <c r="B53" s="25"/>
    </row>
    <row r="54" ht="15.75">
      <c r="B54" s="25"/>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1"/>
  </sheetPr>
  <dimension ref="A1:G53"/>
  <sheetViews>
    <sheetView zoomScale="85" zoomScaleNormal="85" zoomScalePageLayoutView="0" workbookViewId="0" topLeftCell="A1">
      <selection activeCell="A1" sqref="A1"/>
    </sheetView>
  </sheetViews>
  <sheetFormatPr defaultColWidth="9.140625" defaultRowHeight="15"/>
  <cols>
    <col min="1" max="1" width="11.8515625" style="0" bestFit="1" customWidth="1"/>
    <col min="2" max="2" width="2.421875" style="0" bestFit="1" customWidth="1"/>
    <col min="3" max="3" width="13.140625" style="0" bestFit="1" customWidth="1"/>
    <col min="4" max="4" width="15.57421875" style="0" bestFit="1" customWidth="1"/>
    <col min="5" max="7" width="11.00390625" style="0" customWidth="1"/>
  </cols>
  <sheetData>
    <row r="1" spans="1:4" ht="15">
      <c r="A1" s="11" t="s">
        <v>9</v>
      </c>
      <c r="B1" s="12"/>
      <c r="C1" s="12"/>
      <c r="D1" s="13"/>
    </row>
    <row r="3" spans="1:7" ht="30">
      <c r="A3" s="4" t="s">
        <v>44</v>
      </c>
      <c r="C3" s="21" t="s">
        <v>49</v>
      </c>
      <c r="D3" s="21"/>
      <c r="E3" s="2" t="s">
        <v>0</v>
      </c>
      <c r="F3" s="2" t="s">
        <v>1</v>
      </c>
      <c r="G3" s="2" t="s">
        <v>2</v>
      </c>
    </row>
    <row r="4" spans="1:7" ht="15">
      <c r="A4" s="3" t="s">
        <v>45</v>
      </c>
      <c r="C4" s="3" t="s">
        <v>39</v>
      </c>
      <c r="D4" s="9" t="str">
        <f>LEFT(C4,1)</f>
        <v>O</v>
      </c>
      <c r="E4" s="9">
        <f>COUNTIF($A$4:$A$53,D4)</f>
        <v>19</v>
      </c>
      <c r="F4" s="9">
        <f>E4/E$9</f>
        <v>0.38</v>
      </c>
      <c r="G4" s="10">
        <f aca="true" t="shared" si="0" ref="G4:G9">F4</f>
        <v>0.38</v>
      </c>
    </row>
    <row r="5" spans="1:7" ht="15">
      <c r="A5" s="3" t="s">
        <v>46</v>
      </c>
      <c r="C5" s="3" t="s">
        <v>40</v>
      </c>
      <c r="D5" s="9" t="str">
        <f>LEFT(C5,1)</f>
        <v>V</v>
      </c>
      <c r="E5" s="9">
        <f>COUNTIF($A$4:$A$53,D5)</f>
        <v>13</v>
      </c>
      <c r="F5" s="9">
        <f>E5/E$9</f>
        <v>0.26</v>
      </c>
      <c r="G5" s="10">
        <f t="shared" si="0"/>
        <v>0.26</v>
      </c>
    </row>
    <row r="6" spans="1:7" ht="15">
      <c r="A6" s="3" t="s">
        <v>46</v>
      </c>
      <c r="C6" s="3" t="s">
        <v>41</v>
      </c>
      <c r="D6" s="9" t="str">
        <f>LEFT(C6,1)</f>
        <v>G</v>
      </c>
      <c r="E6" s="9">
        <f>COUNTIF($A$4:$A$53,D6)</f>
        <v>10</v>
      </c>
      <c r="F6" s="9">
        <f>E6/E$9</f>
        <v>0.2</v>
      </c>
      <c r="G6" s="10">
        <f t="shared" si="0"/>
        <v>0.2</v>
      </c>
    </row>
    <row r="7" spans="1:7" ht="15">
      <c r="A7" s="3" t="s">
        <v>47</v>
      </c>
      <c r="C7" s="3" t="s">
        <v>42</v>
      </c>
      <c r="D7" s="9" t="str">
        <f>LEFT(C7,1)</f>
        <v>A</v>
      </c>
      <c r="E7" s="9">
        <f>COUNTIF($A$4:$A$53,D7)</f>
        <v>6</v>
      </c>
      <c r="F7" s="9">
        <f>E7/E$9</f>
        <v>0.12</v>
      </c>
      <c r="G7" s="10">
        <f t="shared" si="0"/>
        <v>0.12</v>
      </c>
    </row>
    <row r="8" spans="1:7" ht="15">
      <c r="A8" s="3" t="s">
        <v>47</v>
      </c>
      <c r="C8" s="3" t="s">
        <v>43</v>
      </c>
      <c r="D8" s="9" t="str">
        <f>LEFT(C8,1)</f>
        <v>P</v>
      </c>
      <c r="E8" s="9">
        <f>COUNTIF($A$4:$A$53,D8)</f>
        <v>2</v>
      </c>
      <c r="F8" s="9">
        <f>E8/E$9</f>
        <v>0.04</v>
      </c>
      <c r="G8" s="10">
        <f t="shared" si="0"/>
        <v>0.04</v>
      </c>
    </row>
    <row r="9" spans="1:7" ht="15">
      <c r="A9" s="3" t="s">
        <v>47</v>
      </c>
      <c r="E9" s="9">
        <f>SUM(E4:E8)</f>
        <v>50</v>
      </c>
      <c r="F9" s="9">
        <f>SUM(F4:F8)</f>
        <v>1</v>
      </c>
      <c r="G9" s="10">
        <f t="shared" si="0"/>
        <v>1</v>
      </c>
    </row>
    <row r="10" ht="15">
      <c r="A10" s="3" t="s">
        <v>3</v>
      </c>
    </row>
    <row r="11" ht="15">
      <c r="A11" s="3" t="s">
        <v>45</v>
      </c>
    </row>
    <row r="12" spans="1:4" ht="15">
      <c r="A12" s="3" t="s">
        <v>46</v>
      </c>
      <c r="C12" s="19" t="s">
        <v>21</v>
      </c>
      <c r="D12" t="s">
        <v>50</v>
      </c>
    </row>
    <row r="13" spans="1:4" ht="15">
      <c r="A13" s="3" t="s">
        <v>48</v>
      </c>
      <c r="C13" s="18" t="s">
        <v>47</v>
      </c>
      <c r="D13" s="17">
        <v>19</v>
      </c>
    </row>
    <row r="14" spans="1:4" ht="15">
      <c r="A14" s="3" t="s">
        <v>45</v>
      </c>
      <c r="C14" s="18" t="s">
        <v>46</v>
      </c>
      <c r="D14" s="17">
        <v>13</v>
      </c>
    </row>
    <row r="15" spans="1:4" ht="15">
      <c r="A15" s="3" t="s">
        <v>3</v>
      </c>
      <c r="C15" s="18" t="s">
        <v>45</v>
      </c>
      <c r="D15" s="17">
        <v>10</v>
      </c>
    </row>
    <row r="16" spans="1:4" ht="15">
      <c r="A16" s="3" t="s">
        <v>45</v>
      </c>
      <c r="C16" s="18" t="s">
        <v>3</v>
      </c>
      <c r="D16" s="17">
        <v>6</v>
      </c>
    </row>
    <row r="17" spans="1:4" ht="15">
      <c r="A17" s="3" t="s">
        <v>46</v>
      </c>
      <c r="C17" s="18" t="s">
        <v>48</v>
      </c>
      <c r="D17" s="17">
        <v>2</v>
      </c>
    </row>
    <row r="18" spans="1:4" ht="15">
      <c r="A18" s="3" t="s">
        <v>47</v>
      </c>
      <c r="C18" s="18" t="s">
        <v>19</v>
      </c>
      <c r="D18" s="17">
        <v>50</v>
      </c>
    </row>
    <row r="19" ht="15">
      <c r="A19" s="3" t="s">
        <v>47</v>
      </c>
    </row>
    <row r="20" spans="1:7" ht="15">
      <c r="A20" s="3" t="s">
        <v>3</v>
      </c>
      <c r="C20" s="111" t="s">
        <v>325</v>
      </c>
      <c r="D20" s="111"/>
      <c r="E20" s="111"/>
      <c r="F20" s="111"/>
      <c r="G20" s="111"/>
    </row>
    <row r="21" spans="1:7" ht="15">
      <c r="A21" s="3" t="s">
        <v>47</v>
      </c>
      <c r="C21" s="111"/>
      <c r="D21" s="111"/>
      <c r="E21" s="111"/>
      <c r="F21" s="111"/>
      <c r="G21" s="111"/>
    </row>
    <row r="22" spans="1:7" ht="15">
      <c r="A22" s="3" t="s">
        <v>46</v>
      </c>
      <c r="C22" s="111"/>
      <c r="D22" s="111"/>
      <c r="E22" s="111"/>
      <c r="F22" s="111"/>
      <c r="G22" s="111"/>
    </row>
    <row r="23" spans="1:7" ht="15">
      <c r="A23" s="3" t="s">
        <v>46</v>
      </c>
      <c r="C23" s="111"/>
      <c r="D23" s="111"/>
      <c r="E23" s="111"/>
      <c r="F23" s="111"/>
      <c r="G23" s="111"/>
    </row>
    <row r="24" spans="1:7" ht="15">
      <c r="A24" s="3" t="s">
        <v>47</v>
      </c>
      <c r="C24" s="111"/>
      <c r="D24" s="111"/>
      <c r="E24" s="111"/>
      <c r="F24" s="111"/>
      <c r="G24" s="111"/>
    </row>
    <row r="25" spans="1:7" ht="15">
      <c r="A25" s="3" t="s">
        <v>45</v>
      </c>
      <c r="C25" s="111"/>
      <c r="D25" s="111"/>
      <c r="E25" s="111"/>
      <c r="F25" s="111"/>
      <c r="G25" s="111"/>
    </row>
    <row r="26" spans="1:7" ht="15">
      <c r="A26" s="3" t="s">
        <v>48</v>
      </c>
      <c r="C26" s="111"/>
      <c r="D26" s="111"/>
      <c r="E26" s="111"/>
      <c r="F26" s="111"/>
      <c r="G26" s="111"/>
    </row>
    <row r="27" ht="15">
      <c r="A27" s="3" t="s">
        <v>47</v>
      </c>
    </row>
    <row r="28" ht="15">
      <c r="A28" s="3" t="s">
        <v>46</v>
      </c>
    </row>
    <row r="29" ht="15">
      <c r="A29" s="3" t="s">
        <v>3</v>
      </c>
    </row>
    <row r="30" ht="15">
      <c r="A30" s="3" t="s">
        <v>46</v>
      </c>
    </row>
    <row r="31" ht="15">
      <c r="A31" s="3" t="s">
        <v>47</v>
      </c>
    </row>
    <row r="32" ht="15">
      <c r="A32" s="3" t="s">
        <v>47</v>
      </c>
    </row>
    <row r="33" ht="15">
      <c r="A33" s="3" t="s">
        <v>47</v>
      </c>
    </row>
    <row r="34" ht="15">
      <c r="A34" s="3" t="s">
        <v>47</v>
      </c>
    </row>
    <row r="35" ht="15">
      <c r="A35" s="3" t="s">
        <v>45</v>
      </c>
    </row>
    <row r="36" ht="15">
      <c r="A36" s="3" t="s">
        <v>46</v>
      </c>
    </row>
    <row r="37" ht="15">
      <c r="A37" s="3" t="s">
        <v>47</v>
      </c>
    </row>
    <row r="38" ht="15">
      <c r="A38" s="3" t="s">
        <v>47</v>
      </c>
    </row>
    <row r="39" ht="15">
      <c r="A39" s="3" t="s">
        <v>46</v>
      </c>
    </row>
    <row r="40" ht="15">
      <c r="A40" s="3" t="s">
        <v>45</v>
      </c>
    </row>
    <row r="41" ht="15">
      <c r="A41" s="3" t="s">
        <v>47</v>
      </c>
    </row>
    <row r="42" ht="15">
      <c r="A42" s="3" t="s">
        <v>45</v>
      </c>
    </row>
    <row r="43" ht="15">
      <c r="A43" s="3" t="s">
        <v>3</v>
      </c>
    </row>
    <row r="44" ht="15">
      <c r="A44" s="3" t="s">
        <v>47</v>
      </c>
    </row>
    <row r="45" ht="15">
      <c r="A45" s="3" t="s">
        <v>45</v>
      </c>
    </row>
    <row r="46" ht="15">
      <c r="A46" s="3" t="s">
        <v>47</v>
      </c>
    </row>
    <row r="47" ht="15">
      <c r="A47" s="3" t="s">
        <v>45</v>
      </c>
    </row>
    <row r="48" ht="15">
      <c r="A48" s="3" t="s">
        <v>46</v>
      </c>
    </row>
    <row r="49" ht="15">
      <c r="A49" s="3" t="s">
        <v>47</v>
      </c>
    </row>
    <row r="50" ht="15">
      <c r="A50" s="3" t="s">
        <v>47</v>
      </c>
    </row>
    <row r="51" ht="15">
      <c r="A51" s="3" t="s">
        <v>3</v>
      </c>
    </row>
    <row r="52" ht="15">
      <c r="A52" s="3" t="s">
        <v>46</v>
      </c>
    </row>
    <row r="53" ht="15">
      <c r="A53" s="3" t="s">
        <v>46</v>
      </c>
    </row>
  </sheetData>
  <sheetProtection/>
  <mergeCells count="1">
    <mergeCell ref="C20:G26"/>
  </mergeCells>
  <dataValidations count="1">
    <dataValidation type="list" allowBlank="1" showInputMessage="1" showErrorMessage="1" sqref="A4:A53">
      <formula1>$D$4:$D$8</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FFFF00"/>
  </sheetPr>
  <dimension ref="A1:K29"/>
  <sheetViews>
    <sheetView zoomScale="85" zoomScaleNormal="85" zoomScalePageLayoutView="0" workbookViewId="0" topLeftCell="A1">
      <selection activeCell="A1" sqref="A1"/>
    </sheetView>
  </sheetViews>
  <sheetFormatPr defaultColWidth="9.140625" defaultRowHeight="15"/>
  <cols>
    <col min="1" max="1" width="8.8515625" style="0" bestFit="1" customWidth="1"/>
    <col min="2" max="2" width="14.140625" style="0" bestFit="1" customWidth="1"/>
    <col min="3" max="3" width="13.140625" style="0" bestFit="1" customWidth="1"/>
    <col min="4" max="5" width="2.00390625" style="0" customWidth="1"/>
    <col min="6" max="6" width="18.7109375" style="0" bestFit="1" customWidth="1"/>
    <col min="7" max="7" width="19.7109375" style="0" bestFit="1" customWidth="1"/>
    <col min="8" max="9" width="10.00390625" style="0" customWidth="1"/>
    <col min="10" max="10" width="1.1484375" style="0" customWidth="1"/>
    <col min="11" max="11" width="2.00390625" style="0" bestFit="1" customWidth="1"/>
  </cols>
  <sheetData>
    <row r="1" spans="1:4" ht="15">
      <c r="A1" s="11" t="s">
        <v>9</v>
      </c>
      <c r="B1" s="12"/>
      <c r="C1" s="12"/>
      <c r="D1" s="13"/>
    </row>
    <row r="2" spans="5:9" ht="75">
      <c r="E2" s="29" t="s">
        <v>31</v>
      </c>
      <c r="F2" s="36" t="s">
        <v>57</v>
      </c>
      <c r="G2" s="36"/>
      <c r="H2" s="36"/>
      <c r="I2" s="36"/>
    </row>
    <row r="3" spans="1:3" ht="15">
      <c r="A3" s="35" t="s">
        <v>56</v>
      </c>
      <c r="B3" s="35"/>
      <c r="C3" s="35"/>
    </row>
    <row r="4" spans="1:3" ht="15">
      <c r="A4" s="3">
        <v>5</v>
      </c>
      <c r="B4" s="3" t="s">
        <v>55</v>
      </c>
      <c r="C4" s="9" t="str">
        <f>REPT(CHAR(15),A4)</f>
        <v>_x000F__x000F__x000F__x000F__x000F_</v>
      </c>
    </row>
    <row r="5" spans="1:11" ht="15">
      <c r="A5" s="3">
        <v>4</v>
      </c>
      <c r="B5" s="3" t="s">
        <v>54</v>
      </c>
      <c r="C5" s="9" t="str">
        <f>REPT(CHAR(15),A5)</f>
        <v>_x000F__x000F__x000F__x000F_</v>
      </c>
      <c r="E5" s="29" t="s">
        <v>33</v>
      </c>
      <c r="K5" s="29" t="s">
        <v>37</v>
      </c>
    </row>
    <row r="6" spans="1:9" ht="45">
      <c r="A6" s="3">
        <v>3</v>
      </c>
      <c r="B6" s="3" t="s">
        <v>53</v>
      </c>
      <c r="C6" s="9" t="str">
        <f>REPT(CHAR(15),A6)</f>
        <v>_x000F__x000F__x000F_</v>
      </c>
      <c r="E6" s="37" t="str">
        <f>A10</f>
        <v>Ratings</v>
      </c>
      <c r="F6" s="37"/>
      <c r="G6" s="37"/>
      <c r="H6" s="2" t="s">
        <v>0</v>
      </c>
      <c r="I6" s="2" t="s">
        <v>1</v>
      </c>
    </row>
    <row r="7" spans="1:9" ht="15">
      <c r="A7" s="3">
        <v>2</v>
      </c>
      <c r="B7" s="3" t="s">
        <v>52</v>
      </c>
      <c r="C7" s="9" t="str">
        <f>REPT(CHAR(15),A7)</f>
        <v>_x000F__x000F_</v>
      </c>
      <c r="E7" s="3">
        <f>A4</f>
        <v>5</v>
      </c>
      <c r="F7" s="3" t="str">
        <f aca="true" t="shared" si="0" ref="F7:G11">B4</f>
        <v>Loved it</v>
      </c>
      <c r="G7" s="38" t="str">
        <f t="shared" si="0"/>
        <v>_x000F__x000F__x000F__x000F__x000F_</v>
      </c>
      <c r="H7" s="3">
        <f>COUNTIF($B$12:$B$29,G7)</f>
        <v>2</v>
      </c>
      <c r="I7" s="3">
        <f>H7/H$12</f>
        <v>0.1111111111111111</v>
      </c>
    </row>
    <row r="8" spans="1:9" ht="15">
      <c r="A8" s="3">
        <v>1</v>
      </c>
      <c r="B8" s="3" t="s">
        <v>51</v>
      </c>
      <c r="C8" s="9" t="str">
        <f>REPT(CHAR(15),A8)</f>
        <v>_x000F_</v>
      </c>
      <c r="E8" s="3">
        <f>A5</f>
        <v>4</v>
      </c>
      <c r="F8" s="3" t="str">
        <f t="shared" si="0"/>
        <v>Really liked it</v>
      </c>
      <c r="G8" s="38" t="str">
        <f t="shared" si="0"/>
        <v>_x000F__x000F__x000F__x000F_</v>
      </c>
      <c r="H8" s="3">
        <f>COUNTIF($B$12:$B$29,G8)</f>
        <v>10</v>
      </c>
      <c r="I8" s="3">
        <f>H8/H$12</f>
        <v>0.5555555555555556</v>
      </c>
    </row>
    <row r="9" spans="1:9" ht="15">
      <c r="A9">
        <v>20</v>
      </c>
      <c r="E9" s="3">
        <f>A6</f>
        <v>3</v>
      </c>
      <c r="F9" s="3" t="str">
        <f t="shared" si="0"/>
        <v>Liked it</v>
      </c>
      <c r="G9" s="38" t="str">
        <f t="shared" si="0"/>
        <v>_x000F__x000F__x000F_</v>
      </c>
      <c r="H9" s="3">
        <f>COUNTIF($B$12:$B$29,G9)</f>
        <v>3</v>
      </c>
      <c r="I9" s="3">
        <f>H9/H$12</f>
        <v>0.16666666666666666</v>
      </c>
    </row>
    <row r="10" spans="1:9" ht="15">
      <c r="A10" s="35" t="s">
        <v>44</v>
      </c>
      <c r="B10" s="35"/>
      <c r="E10" s="3">
        <f>A7</f>
        <v>2</v>
      </c>
      <c r="F10" s="3" t="str">
        <f t="shared" si="0"/>
        <v>Didn't like it</v>
      </c>
      <c r="G10" s="38" t="str">
        <f t="shared" si="0"/>
        <v>_x000F__x000F_</v>
      </c>
      <c r="H10" s="3">
        <f>COUNTIF($B$12:$B$29,G10)</f>
        <v>3</v>
      </c>
      <c r="I10" s="3">
        <f>H10/H$12</f>
        <v>0.16666666666666666</v>
      </c>
    </row>
    <row r="11" spans="1:9" ht="15">
      <c r="A11" s="3">
        <v>4</v>
      </c>
      <c r="B11" s="9" t="str">
        <f aca="true" t="shared" si="1" ref="B11:B29">REPT(CHAR(15),A11)</f>
        <v>_x000F__x000F__x000F__x000F_</v>
      </c>
      <c r="E11" s="3">
        <f>A8</f>
        <v>1</v>
      </c>
      <c r="F11" s="3" t="str">
        <f t="shared" si="0"/>
        <v>Hated it</v>
      </c>
      <c r="G11" s="38" t="str">
        <f t="shared" si="0"/>
        <v>_x000F_</v>
      </c>
      <c r="H11" s="3">
        <f>COUNTIF($B$12:$B$29,G11)</f>
        <v>0</v>
      </c>
      <c r="I11" s="3">
        <f>H11/H$12</f>
        <v>0</v>
      </c>
    </row>
    <row r="12" spans="1:9" ht="15">
      <c r="A12" s="3">
        <v>2</v>
      </c>
      <c r="B12" s="9" t="str">
        <f t="shared" si="1"/>
        <v>_x000F__x000F_</v>
      </c>
      <c r="H12" s="3">
        <f>SUM(H7:H11)</f>
        <v>18</v>
      </c>
      <c r="I12" s="3">
        <f>SUM(I7:I11)</f>
        <v>1</v>
      </c>
    </row>
    <row r="13" spans="1:2" ht="15">
      <c r="A13" s="3">
        <v>5</v>
      </c>
      <c r="B13" s="9" t="str">
        <f t="shared" si="1"/>
        <v>_x000F__x000F__x000F__x000F__x000F_</v>
      </c>
    </row>
    <row r="14" spans="1:2" ht="15">
      <c r="A14" s="3">
        <v>2</v>
      </c>
      <c r="B14" s="9" t="str">
        <f t="shared" si="1"/>
        <v>_x000F__x000F_</v>
      </c>
    </row>
    <row r="15" spans="1:2" ht="15">
      <c r="A15" s="3">
        <v>4</v>
      </c>
      <c r="B15" s="9" t="str">
        <f t="shared" si="1"/>
        <v>_x000F__x000F__x000F__x000F_</v>
      </c>
    </row>
    <row r="16" spans="1:9" ht="45">
      <c r="A16" s="3">
        <v>3</v>
      </c>
      <c r="B16" s="9" t="str">
        <f t="shared" si="1"/>
        <v>_x000F__x000F__x000F_</v>
      </c>
      <c r="E16" s="29" t="s">
        <v>38</v>
      </c>
      <c r="F16" s="39" t="s">
        <v>58</v>
      </c>
      <c r="G16" s="40"/>
      <c r="H16" s="40"/>
      <c r="I16" s="41"/>
    </row>
    <row r="17" spans="1:2" ht="15">
      <c r="A17" s="3">
        <v>3</v>
      </c>
      <c r="B17" s="9" t="str">
        <f t="shared" si="1"/>
        <v>_x000F__x000F__x000F_</v>
      </c>
    </row>
    <row r="18" spans="1:2" ht="15">
      <c r="A18" s="3">
        <v>4</v>
      </c>
      <c r="B18" s="9" t="str">
        <f t="shared" si="1"/>
        <v>_x000F__x000F__x000F__x000F_</v>
      </c>
    </row>
    <row r="19" spans="1:2" ht="15">
      <c r="A19" s="3">
        <v>4</v>
      </c>
      <c r="B19" s="9" t="str">
        <f t="shared" si="1"/>
        <v>_x000F__x000F__x000F__x000F_</v>
      </c>
    </row>
    <row r="20" spans="1:2" ht="15">
      <c r="A20" s="3">
        <v>3</v>
      </c>
      <c r="B20" s="9" t="str">
        <f t="shared" si="1"/>
        <v>_x000F__x000F__x000F_</v>
      </c>
    </row>
    <row r="21" spans="1:2" ht="15">
      <c r="A21" s="3">
        <v>4</v>
      </c>
      <c r="B21" s="9" t="str">
        <f t="shared" si="1"/>
        <v>_x000F__x000F__x000F__x000F_</v>
      </c>
    </row>
    <row r="22" spans="1:2" ht="15">
      <c r="A22" s="3">
        <v>4</v>
      </c>
      <c r="B22" s="9" t="str">
        <f t="shared" si="1"/>
        <v>_x000F__x000F__x000F__x000F_</v>
      </c>
    </row>
    <row r="23" spans="1:2" ht="15">
      <c r="A23" s="3">
        <v>4</v>
      </c>
      <c r="B23" s="9" t="str">
        <f t="shared" si="1"/>
        <v>_x000F__x000F__x000F__x000F_</v>
      </c>
    </row>
    <row r="24" spans="1:2" ht="15">
      <c r="A24" s="3">
        <v>2</v>
      </c>
      <c r="B24" s="9" t="str">
        <f t="shared" si="1"/>
        <v>_x000F__x000F_</v>
      </c>
    </row>
    <row r="25" spans="1:2" ht="15">
      <c r="A25" s="3">
        <v>4</v>
      </c>
      <c r="B25" s="9" t="str">
        <f t="shared" si="1"/>
        <v>_x000F__x000F__x000F__x000F_</v>
      </c>
    </row>
    <row r="26" spans="1:2" ht="15">
      <c r="A26" s="3">
        <v>4</v>
      </c>
      <c r="B26" s="9" t="str">
        <f t="shared" si="1"/>
        <v>_x000F__x000F__x000F__x000F_</v>
      </c>
    </row>
    <row r="27" spans="1:2" ht="15">
      <c r="A27" s="3">
        <v>5</v>
      </c>
      <c r="B27" s="9" t="str">
        <f t="shared" si="1"/>
        <v>_x000F__x000F__x000F__x000F__x000F_</v>
      </c>
    </row>
    <row r="28" spans="1:2" ht="15">
      <c r="A28" s="3">
        <v>4</v>
      </c>
      <c r="B28" s="9" t="str">
        <f t="shared" si="1"/>
        <v>_x000F__x000F__x000F__x000F_</v>
      </c>
    </row>
    <row r="29" spans="1:2" ht="15">
      <c r="A29" s="3">
        <v>4</v>
      </c>
      <c r="B29" s="9" t="str">
        <f t="shared" si="1"/>
        <v>_x000F__x000F__x000F__x000F_</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1"/>
  </sheetPr>
  <dimension ref="B1:Q28"/>
  <sheetViews>
    <sheetView zoomScale="70" zoomScaleNormal="70" zoomScalePageLayoutView="0" workbookViewId="0" topLeftCell="A1">
      <selection activeCell="A1" sqref="A1"/>
    </sheetView>
  </sheetViews>
  <sheetFormatPr defaultColWidth="9.140625" defaultRowHeight="15"/>
  <cols>
    <col min="1" max="1" width="2.7109375" style="0" bestFit="1" customWidth="1"/>
    <col min="2" max="2" width="16.421875" style="0" customWidth="1"/>
    <col min="3" max="3" width="2.7109375" style="0" bestFit="1" customWidth="1"/>
    <col min="4" max="4" width="18.00390625" style="1" customWidth="1"/>
    <col min="5" max="5" width="12.140625" style="0" customWidth="1"/>
    <col min="6" max="6" width="26.00390625" style="0" customWidth="1"/>
    <col min="7" max="11" width="10.57421875" style="0" customWidth="1"/>
    <col min="12" max="13" width="12.140625" style="0" customWidth="1"/>
    <col min="14" max="14" width="19.28125" style="0" customWidth="1"/>
    <col min="15" max="15" width="10.28125" style="0" customWidth="1"/>
    <col min="16" max="16" width="12.421875" style="0" customWidth="1"/>
    <col min="17" max="17" width="21.28125" style="0" customWidth="1"/>
    <col min="18" max="18" width="26.421875" style="0" bestFit="1" customWidth="1"/>
    <col min="19" max="30" width="5.140625" style="0" bestFit="1" customWidth="1"/>
    <col min="31" max="33" width="3.00390625" style="0" bestFit="1" customWidth="1"/>
    <col min="34" max="35" width="5.140625" style="0" bestFit="1" customWidth="1"/>
    <col min="36" max="39" width="3.00390625" style="0" bestFit="1" customWidth="1"/>
    <col min="40" max="40" width="5.140625" style="0" bestFit="1" customWidth="1"/>
    <col min="42" max="46" width="6.57421875" style="0" bestFit="1" customWidth="1"/>
  </cols>
  <sheetData>
    <row r="1" spans="2:5" ht="15.75">
      <c r="B1" s="60" t="s">
        <v>59</v>
      </c>
      <c r="D1" s="44" t="s">
        <v>60</v>
      </c>
      <c r="E1" s="9">
        <f>COUNT(B2:B21)</f>
        <v>20</v>
      </c>
    </row>
    <row r="2" spans="2:5" ht="15">
      <c r="B2" s="59">
        <v>12</v>
      </c>
      <c r="D2" s="44" t="s">
        <v>61</v>
      </c>
      <c r="E2" s="9">
        <f>MAX(B2:B21)</f>
        <v>33</v>
      </c>
    </row>
    <row r="3" spans="2:5" ht="15">
      <c r="B3" s="59">
        <v>15</v>
      </c>
      <c r="D3" s="44" t="s">
        <v>62</v>
      </c>
      <c r="E3" s="9">
        <f>MIN(B2:B21)</f>
        <v>12</v>
      </c>
    </row>
    <row r="4" spans="2:5" ht="15">
      <c r="B4" s="59">
        <v>20</v>
      </c>
      <c r="D4" s="44" t="s">
        <v>64</v>
      </c>
      <c r="E4" s="9">
        <f>E2-E3</f>
        <v>21</v>
      </c>
    </row>
    <row r="5" spans="2:6" ht="30">
      <c r="B5" s="59">
        <v>22</v>
      </c>
      <c r="D5" s="44" t="s">
        <v>63</v>
      </c>
      <c r="E5" s="3">
        <v>5</v>
      </c>
      <c r="F5" t="s">
        <v>80</v>
      </c>
    </row>
    <row r="6" spans="2:5" ht="30">
      <c r="B6" s="59">
        <v>14</v>
      </c>
      <c r="D6" s="45" t="str">
        <f>"2^"&amp;E5&amp;" ("&amp;2^E5&amp;") &gt;="&amp;E1</f>
        <v>2^5 (32) &gt;=20</v>
      </c>
      <c r="E6" s="9" t="b">
        <f>2^E5&gt;=E1</f>
        <v>1</v>
      </c>
    </row>
    <row r="7" spans="2:5" ht="30">
      <c r="B7" s="59">
        <v>14</v>
      </c>
      <c r="D7" s="43" t="s">
        <v>81</v>
      </c>
      <c r="E7" s="9">
        <f>(E2-E3)/E5</f>
        <v>4.2</v>
      </c>
    </row>
    <row r="8" spans="2:6" ht="60">
      <c r="B8" s="59">
        <v>15</v>
      </c>
      <c r="D8" s="43" t="s">
        <v>68</v>
      </c>
      <c r="E8" s="3">
        <v>5</v>
      </c>
      <c r="F8" t="s">
        <v>80</v>
      </c>
    </row>
    <row r="9" spans="2:5" ht="30">
      <c r="B9" s="59">
        <v>27</v>
      </c>
      <c r="D9" s="44" t="s">
        <v>65</v>
      </c>
      <c r="E9" s="9">
        <f>E8*E5</f>
        <v>25</v>
      </c>
    </row>
    <row r="10" spans="2:6" ht="60">
      <c r="B10" s="59">
        <v>21</v>
      </c>
      <c r="D10" s="43" t="s">
        <v>82</v>
      </c>
      <c r="E10" s="3">
        <v>10</v>
      </c>
      <c r="F10" t="s">
        <v>80</v>
      </c>
    </row>
    <row r="11" spans="2:4" ht="15">
      <c r="B11" s="59">
        <v>18</v>
      </c>
      <c r="D11"/>
    </row>
    <row r="12" spans="2:15" ht="42">
      <c r="B12" s="59">
        <v>19</v>
      </c>
      <c r="D12" s="63" t="s">
        <v>70</v>
      </c>
      <c r="E12" s="64"/>
      <c r="F12" s="64"/>
      <c r="G12" s="64"/>
      <c r="H12" s="64"/>
      <c r="I12" s="64"/>
      <c r="J12" s="64"/>
      <c r="K12" s="64"/>
      <c r="O12" s="19" t="s">
        <v>35</v>
      </c>
    </row>
    <row r="13" spans="2:17" ht="75">
      <c r="B13" s="59">
        <v>18</v>
      </c>
      <c r="D13" s="2" t="s">
        <v>66</v>
      </c>
      <c r="E13" s="2" t="s">
        <v>67</v>
      </c>
      <c r="F13" s="2" t="s">
        <v>77</v>
      </c>
      <c r="G13" s="2" t="s">
        <v>0</v>
      </c>
      <c r="H13" s="2" t="s">
        <v>1</v>
      </c>
      <c r="I13" s="2" t="s">
        <v>2</v>
      </c>
      <c r="J13" s="2" t="s">
        <v>79</v>
      </c>
      <c r="K13" s="2" t="s">
        <v>69</v>
      </c>
      <c r="L13" s="2" t="s">
        <v>83</v>
      </c>
      <c r="N13" s="19" t="s">
        <v>78</v>
      </c>
      <c r="O13" t="s">
        <v>0</v>
      </c>
      <c r="P13" t="s">
        <v>2</v>
      </c>
      <c r="Q13" t="s">
        <v>79</v>
      </c>
    </row>
    <row r="14" spans="2:17" ht="15">
      <c r="B14" s="59">
        <v>22</v>
      </c>
      <c r="D14" s="46">
        <f>E10</f>
        <v>10</v>
      </c>
      <c r="E14" s="29">
        <f>D14+E$8-1</f>
        <v>14</v>
      </c>
      <c r="F14" s="29" t="str">
        <f>D14&amp;" up to &amp; including "&amp;E14</f>
        <v>10 up to &amp; including 14</v>
      </c>
      <c r="G14" s="29">
        <f>COUNTIF($B$2:$B$21,"&lt;="&amp;E14)-COUNTIF($B$2:$B$21,"&lt;"&amp;D14)</f>
        <v>4</v>
      </c>
      <c r="H14" s="29">
        <f>G14/G$19</f>
        <v>0.2</v>
      </c>
      <c r="I14" s="34">
        <f aca="true" t="shared" si="0" ref="I14:I19">H14</f>
        <v>0.2</v>
      </c>
      <c r="J14" s="29">
        <f>SUM(G$14:G14)</f>
        <v>4</v>
      </c>
      <c r="K14" s="29">
        <f>J14/J$18</f>
        <v>0.2</v>
      </c>
      <c r="L14" s="3">
        <f>D14+(D15-D14)/2</f>
        <v>12.5</v>
      </c>
      <c r="N14" t="s">
        <v>72</v>
      </c>
      <c r="O14" s="17">
        <v>4</v>
      </c>
      <c r="P14" s="27">
        <v>0.2</v>
      </c>
      <c r="Q14" s="17">
        <v>4</v>
      </c>
    </row>
    <row r="15" spans="2:17" ht="15">
      <c r="B15" s="67">
        <v>33</v>
      </c>
      <c r="D15" s="47">
        <f>D14+E$8</f>
        <v>15</v>
      </c>
      <c r="E15" s="48">
        <f>D15+E$8-1</f>
        <v>19</v>
      </c>
      <c r="F15" s="48" t="str">
        <f>D15&amp;" up to &amp; including "&amp;E15</f>
        <v>15 up to &amp; including 19</v>
      </c>
      <c r="G15" s="48">
        <f>COUNTIF($B$2:$B$21,"&lt;="&amp;E15)-COUNTIF($B$2:$B$21,"&lt;"&amp;D15)</f>
        <v>8</v>
      </c>
      <c r="H15" s="48">
        <f>G15/G$19</f>
        <v>0.4</v>
      </c>
      <c r="I15" s="55">
        <f t="shared" si="0"/>
        <v>0.4</v>
      </c>
      <c r="J15" s="48">
        <f>SUM(G$14:G15)</f>
        <v>12</v>
      </c>
      <c r="K15" s="48">
        <f>J15/J$18</f>
        <v>0.6</v>
      </c>
      <c r="L15" s="3">
        <f>D15+(D16-D15)/2</f>
        <v>17.5</v>
      </c>
      <c r="N15" t="s">
        <v>73</v>
      </c>
      <c r="O15" s="17">
        <v>8</v>
      </c>
      <c r="P15" s="27">
        <v>0.4</v>
      </c>
      <c r="Q15" s="17">
        <v>12</v>
      </c>
    </row>
    <row r="16" spans="2:17" ht="15">
      <c r="B16" s="59">
        <v>16</v>
      </c>
      <c r="D16" s="49">
        <f>D15+E$8</f>
        <v>20</v>
      </c>
      <c r="E16" s="50">
        <f>D16+E$8-1</f>
        <v>24</v>
      </c>
      <c r="F16" s="50" t="str">
        <f>D16&amp;" up to &amp; including "&amp;E16</f>
        <v>20 up to &amp; including 24</v>
      </c>
      <c r="G16" s="50">
        <f>COUNTIF($B$2:$B$21,"&lt;="&amp;E16)-COUNTIF($B$2:$B$21,"&lt;"&amp;D16)</f>
        <v>5</v>
      </c>
      <c r="H16" s="50">
        <f>G16/G$19</f>
        <v>0.25</v>
      </c>
      <c r="I16" s="56">
        <f t="shared" si="0"/>
        <v>0.25</v>
      </c>
      <c r="J16" s="50">
        <f>SUM(G$14:G16)</f>
        <v>17</v>
      </c>
      <c r="K16" s="50">
        <f>J16/J$18</f>
        <v>0.85</v>
      </c>
      <c r="L16" s="3">
        <f>D16+(D17-D16)/2</f>
        <v>22.5</v>
      </c>
      <c r="N16" t="s">
        <v>74</v>
      </c>
      <c r="O16" s="17">
        <v>5</v>
      </c>
      <c r="P16" s="27">
        <v>0.25</v>
      </c>
      <c r="Q16" s="17">
        <v>17</v>
      </c>
    </row>
    <row r="17" spans="2:17" ht="15">
      <c r="B17" s="59">
        <v>18</v>
      </c>
      <c r="D17" s="51">
        <f>D16+E$8</f>
        <v>25</v>
      </c>
      <c r="E17" s="52">
        <f>D17+E$8-1</f>
        <v>29</v>
      </c>
      <c r="F17" s="52" t="str">
        <f>D17&amp;" up to &amp; including "&amp;E17</f>
        <v>25 up to &amp; including 29</v>
      </c>
      <c r="G17" s="52">
        <f>COUNTIF($B$2:$B$21,"&lt;="&amp;E17)-COUNTIF($B$2:$B$21,"&lt;"&amp;D17)</f>
        <v>2</v>
      </c>
      <c r="H17" s="52">
        <f>G17/G$19</f>
        <v>0.1</v>
      </c>
      <c r="I17" s="57">
        <f t="shared" si="0"/>
        <v>0.1</v>
      </c>
      <c r="J17" s="52">
        <f>SUM(G$14:G17)</f>
        <v>19</v>
      </c>
      <c r="K17" s="52">
        <f>J17/J$18</f>
        <v>0.95</v>
      </c>
      <c r="L17" s="3">
        <f>D17+(D18-D17)/2</f>
        <v>27.5</v>
      </c>
      <c r="N17" t="s">
        <v>75</v>
      </c>
      <c r="O17" s="17">
        <v>2</v>
      </c>
      <c r="P17" s="27">
        <v>0.1</v>
      </c>
      <c r="Q17" s="17">
        <v>19</v>
      </c>
    </row>
    <row r="18" spans="2:17" ht="15">
      <c r="B18" s="59">
        <v>17</v>
      </c>
      <c r="D18" s="53">
        <f>D17+E$8</f>
        <v>30</v>
      </c>
      <c r="E18" s="54">
        <f>D18+E$8-1</f>
        <v>34</v>
      </c>
      <c r="F18" s="54" t="str">
        <f>D18&amp;" up to &amp; including "&amp;E18</f>
        <v>30 up to &amp; including 34</v>
      </c>
      <c r="G18" s="54">
        <f>COUNTIF($B$2:$B$21,"&lt;="&amp;E18)-COUNTIF($B$2:$B$21,"&lt;"&amp;D18)</f>
        <v>1</v>
      </c>
      <c r="H18" s="54">
        <f>G18/G$19</f>
        <v>0.05</v>
      </c>
      <c r="I18" s="58">
        <f t="shared" si="0"/>
        <v>0.05</v>
      </c>
      <c r="J18" s="54">
        <f>SUM(G$14:G18)</f>
        <v>20</v>
      </c>
      <c r="K18" s="54">
        <f>J18/J$18</f>
        <v>1</v>
      </c>
      <c r="L18" s="3">
        <f>D18+(D19-D18)/2</f>
        <v>32.5</v>
      </c>
      <c r="N18" t="s">
        <v>76</v>
      </c>
      <c r="O18" s="17">
        <v>1</v>
      </c>
      <c r="P18" s="27">
        <v>0.05</v>
      </c>
      <c r="Q18" s="17">
        <v>20</v>
      </c>
    </row>
    <row r="19" spans="2:17" ht="15">
      <c r="B19" s="59">
        <v>23</v>
      </c>
      <c r="D19">
        <f>D18+E$8</f>
        <v>35</v>
      </c>
      <c r="G19" s="4">
        <f>SUM(G14:G18)</f>
        <v>20</v>
      </c>
      <c r="H19" s="4">
        <f>SUM(H14:H18)</f>
        <v>1</v>
      </c>
      <c r="I19" s="5">
        <f t="shared" si="0"/>
        <v>1</v>
      </c>
      <c r="N19" t="s">
        <v>19</v>
      </c>
      <c r="O19" s="17">
        <v>20</v>
      </c>
      <c r="P19" s="27">
        <v>1</v>
      </c>
      <c r="Q19" s="17"/>
    </row>
    <row r="20" ht="15">
      <c r="B20" s="59">
        <v>28</v>
      </c>
    </row>
    <row r="21" spans="2:11" ht="42">
      <c r="B21" s="61">
        <v>13</v>
      </c>
      <c r="D21" s="63" t="s">
        <v>71</v>
      </c>
      <c r="E21" s="64"/>
      <c r="F21" s="64"/>
      <c r="G21" s="64"/>
      <c r="H21" s="64"/>
      <c r="I21" s="64"/>
      <c r="J21" s="64"/>
      <c r="K21" s="64"/>
    </row>
    <row r="22" spans="4:12" ht="75">
      <c r="D22" s="62" t="s">
        <v>66</v>
      </c>
      <c r="E22" s="62" t="s">
        <v>67</v>
      </c>
      <c r="F22" s="62" t="s">
        <v>77</v>
      </c>
      <c r="G22" s="62" t="s">
        <v>0</v>
      </c>
      <c r="H22" s="62" t="s">
        <v>1</v>
      </c>
      <c r="I22" s="62" t="s">
        <v>2</v>
      </c>
      <c r="J22" s="62" t="s">
        <v>79</v>
      </c>
      <c r="K22" s="62" t="s">
        <v>69</v>
      </c>
      <c r="L22" s="62" t="s">
        <v>83</v>
      </c>
    </row>
    <row r="23" spans="4:12" ht="15">
      <c r="D23" s="43">
        <f>E10</f>
        <v>10</v>
      </c>
      <c r="E23" s="42">
        <f>D23+E$8</f>
        <v>15</v>
      </c>
      <c r="F23" s="42" t="str">
        <f>D23&amp;" up to &amp; not including "&amp;E23</f>
        <v>10 up to &amp; not including 15</v>
      </c>
      <c r="G23" s="42">
        <f>COUNTIF($B$2:$B$21,"&lt;"&amp;E23)-COUNTIF($B$2:$B$21,"&lt;"&amp;D23)</f>
        <v>4</v>
      </c>
      <c r="H23" s="42">
        <f>G23/G$28</f>
        <v>0.2</v>
      </c>
      <c r="I23" s="65">
        <f aca="true" t="shared" si="1" ref="I23:I28">H23</f>
        <v>0.2</v>
      </c>
      <c r="J23" s="42">
        <f>SUM(G$23:G23)</f>
        <v>4</v>
      </c>
      <c r="K23" s="65">
        <f>J23/J$27</f>
        <v>0.2</v>
      </c>
      <c r="L23" s="3">
        <f>D23+(E23-D23)/2</f>
        <v>12.5</v>
      </c>
    </row>
    <row r="24" spans="4:12" ht="15">
      <c r="D24" s="43">
        <f>E23</f>
        <v>15</v>
      </c>
      <c r="E24" s="42">
        <f>D24+E$8</f>
        <v>20</v>
      </c>
      <c r="F24" s="42" t="str">
        <f>D24&amp;" up to &amp; not including "&amp;E24</f>
        <v>15 up to &amp; not including 20</v>
      </c>
      <c r="G24" s="42">
        <f>COUNTIF($B$2:$B$21,"&lt;"&amp;E24)-COUNTIF($B$2:$B$21,"&lt;"&amp;D24)</f>
        <v>8</v>
      </c>
      <c r="H24" s="42">
        <f>G24/G$28</f>
        <v>0.4</v>
      </c>
      <c r="I24" s="65">
        <f t="shared" si="1"/>
        <v>0.4</v>
      </c>
      <c r="J24" s="42">
        <f>SUM(G$23:G24)</f>
        <v>12</v>
      </c>
      <c r="K24" s="65">
        <f>J24/J$27</f>
        <v>0.6</v>
      </c>
      <c r="L24" s="3">
        <f>D24+(E24-D24)/2</f>
        <v>17.5</v>
      </c>
    </row>
    <row r="25" spans="4:12" ht="15">
      <c r="D25" s="43">
        <f>E24</f>
        <v>20</v>
      </c>
      <c r="E25" s="42">
        <f>D25+E$8</f>
        <v>25</v>
      </c>
      <c r="F25" s="42" t="str">
        <f>D25&amp;" up to &amp; not including "&amp;E25</f>
        <v>20 up to &amp; not including 25</v>
      </c>
      <c r="G25" s="42">
        <f>COUNTIF($B$2:$B$21,"&lt;"&amp;E25)-COUNTIF($B$2:$B$21,"&lt;"&amp;D25)</f>
        <v>5</v>
      </c>
      <c r="H25" s="42">
        <f>G25/G$28</f>
        <v>0.25</v>
      </c>
      <c r="I25" s="65">
        <f t="shared" si="1"/>
        <v>0.25</v>
      </c>
      <c r="J25" s="42">
        <f>SUM(G$23:G25)</f>
        <v>17</v>
      </c>
      <c r="K25" s="65">
        <f>J25/J$27</f>
        <v>0.85</v>
      </c>
      <c r="L25" s="3">
        <f>D25+(E25-D25)/2</f>
        <v>22.5</v>
      </c>
    </row>
    <row r="26" spans="4:12" ht="15">
      <c r="D26" s="43">
        <f>E25</f>
        <v>25</v>
      </c>
      <c r="E26" s="42">
        <f>D26+E$8</f>
        <v>30</v>
      </c>
      <c r="F26" s="42" t="str">
        <f>D26&amp;" up to &amp; not including "&amp;E26</f>
        <v>25 up to &amp; not including 30</v>
      </c>
      <c r="G26" s="42">
        <f>COUNTIF($B$2:$B$21,"&lt;"&amp;E26)-COUNTIF($B$2:$B$21,"&lt;"&amp;D26)</f>
        <v>2</v>
      </c>
      <c r="H26" s="42">
        <f>G26/G$28</f>
        <v>0.1</v>
      </c>
      <c r="I26" s="65">
        <f t="shared" si="1"/>
        <v>0.1</v>
      </c>
      <c r="J26" s="42">
        <f>SUM(G$23:G26)</f>
        <v>19</v>
      </c>
      <c r="K26" s="65">
        <f>J26/J$27</f>
        <v>0.95</v>
      </c>
      <c r="L26" s="3">
        <f>D26+(E26-D26)/2</f>
        <v>27.5</v>
      </c>
    </row>
    <row r="27" spans="4:12" ht="15">
      <c r="D27" s="43">
        <f>E26</f>
        <v>30</v>
      </c>
      <c r="E27" s="42">
        <f>D27+E$8</f>
        <v>35</v>
      </c>
      <c r="F27" s="42" t="str">
        <f>D27&amp;" up to &amp; not including "&amp;E27</f>
        <v>30 up to &amp; not including 35</v>
      </c>
      <c r="G27" s="42">
        <f>COUNTIF($B$2:$B$21,"&lt;"&amp;E27)-COUNTIF($B$2:$B$21,"&lt;"&amp;D27)</f>
        <v>1</v>
      </c>
      <c r="H27" s="42">
        <f>G27/G$28</f>
        <v>0.05</v>
      </c>
      <c r="I27" s="66">
        <f t="shared" si="1"/>
        <v>0.05</v>
      </c>
      <c r="J27" s="42">
        <f>SUM(G$23:G27)</f>
        <v>20</v>
      </c>
      <c r="K27" s="65">
        <f>J27/J$27</f>
        <v>1</v>
      </c>
      <c r="L27" s="3">
        <f>D27+(E27-D27)/2</f>
        <v>32.5</v>
      </c>
    </row>
    <row r="28" spans="7:9" ht="15">
      <c r="G28" s="4">
        <f>SUM(G23:G27)</f>
        <v>20</v>
      </c>
      <c r="H28" s="4">
        <f>SUM(H23:H27)</f>
        <v>1</v>
      </c>
      <c r="I28" s="5">
        <f t="shared" si="1"/>
        <v>1</v>
      </c>
    </row>
    <row r="55" ht="15"/>
    <row r="56" ht="15"/>
  </sheetData>
  <sheetProtection/>
  <conditionalFormatting sqref="B2:B21">
    <cfRule type="expression" priority="11" dxfId="17">
      <formula>AND(B2&lt;=$E$18,B2&gt;=$D$18)</formula>
    </cfRule>
    <cfRule type="expression" priority="12" dxfId="1">
      <formula>AND(B2&lt;=$E$17,B2&gt;=$D$17)</formula>
    </cfRule>
    <cfRule type="expression" priority="13" dxfId="0">
      <formula>AND(B2&lt;=$E$16,B2&gt;=$D$16)</formula>
    </cfRule>
    <cfRule type="expression" priority="14" dxfId="18">
      <formula>AND(B2&lt;=$E$15,B2&gt;=$D$15)</formula>
    </cfRule>
    <cfRule type="expression" priority="15" dxfId="19">
      <formula>AND(B2&lt;=$E$14,B2&gt;=$D$14)</formula>
    </cfRule>
  </conditionalFormatting>
  <printOptions/>
  <pageMargins left="0.7" right="0.7" top="0.75" bottom="0.75" header="0.3" footer="0.3"/>
  <pageSetup orientation="portrait" paperSize="9"/>
  <drawing r:id="rId4"/>
  <legacyDrawing r:id="rId2"/>
  <tableParts>
    <tablePart r:id="rId3"/>
  </tableParts>
</worksheet>
</file>

<file path=xl/worksheets/sheet9.xml><?xml version="1.0" encoding="utf-8"?>
<worksheet xmlns="http://schemas.openxmlformats.org/spreadsheetml/2006/main" xmlns:r="http://schemas.openxmlformats.org/officeDocument/2006/relationships">
  <dimension ref="A1:K28"/>
  <sheetViews>
    <sheetView zoomScale="70" zoomScaleNormal="70" zoomScalePageLayoutView="0" workbookViewId="0" topLeftCell="A1">
      <selection activeCell="A1" sqref="A1"/>
    </sheetView>
  </sheetViews>
  <sheetFormatPr defaultColWidth="9.140625" defaultRowHeight="15"/>
  <cols>
    <col min="1" max="1" width="2.7109375" style="0" bestFit="1" customWidth="1"/>
    <col min="2" max="2" width="16.421875" style="0" customWidth="1"/>
    <col min="3" max="3" width="2.7109375" style="0" bestFit="1" customWidth="1"/>
    <col min="4" max="4" width="18.00390625" style="1" customWidth="1"/>
    <col min="5" max="5" width="12.140625" style="0" customWidth="1"/>
    <col min="6" max="6" width="26.00390625" style="0" customWidth="1"/>
    <col min="7" max="7" width="23.57421875" style="0" bestFit="1" customWidth="1"/>
    <col min="8" max="8" width="22.00390625" style="0" customWidth="1"/>
    <col min="9" max="9" width="39.57421875" style="0" bestFit="1" customWidth="1"/>
    <col min="10" max="11" width="14.00390625" style="0" customWidth="1"/>
    <col min="12" max="14" width="10.57421875" style="0" customWidth="1"/>
    <col min="15" max="16" width="12.140625" style="0" customWidth="1"/>
    <col min="17" max="17" width="19.28125" style="0" customWidth="1"/>
    <col min="18" max="18" width="10.28125" style="0" customWidth="1"/>
    <col min="19" max="19" width="12.421875" style="0" customWidth="1"/>
    <col min="20" max="20" width="21.28125" style="0" customWidth="1"/>
    <col min="21" max="21" width="26.421875" style="0" bestFit="1" customWidth="1"/>
    <col min="22" max="33" width="5.140625" style="0" bestFit="1" customWidth="1"/>
    <col min="34" max="36" width="3.00390625" style="0" bestFit="1" customWidth="1"/>
    <col min="37" max="38" width="5.140625" style="0" bestFit="1" customWidth="1"/>
    <col min="39" max="42" width="3.00390625" style="0" bestFit="1" customWidth="1"/>
    <col min="43" max="43" width="5.140625" style="0" bestFit="1" customWidth="1"/>
    <col min="45" max="49" width="6.57421875" style="0" bestFit="1" customWidth="1"/>
  </cols>
  <sheetData>
    <row r="1" spans="1:6" ht="46.5">
      <c r="A1" s="103" t="s">
        <v>328</v>
      </c>
      <c r="B1" s="104"/>
      <c r="C1" s="104"/>
      <c r="D1" s="104"/>
      <c r="E1" s="104"/>
      <c r="F1" s="105"/>
    </row>
    <row r="2" spans="1:6" ht="78.75">
      <c r="A2" s="106" t="s">
        <v>329</v>
      </c>
      <c r="B2" s="107"/>
      <c r="C2" s="107"/>
      <c r="D2" s="107"/>
      <c r="E2" s="107"/>
      <c r="F2" s="108"/>
    </row>
    <row r="3" ht="15"/>
    <row r="4" ht="15"/>
    <row r="5" spans="2:5" ht="15.75">
      <c r="B5" s="60" t="s">
        <v>59</v>
      </c>
      <c r="D5" s="44" t="s">
        <v>60</v>
      </c>
      <c r="E5" s="9">
        <f>COUNT(B6:B25)</f>
        <v>20</v>
      </c>
    </row>
    <row r="6" spans="2:5" ht="15">
      <c r="B6" s="59">
        <v>12</v>
      </c>
      <c r="D6" s="44" t="s">
        <v>61</v>
      </c>
      <c r="E6" s="9">
        <f>MAX(B6:B25)</f>
        <v>33</v>
      </c>
    </row>
    <row r="7" spans="2:5" ht="15">
      <c r="B7" s="59">
        <v>15</v>
      </c>
      <c r="D7" s="44" t="s">
        <v>62</v>
      </c>
      <c r="E7" s="9">
        <f>MIN(B6:B25)</f>
        <v>12</v>
      </c>
    </row>
    <row r="8" spans="2:5" ht="15">
      <c r="B8" s="59">
        <v>20</v>
      </c>
      <c r="D8" s="44" t="s">
        <v>64</v>
      </c>
      <c r="E8" s="9">
        <f>E6-E7</f>
        <v>21</v>
      </c>
    </row>
    <row r="9" spans="2:6" ht="30">
      <c r="B9" s="59">
        <v>22</v>
      </c>
      <c r="D9" s="44" t="s">
        <v>63</v>
      </c>
      <c r="E9" s="3">
        <v>5</v>
      </c>
      <c r="F9" t="s">
        <v>80</v>
      </c>
    </row>
    <row r="10" spans="2:5" ht="30">
      <c r="B10" s="59">
        <v>14</v>
      </c>
      <c r="D10" s="45" t="str">
        <f>"2^"&amp;E9&amp;" ("&amp;2^E9&amp;") &gt;="&amp;E5</f>
        <v>2^5 (32) &gt;=20</v>
      </c>
      <c r="E10" s="9" t="b">
        <f>2^E9&gt;=E5</f>
        <v>1</v>
      </c>
    </row>
    <row r="11" spans="2:5" ht="30">
      <c r="B11" s="59">
        <v>14</v>
      </c>
      <c r="D11" s="43" t="s">
        <v>81</v>
      </c>
      <c r="E11" s="9">
        <f>(E6-E7)/E9</f>
        <v>4.2</v>
      </c>
    </row>
    <row r="12" spans="2:6" ht="60">
      <c r="B12" s="59">
        <v>15</v>
      </c>
      <c r="D12" s="43" t="s">
        <v>68</v>
      </c>
      <c r="E12" s="3">
        <v>5</v>
      </c>
      <c r="F12" t="s">
        <v>80</v>
      </c>
    </row>
    <row r="13" spans="2:5" ht="30">
      <c r="B13" s="59">
        <v>27</v>
      </c>
      <c r="D13" s="44" t="s">
        <v>65</v>
      </c>
      <c r="E13" s="9">
        <f>E12*E9</f>
        <v>25</v>
      </c>
    </row>
    <row r="14" spans="2:6" ht="60">
      <c r="B14" s="59">
        <v>21</v>
      </c>
      <c r="D14" s="43" t="s">
        <v>82</v>
      </c>
      <c r="E14" s="3">
        <v>10</v>
      </c>
      <c r="F14" t="s">
        <v>80</v>
      </c>
    </row>
    <row r="15" spans="2:4" ht="15">
      <c r="B15" s="59">
        <v>18</v>
      </c>
      <c r="D15"/>
    </row>
    <row r="16" spans="2:4" ht="15">
      <c r="B16" s="59">
        <v>19</v>
      </c>
      <c r="D16"/>
    </row>
    <row r="17" spans="2:11" ht="45">
      <c r="B17" s="59">
        <v>18</v>
      </c>
      <c r="D17" s="62" t="s">
        <v>66</v>
      </c>
      <c r="E17" s="62" t="s">
        <v>67</v>
      </c>
      <c r="F17" s="62" t="s">
        <v>0</v>
      </c>
      <c r="G17" s="62" t="s">
        <v>330</v>
      </c>
      <c r="H17" s="109" t="s">
        <v>331</v>
      </c>
      <c r="I17" s="62" t="s">
        <v>339</v>
      </c>
      <c r="J17" s="62" t="s">
        <v>332</v>
      </c>
      <c r="K17" s="62" t="s">
        <v>69</v>
      </c>
    </row>
    <row r="18" spans="2:11" ht="15">
      <c r="B18" s="59">
        <v>22</v>
      </c>
      <c r="D18" s="43">
        <f>E14</f>
        <v>10</v>
      </c>
      <c r="E18" s="42">
        <f>D18+E$12-1</f>
        <v>14</v>
      </c>
      <c r="F18" s="42">
        <f>SUMPRODUCT(--($B$6:$B$27&lt;=E18),--($B$6:$B$27&gt;=D18))</f>
        <v>4</v>
      </c>
      <c r="G18" s="42" t="str">
        <f>"Less than or equal to "&amp;D18</f>
        <v>Less than or equal to 10</v>
      </c>
      <c r="H18" s="3">
        <f>D18-0.5</f>
        <v>9.5</v>
      </c>
      <c r="I18" s="3" t="s">
        <v>333</v>
      </c>
      <c r="J18">
        <v>0</v>
      </c>
      <c r="K18" s="65">
        <f aca="true" t="shared" si="0" ref="K18:K23">J18/J$23</f>
        <v>0</v>
      </c>
    </row>
    <row r="19" spans="2:11" ht="15">
      <c r="B19" s="67">
        <v>33</v>
      </c>
      <c r="D19" s="43">
        <f>E18+1</f>
        <v>15</v>
      </c>
      <c r="E19" s="42">
        <f>D19+E$12-1</f>
        <v>19</v>
      </c>
      <c r="F19" s="42">
        <f>SUMPRODUCT(--($B$6:$B$27&lt;=E19),--($B$6:$B$27&gt;=D19))</f>
        <v>8</v>
      </c>
      <c r="G19" s="42" t="str">
        <f>"Less than or equal to "&amp;E18</f>
        <v>Less than or equal to 14</v>
      </c>
      <c r="H19" s="110">
        <f>E18+0.5</f>
        <v>14.5</v>
      </c>
      <c r="I19" s="42" t="s">
        <v>334</v>
      </c>
      <c r="J19" s="42">
        <f>SUM(F$18:F18)</f>
        <v>4</v>
      </c>
      <c r="K19" s="65">
        <f t="shared" si="0"/>
        <v>0.2</v>
      </c>
    </row>
    <row r="20" spans="2:11" ht="15">
      <c r="B20" s="59">
        <v>16</v>
      </c>
      <c r="D20" s="43">
        <f>E19+1</f>
        <v>20</v>
      </c>
      <c r="E20" s="42">
        <f>D20+E$12-1</f>
        <v>24</v>
      </c>
      <c r="F20" s="42">
        <f>SUMPRODUCT(--($B$6:$B$27&lt;=E20),--($B$6:$B$27&gt;=D20))</f>
        <v>5</v>
      </c>
      <c r="G20" s="42" t="str">
        <f>"Less than or equal to "&amp;E19</f>
        <v>Less than or equal to 19</v>
      </c>
      <c r="H20" s="110">
        <f>E19+0.5</f>
        <v>19.5</v>
      </c>
      <c r="I20" s="42" t="s">
        <v>335</v>
      </c>
      <c r="J20" s="42">
        <f>SUM(F$18:F19)</f>
        <v>12</v>
      </c>
      <c r="K20" s="65">
        <f t="shared" si="0"/>
        <v>0.6</v>
      </c>
    </row>
    <row r="21" spans="2:11" ht="15">
      <c r="B21" s="59">
        <v>18</v>
      </c>
      <c r="D21" s="43">
        <f>E20+1</f>
        <v>25</v>
      </c>
      <c r="E21" s="42">
        <f>D21+E$12-1</f>
        <v>29</v>
      </c>
      <c r="F21" s="42">
        <f>SUMPRODUCT(--($B$6:$B$27&lt;=E21),--($B$6:$B$27&gt;=D21))</f>
        <v>2</v>
      </c>
      <c r="G21" s="42" t="str">
        <f>"Less than or equal to "&amp;E20</f>
        <v>Less than or equal to 24</v>
      </c>
      <c r="H21" s="110">
        <f>E20+0.5</f>
        <v>24.5</v>
      </c>
      <c r="I21" s="42" t="s">
        <v>336</v>
      </c>
      <c r="J21" s="42">
        <f>SUM(F$18:F20)</f>
        <v>17</v>
      </c>
      <c r="K21" s="65">
        <f t="shared" si="0"/>
        <v>0.85</v>
      </c>
    </row>
    <row r="22" spans="2:11" ht="15">
      <c r="B22" s="59">
        <v>17</v>
      </c>
      <c r="D22" s="43">
        <f>E21+1</f>
        <v>30</v>
      </c>
      <c r="E22" s="42">
        <f>D22+E$12-1</f>
        <v>34</v>
      </c>
      <c r="F22" s="42">
        <f>SUMPRODUCT(--($B$6:$B$27&lt;=E22),--($B$6:$B$27&gt;=D22))</f>
        <v>1</v>
      </c>
      <c r="G22" s="42" t="str">
        <f>"Less than or equal to "&amp;E21</f>
        <v>Less than or equal to 29</v>
      </c>
      <c r="H22" s="110">
        <f>E21+0.5</f>
        <v>29.5</v>
      </c>
      <c r="I22" s="42" t="s">
        <v>337</v>
      </c>
      <c r="J22" s="42">
        <f>SUM(F$18:F21)</f>
        <v>19</v>
      </c>
      <c r="K22" s="65">
        <f t="shared" si="0"/>
        <v>0.95</v>
      </c>
    </row>
    <row r="23" spans="2:11" ht="15">
      <c r="B23" s="59">
        <v>23</v>
      </c>
      <c r="D23"/>
      <c r="F23" s="4">
        <f>SUM(F18:F22)</f>
        <v>20</v>
      </c>
      <c r="G23" s="42" t="str">
        <f>"Less than or equal to "&amp;E22</f>
        <v>Less than or equal to 34</v>
      </c>
      <c r="H23" s="110">
        <f>E22+0.5</f>
        <v>34.5</v>
      </c>
      <c r="I23" s="42" t="s">
        <v>338</v>
      </c>
      <c r="J23" s="42">
        <f>SUM(F$18:F22)</f>
        <v>20</v>
      </c>
      <c r="K23" s="65">
        <f t="shared" si="0"/>
        <v>1</v>
      </c>
    </row>
    <row r="24" ht="15">
      <c r="B24" s="59">
        <v>28</v>
      </c>
    </row>
    <row r="25" ht="15">
      <c r="B25" s="61">
        <v>13</v>
      </c>
    </row>
    <row r="26" ht="15">
      <c r="B26" s="61"/>
    </row>
    <row r="27" ht="15">
      <c r="B27" s="61"/>
    </row>
    <row r="28" ht="15">
      <c r="B28" s="61"/>
    </row>
    <row r="60" ht="15"/>
    <row r="61" ht="15"/>
    <row r="62" ht="15"/>
    <row r="63" ht="15"/>
    <row r="64" ht="15"/>
    <row r="65" ht="15"/>
    <row r="66" ht="15"/>
    <row r="67" ht="15"/>
    <row r="68" ht="15"/>
    <row r="69" ht="15"/>
    <row r="70" ht="15"/>
  </sheetData>
  <sheetProtection/>
  <printOptions/>
  <pageMargins left="0.7" right="0.7" top="0.75" bottom="0.75" header="0.3" footer="0.3"/>
  <pageSetup orientation="portrait" paperSize="9"/>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2008-07-11T15:55:46Z</dcterms:created>
  <dcterms:modified xsi:type="dcterms:W3CDTF">2009-06-16T18:32:33Z</dcterms:modified>
  <cp:category/>
  <cp:version/>
  <cp:contentType/>
  <cp:contentStatus/>
</cp:coreProperties>
</file>