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5168" windowHeight="9096" activeTab="1"/>
  </bookViews>
  <sheets>
    <sheet name="Topics" sheetId="1" r:id="rId1"/>
    <sheet name="(87)" sheetId="2" r:id="rId2"/>
    <sheet name="(87an)" sheetId="8" r:id="rId3"/>
    <sheet name="(88)" sheetId="4" r:id="rId4"/>
    <sheet name="(88an)" sheetId="11" r:id="rId5"/>
    <sheet name="(89)" sheetId="10" r:id="rId6"/>
    <sheet name="(89an)" sheetId="12" r:id="rId7"/>
    <sheet name="(90)" sheetId="14" r:id="rId8"/>
    <sheet name="(90an)" sheetId="15" r:id="rId9"/>
    <sheet name="(not91)" sheetId="16" state="hidden" r:id="rId10"/>
    <sheet name="(91)" sheetId="17" r:id="rId11"/>
    <sheet name="(91an)" sheetId="19" r:id="rId12"/>
  </sheets>
  <calcPr calcId="145621"/>
</workbook>
</file>

<file path=xl/calcChain.xml><?xml version="1.0" encoding="utf-8"?>
<calcChain xmlns="http://schemas.openxmlformats.org/spreadsheetml/2006/main">
  <c r="B89" i="19" l="1"/>
  <c r="B88" i="19"/>
  <c r="B87" i="19"/>
  <c r="B85" i="19"/>
  <c r="B84" i="19"/>
  <c r="C81" i="19"/>
  <c r="B81" i="19"/>
  <c r="H64" i="19"/>
  <c r="E64" i="19"/>
  <c r="H63" i="19"/>
  <c r="E63" i="19"/>
  <c r="G44" i="19"/>
  <c r="G45" i="19" s="1"/>
  <c r="G43" i="19"/>
  <c r="F21" i="19"/>
  <c r="B17" i="19"/>
  <c r="D35" i="19" s="1"/>
  <c r="B16" i="19"/>
  <c r="C15" i="19"/>
  <c r="H35" i="19" s="1"/>
  <c r="B15" i="19"/>
  <c r="T3" i="19"/>
  <c r="R3" i="19"/>
  <c r="V3" i="19" s="1"/>
  <c r="Q3" i="19"/>
  <c r="S3" i="19" s="1"/>
  <c r="U3" i="19" s="1"/>
  <c r="O3" i="19"/>
  <c r="V2" i="19"/>
  <c r="R2" i="19"/>
  <c r="T2" i="19" s="1"/>
  <c r="Q2" i="19"/>
  <c r="S2" i="19" s="1"/>
  <c r="U2" i="19" s="1"/>
  <c r="O2" i="19"/>
  <c r="L2" i="19"/>
  <c r="L3" i="19" s="1"/>
  <c r="B88" i="17"/>
  <c r="B81" i="17"/>
  <c r="E63" i="17" s="1"/>
  <c r="C81" i="17"/>
  <c r="H63" i="17" s="1"/>
  <c r="B84" i="17"/>
  <c r="B85" i="17"/>
  <c r="B87" i="17"/>
  <c r="B17" i="17"/>
  <c r="B16" i="17"/>
  <c r="B15" i="17"/>
  <c r="C15" i="17"/>
  <c r="L2" i="17"/>
  <c r="L3" i="17" s="1"/>
  <c r="T3" i="17"/>
  <c r="V2" i="17" s="1"/>
  <c r="R3" i="17"/>
  <c r="O3" i="17" s="1"/>
  <c r="R2" i="17"/>
  <c r="T2" i="17" s="1"/>
  <c r="Q3" i="17"/>
  <c r="S3" i="17" s="1"/>
  <c r="U3" i="17" s="1"/>
  <c r="Q2" i="17"/>
  <c r="S2" i="17" s="1"/>
  <c r="U2" i="17" s="1"/>
  <c r="F21" i="17"/>
  <c r="G35" i="19" l="1"/>
  <c r="E35" i="19"/>
  <c r="F35" i="19" s="1"/>
  <c r="D22" i="19"/>
  <c r="H22" i="19"/>
  <c r="D24" i="19"/>
  <c r="H24" i="19"/>
  <c r="D26" i="19"/>
  <c r="H26" i="19"/>
  <c r="D28" i="19"/>
  <c r="H28" i="19"/>
  <c r="D30" i="19"/>
  <c r="H30" i="19"/>
  <c r="D32" i="19"/>
  <c r="H32" i="19"/>
  <c r="D34" i="19"/>
  <c r="H34" i="19"/>
  <c r="D36" i="19"/>
  <c r="H36" i="19"/>
  <c r="D23" i="19"/>
  <c r="H23" i="19"/>
  <c r="D25" i="19"/>
  <c r="H25" i="19"/>
  <c r="D27" i="19"/>
  <c r="H27" i="19"/>
  <c r="D29" i="19"/>
  <c r="H29" i="19"/>
  <c r="D31" i="19"/>
  <c r="H31" i="19"/>
  <c r="D33" i="19"/>
  <c r="H33" i="19"/>
  <c r="H64" i="17"/>
  <c r="E64" i="17"/>
  <c r="O2" i="17"/>
  <c r="V3" i="17"/>
  <c r="H37" i="19" l="1"/>
  <c r="G33" i="19"/>
  <c r="E33" i="19"/>
  <c r="F33" i="19" s="1"/>
  <c r="G31" i="19"/>
  <c r="E31" i="19"/>
  <c r="F31" i="19" s="1"/>
  <c r="G29" i="19"/>
  <c r="E29" i="19"/>
  <c r="F29" i="19" s="1"/>
  <c r="G27" i="19"/>
  <c r="E27" i="19"/>
  <c r="F27" i="19" s="1"/>
  <c r="G25" i="19"/>
  <c r="E25" i="19"/>
  <c r="F25" i="19" s="1"/>
  <c r="G23" i="19"/>
  <c r="E23" i="19"/>
  <c r="F23" i="19" s="1"/>
  <c r="G36" i="19"/>
  <c r="E36" i="19"/>
  <c r="F36" i="19" s="1"/>
  <c r="G34" i="19"/>
  <c r="E34" i="19"/>
  <c r="F34" i="19" s="1"/>
  <c r="G32" i="19"/>
  <c r="E32" i="19"/>
  <c r="F32" i="19" s="1"/>
  <c r="G30" i="19"/>
  <c r="E30" i="19"/>
  <c r="F30" i="19" s="1"/>
  <c r="G28" i="19"/>
  <c r="E28" i="19"/>
  <c r="F28" i="19" s="1"/>
  <c r="G26" i="19"/>
  <c r="E26" i="19"/>
  <c r="F26" i="19" s="1"/>
  <c r="G24" i="19"/>
  <c r="E24" i="19"/>
  <c r="F24" i="19" s="1"/>
  <c r="G22" i="19"/>
  <c r="G38" i="19" s="1"/>
  <c r="E22" i="19"/>
  <c r="F22" i="19" s="1"/>
  <c r="F37" i="19" s="1"/>
  <c r="G42" i="19" l="1"/>
  <c r="G40" i="19"/>
  <c r="B85" i="16" l="1"/>
  <c r="B83" i="16"/>
  <c r="B82" i="16"/>
  <c r="B88" i="16" s="1"/>
  <c r="B81" i="16"/>
  <c r="B80" i="16"/>
  <c r="B79" i="16"/>
  <c r="C77" i="16"/>
  <c r="B77" i="16"/>
  <c r="H60" i="16"/>
  <c r="E60" i="16"/>
  <c r="H59" i="16"/>
  <c r="E59" i="16"/>
  <c r="D54" i="16"/>
  <c r="F52" i="16"/>
  <c r="F51" i="16"/>
  <c r="F50" i="16"/>
  <c r="F49" i="16"/>
  <c r="F48" i="16"/>
  <c r="F47" i="16"/>
  <c r="F46" i="16"/>
  <c r="G27" i="16"/>
  <c r="F27" i="16"/>
  <c r="H25" i="16"/>
  <c r="G25" i="16"/>
  <c r="F25" i="16"/>
  <c r="B23" i="16"/>
  <c r="B24" i="16" s="1"/>
  <c r="C22" i="16"/>
  <c r="E42" i="16" s="1"/>
  <c r="G42" i="16" s="1"/>
  <c r="B22" i="16"/>
  <c r="D41" i="16" s="1"/>
  <c r="G21" i="16"/>
  <c r="F19" i="16"/>
  <c r="F18" i="16"/>
  <c r="B88" i="14"/>
  <c r="B85" i="15"/>
  <c r="B83" i="15"/>
  <c r="B82" i="15"/>
  <c r="B88" i="15" s="1"/>
  <c r="B81" i="15"/>
  <c r="B80" i="15"/>
  <c r="B79" i="15"/>
  <c r="C77" i="15"/>
  <c r="B77" i="15"/>
  <c r="H60" i="15"/>
  <c r="E60" i="15"/>
  <c r="H59" i="15"/>
  <c r="E59" i="15"/>
  <c r="D54" i="15"/>
  <c r="F52" i="15"/>
  <c r="F51" i="15"/>
  <c r="F50" i="15"/>
  <c r="F49" i="15"/>
  <c r="F48" i="15"/>
  <c r="F47" i="15"/>
  <c r="F46" i="15"/>
  <c r="E41" i="15"/>
  <c r="G41" i="15" s="1"/>
  <c r="E39" i="15"/>
  <c r="G39" i="15" s="1"/>
  <c r="E37" i="15"/>
  <c r="G37" i="15" s="1"/>
  <c r="E35" i="15"/>
  <c r="G35" i="15" s="1"/>
  <c r="E33" i="15"/>
  <c r="G33" i="15" s="1"/>
  <c r="E31" i="15"/>
  <c r="G31" i="15" s="1"/>
  <c r="E29" i="15"/>
  <c r="G29" i="15" s="1"/>
  <c r="G27" i="15"/>
  <c r="F27" i="15"/>
  <c r="H25" i="15"/>
  <c r="G25" i="15"/>
  <c r="F25" i="15"/>
  <c r="B24" i="15"/>
  <c r="B23" i="15"/>
  <c r="G22" i="15"/>
  <c r="C22" i="15"/>
  <c r="E42" i="15" s="1"/>
  <c r="G42" i="15" s="1"/>
  <c r="B22" i="15"/>
  <c r="D41" i="15" s="1"/>
  <c r="G21" i="15"/>
  <c r="F19" i="15"/>
  <c r="D54" i="14"/>
  <c r="F49" i="14"/>
  <c r="F48" i="14"/>
  <c r="F47" i="14"/>
  <c r="F46" i="14"/>
  <c r="E49" i="14"/>
  <c r="E48" i="14"/>
  <c r="E47" i="14"/>
  <c r="E46" i="14"/>
  <c r="H45" i="14"/>
  <c r="G44" i="14"/>
  <c r="F44" i="14"/>
  <c r="D43" i="14"/>
  <c r="E43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28" i="14"/>
  <c r="F29" i="14"/>
  <c r="G29" i="14"/>
  <c r="F30" i="14"/>
  <c r="G30" i="14"/>
  <c r="F31" i="14"/>
  <c r="G31" i="14"/>
  <c r="F32" i="14"/>
  <c r="G32" i="14"/>
  <c r="F33" i="14"/>
  <c r="G33" i="14"/>
  <c r="F34" i="14"/>
  <c r="G34" i="14"/>
  <c r="F35" i="14"/>
  <c r="G35" i="14"/>
  <c r="F36" i="14"/>
  <c r="G36" i="14"/>
  <c r="F37" i="14"/>
  <c r="G37" i="14"/>
  <c r="F38" i="14"/>
  <c r="G38" i="14"/>
  <c r="F39" i="14"/>
  <c r="G39" i="14"/>
  <c r="F40" i="14"/>
  <c r="G40" i="14"/>
  <c r="F41" i="14"/>
  <c r="G41" i="14"/>
  <c r="F42" i="14"/>
  <c r="G42" i="14"/>
  <c r="G28" i="14"/>
  <c r="F28" i="14"/>
  <c r="D29" i="14"/>
  <c r="E29" i="14"/>
  <c r="D30" i="14"/>
  <c r="E30" i="14"/>
  <c r="D31" i="14"/>
  <c r="E31" i="14"/>
  <c r="D32" i="14"/>
  <c r="E32" i="14"/>
  <c r="D33" i="14"/>
  <c r="E33" i="14"/>
  <c r="D34" i="14"/>
  <c r="E34" i="14"/>
  <c r="D35" i="14"/>
  <c r="E35" i="14"/>
  <c r="D36" i="14"/>
  <c r="E36" i="14"/>
  <c r="D37" i="14"/>
  <c r="E37" i="14"/>
  <c r="D38" i="14"/>
  <c r="E38" i="14"/>
  <c r="D39" i="14"/>
  <c r="E39" i="14"/>
  <c r="D40" i="14"/>
  <c r="E40" i="14"/>
  <c r="D41" i="14"/>
  <c r="E41" i="14"/>
  <c r="D42" i="14"/>
  <c r="E42" i="14"/>
  <c r="E28" i="14"/>
  <c r="D28" i="14"/>
  <c r="F41" i="16" l="1"/>
  <c r="G22" i="16"/>
  <c r="D28" i="16"/>
  <c r="E29" i="16"/>
  <c r="G29" i="16" s="1"/>
  <c r="D30" i="16"/>
  <c r="E31" i="16"/>
  <c r="G31" i="16" s="1"/>
  <c r="D32" i="16"/>
  <c r="E33" i="16"/>
  <c r="G33" i="16" s="1"/>
  <c r="D34" i="16"/>
  <c r="E35" i="16"/>
  <c r="G35" i="16" s="1"/>
  <c r="D36" i="16"/>
  <c r="E37" i="16"/>
  <c r="G37" i="16" s="1"/>
  <c r="D38" i="16"/>
  <c r="E39" i="16"/>
  <c r="G39" i="16" s="1"/>
  <c r="D40" i="16"/>
  <c r="E41" i="16"/>
  <c r="G41" i="16" s="1"/>
  <c r="D42" i="16"/>
  <c r="E28" i="16"/>
  <c r="D29" i="16"/>
  <c r="E30" i="16"/>
  <c r="G30" i="16" s="1"/>
  <c r="D31" i="16"/>
  <c r="E32" i="16"/>
  <c r="G32" i="16" s="1"/>
  <c r="D33" i="16"/>
  <c r="E34" i="16"/>
  <c r="G34" i="16" s="1"/>
  <c r="D35" i="16"/>
  <c r="E36" i="16"/>
  <c r="G36" i="16" s="1"/>
  <c r="D37" i="16"/>
  <c r="E38" i="16"/>
  <c r="G38" i="16" s="1"/>
  <c r="D39" i="16"/>
  <c r="E40" i="16"/>
  <c r="G40" i="16" s="1"/>
  <c r="H41" i="15"/>
  <c r="F41" i="15"/>
  <c r="D28" i="15"/>
  <c r="D30" i="15"/>
  <c r="D32" i="15"/>
  <c r="D34" i="15"/>
  <c r="D36" i="15"/>
  <c r="D38" i="15"/>
  <c r="D40" i="15"/>
  <c r="D42" i="15"/>
  <c r="F18" i="15"/>
  <c r="E28" i="15"/>
  <c r="D29" i="15"/>
  <c r="E30" i="15"/>
  <c r="G30" i="15" s="1"/>
  <c r="D31" i="15"/>
  <c r="E32" i="15"/>
  <c r="G32" i="15" s="1"/>
  <c r="D33" i="15"/>
  <c r="E34" i="15"/>
  <c r="G34" i="15" s="1"/>
  <c r="D35" i="15"/>
  <c r="E36" i="15"/>
  <c r="G36" i="15" s="1"/>
  <c r="D37" i="15"/>
  <c r="E38" i="15"/>
  <c r="G38" i="15" s="1"/>
  <c r="D39" i="15"/>
  <c r="E40" i="15"/>
  <c r="G40" i="15" s="1"/>
  <c r="C77" i="14"/>
  <c r="B77" i="14"/>
  <c r="H60" i="14"/>
  <c r="E60" i="14"/>
  <c r="H59" i="14"/>
  <c r="E59" i="14"/>
  <c r="G27" i="14"/>
  <c r="F27" i="14"/>
  <c r="H25" i="14"/>
  <c r="G25" i="14"/>
  <c r="F25" i="14"/>
  <c r="B23" i="14"/>
  <c r="B24" i="14" s="1"/>
  <c r="C22" i="14"/>
  <c r="B22" i="14"/>
  <c r="F19" i="14"/>
  <c r="F18" i="14"/>
  <c r="B101" i="10"/>
  <c r="C101" i="10"/>
  <c r="B104" i="12"/>
  <c r="B105" i="12" s="1"/>
  <c r="C101" i="12"/>
  <c r="B101" i="12"/>
  <c r="B79" i="12"/>
  <c r="G80" i="12" s="1"/>
  <c r="B78" i="12"/>
  <c r="C76" i="12"/>
  <c r="B76" i="12"/>
  <c r="H59" i="12"/>
  <c r="E59" i="12"/>
  <c r="H58" i="12"/>
  <c r="E58" i="12"/>
  <c r="F49" i="12"/>
  <c r="F48" i="12"/>
  <c r="G47" i="12"/>
  <c r="F47" i="12"/>
  <c r="F46" i="12"/>
  <c r="F45" i="12"/>
  <c r="D36" i="12"/>
  <c r="D34" i="12"/>
  <c r="F34" i="12" s="1"/>
  <c r="D32" i="12"/>
  <c r="D30" i="12"/>
  <c r="F30" i="12" s="1"/>
  <c r="D28" i="12"/>
  <c r="G26" i="12"/>
  <c r="F26" i="12"/>
  <c r="H24" i="12"/>
  <c r="G24" i="12"/>
  <c r="F24" i="12"/>
  <c r="B22" i="12"/>
  <c r="B23" i="12" s="1"/>
  <c r="C21" i="12"/>
  <c r="E40" i="12" s="1"/>
  <c r="G40" i="12" s="1"/>
  <c r="B21" i="12"/>
  <c r="D41" i="12" s="1"/>
  <c r="G20" i="12"/>
  <c r="F18" i="12"/>
  <c r="F17" i="12"/>
  <c r="G28" i="16" l="1"/>
  <c r="G44" i="16" s="1"/>
  <c r="E47" i="16" s="1"/>
  <c r="E43" i="16"/>
  <c r="H42" i="16"/>
  <c r="F42" i="16"/>
  <c r="H40" i="16"/>
  <c r="F40" i="16"/>
  <c r="H38" i="16"/>
  <c r="F38" i="16"/>
  <c r="H36" i="16"/>
  <c r="F36" i="16"/>
  <c r="H34" i="16"/>
  <c r="F34" i="16"/>
  <c r="H32" i="16"/>
  <c r="F32" i="16"/>
  <c r="H30" i="16"/>
  <c r="F30" i="16"/>
  <c r="D43" i="16"/>
  <c r="H28" i="16"/>
  <c r="F28" i="16"/>
  <c r="H39" i="16"/>
  <c r="F39" i="16"/>
  <c r="H37" i="16"/>
  <c r="F37" i="16"/>
  <c r="H35" i="16"/>
  <c r="F35" i="16"/>
  <c r="H33" i="16"/>
  <c r="F33" i="16"/>
  <c r="H31" i="16"/>
  <c r="F31" i="16"/>
  <c r="H29" i="16"/>
  <c r="F29" i="16"/>
  <c r="H41" i="16"/>
  <c r="G28" i="15"/>
  <c r="G44" i="15" s="1"/>
  <c r="E47" i="15" s="1"/>
  <c r="E43" i="15"/>
  <c r="H42" i="15"/>
  <c r="F42" i="15"/>
  <c r="H38" i="15"/>
  <c r="F38" i="15"/>
  <c r="H34" i="15"/>
  <c r="F34" i="15"/>
  <c r="H30" i="15"/>
  <c r="F30" i="15"/>
  <c r="H39" i="15"/>
  <c r="F39" i="15"/>
  <c r="H37" i="15"/>
  <c r="F37" i="15"/>
  <c r="H35" i="15"/>
  <c r="F35" i="15"/>
  <c r="H33" i="15"/>
  <c r="F33" i="15"/>
  <c r="H31" i="15"/>
  <c r="F31" i="15"/>
  <c r="H29" i="15"/>
  <c r="F29" i="15"/>
  <c r="H40" i="15"/>
  <c r="F40" i="15"/>
  <c r="H36" i="15"/>
  <c r="F36" i="15"/>
  <c r="H32" i="15"/>
  <c r="F32" i="15"/>
  <c r="D43" i="15"/>
  <c r="H28" i="15"/>
  <c r="F28" i="15"/>
  <c r="F44" i="15" s="1"/>
  <c r="E46" i="15" s="1"/>
  <c r="G22" i="14"/>
  <c r="G21" i="14"/>
  <c r="F41" i="12"/>
  <c r="H32" i="12"/>
  <c r="E27" i="12"/>
  <c r="E29" i="12"/>
  <c r="G29" i="12" s="1"/>
  <c r="H30" i="12"/>
  <c r="F32" i="12"/>
  <c r="E33" i="12"/>
  <c r="G33" i="12" s="1"/>
  <c r="F36" i="12"/>
  <c r="E37" i="12"/>
  <c r="G37" i="12" s="1"/>
  <c r="D38" i="12"/>
  <c r="E39" i="12"/>
  <c r="G39" i="12" s="1"/>
  <c r="D40" i="12"/>
  <c r="E41" i="12"/>
  <c r="G41" i="12" s="1"/>
  <c r="F28" i="12"/>
  <c r="E31" i="12"/>
  <c r="G31" i="12" s="1"/>
  <c r="E35" i="12"/>
  <c r="G35" i="12" s="1"/>
  <c r="G21" i="12"/>
  <c r="D27" i="12"/>
  <c r="E28" i="12"/>
  <c r="G28" i="12" s="1"/>
  <c r="D29" i="12"/>
  <c r="E30" i="12"/>
  <c r="G30" i="12" s="1"/>
  <c r="D31" i="12"/>
  <c r="E32" i="12"/>
  <c r="G32" i="12" s="1"/>
  <c r="D33" i="12"/>
  <c r="E34" i="12"/>
  <c r="G34" i="12" s="1"/>
  <c r="D35" i="12"/>
  <c r="E36" i="12"/>
  <c r="G36" i="12" s="1"/>
  <c r="D37" i="12"/>
  <c r="E38" i="12"/>
  <c r="G38" i="12" s="1"/>
  <c r="D39" i="12"/>
  <c r="B23" i="10"/>
  <c r="B22" i="10"/>
  <c r="C30" i="11"/>
  <c r="H30" i="11" s="1"/>
  <c r="B30" i="11"/>
  <c r="E30" i="11" s="1"/>
  <c r="H29" i="11"/>
  <c r="E29" i="11"/>
  <c r="C6" i="11"/>
  <c r="H8" i="11" s="1"/>
  <c r="B6" i="11"/>
  <c r="E8" i="11" s="1"/>
  <c r="H24" i="10"/>
  <c r="F24" i="10"/>
  <c r="G24" i="10"/>
  <c r="F26" i="10"/>
  <c r="G26" i="10"/>
  <c r="H45" i="16" l="1"/>
  <c r="F44" i="16"/>
  <c r="E46" i="16" s="1"/>
  <c r="H45" i="15"/>
  <c r="H39" i="12"/>
  <c r="F39" i="12"/>
  <c r="H37" i="12"/>
  <c r="F37" i="12"/>
  <c r="H35" i="12"/>
  <c r="F35" i="12"/>
  <c r="H33" i="12"/>
  <c r="F33" i="12"/>
  <c r="H31" i="12"/>
  <c r="F31" i="12"/>
  <c r="H29" i="12"/>
  <c r="F29" i="12"/>
  <c r="H27" i="12"/>
  <c r="F27" i="12"/>
  <c r="F43" i="12" s="1"/>
  <c r="E45" i="12" s="1"/>
  <c r="D42" i="12"/>
  <c r="H40" i="12"/>
  <c r="F40" i="12"/>
  <c r="H38" i="12"/>
  <c r="F38" i="12"/>
  <c r="E42" i="12"/>
  <c r="G27" i="12"/>
  <c r="G43" i="12" s="1"/>
  <c r="E46" i="12" s="1"/>
  <c r="H34" i="12"/>
  <c r="H36" i="12"/>
  <c r="H28" i="12"/>
  <c r="H41" i="12"/>
  <c r="E7" i="11"/>
  <c r="H7" i="11"/>
  <c r="E50" i="16" l="1"/>
  <c r="E51" i="16" s="1"/>
  <c r="E52" i="16" s="1"/>
  <c r="E48" i="16"/>
  <c r="E49" i="16" s="1"/>
  <c r="E50" i="15"/>
  <c r="E51" i="15" s="1"/>
  <c r="E52" i="15" s="1"/>
  <c r="E48" i="15"/>
  <c r="E49" i="15" s="1"/>
  <c r="H44" i="12"/>
  <c r="E47" i="12" s="1"/>
  <c r="E48" i="12" s="1"/>
  <c r="C76" i="10"/>
  <c r="H59" i="10" s="1"/>
  <c r="B76" i="10"/>
  <c r="E59" i="10" s="1"/>
  <c r="H58" i="10"/>
  <c r="E58" i="10"/>
  <c r="C21" i="10"/>
  <c r="G21" i="10" s="1"/>
  <c r="B21" i="10"/>
  <c r="F18" i="10" s="1"/>
  <c r="C30" i="4"/>
  <c r="H30" i="4" s="1"/>
  <c r="B30" i="4"/>
  <c r="E30" i="4" s="1"/>
  <c r="A5" i="1"/>
  <c r="A4" i="1"/>
  <c r="A3" i="1"/>
  <c r="A2" i="1"/>
  <c r="A1" i="1"/>
  <c r="F17" i="10" l="1"/>
  <c r="G20" i="10"/>
  <c r="H29" i="4"/>
  <c r="E29" i="4"/>
</calcChain>
</file>

<file path=xl/sharedStrings.xml><?xml version="1.0" encoding="utf-8"?>
<sst xmlns="http://schemas.openxmlformats.org/spreadsheetml/2006/main" count="671" uniqueCount="130">
  <si>
    <t>Linear Regression #1: Scatter Diagram: Relationship Between 2 Variables?</t>
  </si>
  <si>
    <t>Plotting Two variables: Don’t use Line Chart, Use Scatter Chart</t>
  </si>
  <si>
    <t>Plotting the point on the chart that graphs the relationship between two variables: Move along x axis a given amount and then along the y axis a certain amount.</t>
  </si>
  <si>
    <t>Independent, Predictor Variable = x</t>
  </si>
  <si>
    <t>Dependent, Predicted Variable = y</t>
  </si>
  <si>
    <t>Scatter Diagram with proper x and y axis labels to see if there is a relationship between two variables.</t>
  </si>
  <si>
    <t>Direct, Positive Relationship: As x increases, y increases</t>
  </si>
  <si>
    <t>Indirect, Negative Relationship: As x increases, y decreases</t>
  </si>
  <si>
    <t>No relationship: no pattern can be seen</t>
  </si>
  <si>
    <t>Add Trendline with linear equation and coefficient of determination (goodness of fit: of the total variation, how much can model explain?)</t>
  </si>
  <si>
    <t>Example 1:</t>
  </si>
  <si>
    <t>x</t>
  </si>
  <si>
    <t>y</t>
  </si>
  <si>
    <t>Linear Regression #2: Scatter Plot with Trendline &amp; X and Y Mean Lines</t>
  </si>
  <si>
    <t>1. Create Scatter Plot with Trendline &amp; X and Y Mean Lines to divide chart into four quadrants in order to further define the pattern and relationship between the two variables</t>
  </si>
  <si>
    <t>Linear Regression #3: Coefficient of Correlation: Strength &amp; Direction of Relationship</t>
  </si>
  <si>
    <t>Calculate the Sample Covariance long hand to get measure of strength of the linear relationship.</t>
  </si>
  <si>
    <t>Use Scatter Plot with Trendline &amp; X and Y Mean Lines to see why covariance makes sense</t>
  </si>
  <si>
    <t>Calculate the Sample Covariance using Excel function COVARIANCE.S</t>
  </si>
  <si>
    <t>Measure Strength and Direction of Relationship with Coefficient of Correlation</t>
  </si>
  <si>
    <t>Calculate Coefficient of Correlation long hand to get a measure of the strength and direction of the linear relationship. This number will vary from -1 to 0 to +1 (minus one to zero to positive one) and will indicate a perfect indirect (negative) relationship when minus one, no relationship when it is zero and a perfect direct relationship when it is positive one.</t>
  </si>
  <si>
    <t>Reasonable positive number = Direct, Positive Relationship: As x increases, y increases</t>
  </si>
  <si>
    <t>Reasonable negative number = Indirect, Negative Relationship: As x increases, y decreases</t>
  </si>
  <si>
    <t>Number close to zero = No relationship: no pattern can be seen</t>
  </si>
  <si>
    <t>See three charts to help visualize the three correlation situations.</t>
  </si>
  <si>
    <t>Calculate Coefficient of Correlation with the Excel functions CORREL and PEARSON</t>
  </si>
  <si>
    <t>Calculate Sample Standard Deviation long hand to see that it is related to Coefficient of Correlation and other Linear Regression calculations</t>
  </si>
  <si>
    <t>Formula for slope is derived from the expression minSUM(y observed value - y Predicted value)^2 using differential calculus. See text page 667.</t>
  </si>
  <si>
    <t>Calculate Slope and Y-Intercept for Regression Line long hand.</t>
  </si>
  <si>
    <t>Calculate Slope using the SLOPE Function</t>
  </si>
  <si>
    <t>Calculate the y-Intercept using the INTERCEPT Function</t>
  </si>
  <si>
    <t>Slope = Rise Over Run = For every one unit of x, how far does y move?</t>
  </si>
  <si>
    <t>Y-intercept = y value where x = zero. = point at which line crosses axis</t>
  </si>
  <si>
    <t>Use slope and y-intercept to create estimated simple linear regression equation (line or model)</t>
  </si>
  <si>
    <t>From sample data, the slope and y-intercept are point estimates for the population parameters for slope and y-intercept</t>
  </si>
  <si>
    <t>Use estimated simple linear regression line to make predictions</t>
  </si>
  <si>
    <t>Be careful when making predictions with the estimated simple linear regression equation (line or model) when the x values are outside the range of the sample data. Why? Because the data may show a linear relationship over the range of sample data, but may show some other relationship outside that sampled range.</t>
  </si>
  <si>
    <t>See how to use FORECAST function to make predictions.</t>
  </si>
  <si>
    <t>Linear Regression #5: Coefficient of Determination: Goodness of Fit = SSR/SST</t>
  </si>
  <si>
    <t>Calculate Total Sum Of Squares (Total Y Deviations Squared) = SST = How well observations cluster around Y Bar (Y Mean Plotted Line) = Total squared deviations of y observed and Mean of Y (Ybar)</t>
  </si>
  <si>
    <t>Calculate Sum of Squares Due To Error = SSE = How well observations cluster around estimated simple linear regression equation = sum of squares of deviations between y observed and y predicted = measure of variation that is not explained by the estimated simple linear regression equation (line or model).</t>
  </si>
  <si>
    <t>Calculate Sum of Squares Due To Regression = SSR = SST - SSE = sum of squares of deviations between y predicted and Mean of Y (Ybar)</t>
  </si>
  <si>
    <t>Relationship between SST and SSR and SST is: SST = SSR + SSE. When there is no error, the predicted values and the observed values would all lie on the regression line and therefore SSE would equal zero. In this case SST = SSR + 0 and SSR/SST = 1, which means perfect "goodness of fit". This means that the Coefficient of Determination will always be a number between 0 and 1. 0 = "no goodness of fit" and 1 = "perfect goodness of fit".</t>
  </si>
  <si>
    <t>SSR/SST = Coefficient of Determination = R Squared = r^2</t>
  </si>
  <si>
    <t>Use RSQ function to calculate Coefficient of Determination</t>
  </si>
  <si>
    <t>Use Coefficient of Correlation Squared to calculate coefficient of Determination</t>
  </si>
  <si>
    <t>Coefficient of Determination can be used for linear and non-linear relationsships. This is compared to Coefficinet of Correlation, which can only be used for linear relationships.</t>
  </si>
  <si>
    <t>Linear Regression #4: Calculate Slope &amp; Y-Intercept, Create Estimated Equation and Use It To Make Predictions</t>
  </si>
  <si>
    <t>Score on Test</t>
  </si>
  <si>
    <t>Sample Point</t>
  </si>
  <si>
    <t>No.</t>
  </si>
  <si>
    <t>Time Studying (hours)</t>
  </si>
  <si>
    <t>Example 2:</t>
  </si>
  <si>
    <t>Tempreature (F)</t>
  </si>
  <si>
    <t>Example 3:</t>
  </si>
  <si>
    <t>Independent Variable</t>
  </si>
  <si>
    <t>Predictor Variable</t>
  </si>
  <si>
    <t>Dependent Variable</t>
  </si>
  <si>
    <t>Predicted Variable</t>
  </si>
  <si>
    <t>Sales Chicken Soup</t>
  </si>
  <si>
    <t>Sales Ice Cream</t>
  </si>
  <si>
    <t>Example 4:</t>
  </si>
  <si>
    <t>Years Using Excel</t>
  </si>
  <si>
    <t>Expert Level (Rating 1 - 10))</t>
  </si>
  <si>
    <t>Mean:</t>
  </si>
  <si>
    <t>Xbar</t>
  </si>
  <si>
    <t>Ybar</t>
  </si>
  <si>
    <t>(x Deviation)</t>
  </si>
  <si>
    <t>(y Deviation)</t>
  </si>
  <si>
    <t>(x - Xbar)</t>
  </si>
  <si>
    <t>(y - Ybar)</t>
  </si>
  <si>
    <t>(x Deviation)*
(y Deviation)</t>
  </si>
  <si>
    <t>Sum of Deviations</t>
  </si>
  <si>
    <t>SUM Deviations^2  ====================&gt;&gt;</t>
  </si>
  <si>
    <t>SUM Mult. Deviations =============================================&gt;&gt;</t>
  </si>
  <si>
    <t>Sample Covariance</t>
  </si>
  <si>
    <t>Coefficient of Correlation</t>
  </si>
  <si>
    <t>Sample SD x</t>
  </si>
  <si>
    <t>Sample SD y</t>
  </si>
  <si>
    <t xml:space="preserve">Coefficient of Correlation </t>
  </si>
  <si>
    <t>Count</t>
  </si>
  <si>
    <t>n -1</t>
  </si>
  <si>
    <t>Correlation is not causation</t>
  </si>
  <si>
    <t>Strength and Direction of the relationship</t>
  </si>
  <si>
    <t xml:space="preserve">Coefficient of Determination = R^2 = "Goodness of fit for our line" </t>
  </si>
  <si>
    <t>r^2</t>
  </si>
  <si>
    <t>Slope</t>
  </si>
  <si>
    <t>Y-Intercept</t>
  </si>
  <si>
    <t>Strength and Direction of the relationship (-1 to 0 to +1)</t>
  </si>
  <si>
    <t>Equation to Predict</t>
  </si>
  <si>
    <t>x-value to make prediction</t>
  </si>
  <si>
    <t>Coefficient of Determination = R^2 = "Goodness of fit for our line"  (Number between 0 and 1)</t>
  </si>
  <si>
    <t>Y Intercept</t>
  </si>
  <si>
    <t>for every one unit of x, how far does y move?</t>
  </si>
  <si>
    <t>Point at which estimated regression line crosses y-axis</t>
  </si>
  <si>
    <t>Predicted y</t>
  </si>
  <si>
    <t>For every one unit of x, how far does y move?</t>
  </si>
  <si>
    <t>y Predicted = $11436.17 - $100.56*x</t>
  </si>
  <si>
    <t>Check:</t>
  </si>
  <si>
    <t>Mean</t>
  </si>
  <si>
    <t>Intercept</t>
  </si>
  <si>
    <t>Residual</t>
  </si>
  <si>
    <t>Residual^2</t>
  </si>
  <si>
    <t>(y Observed - y Predicted)</t>
  </si>
  <si>
    <t>SSE</t>
  </si>
  <si>
    <t>Yabr</t>
  </si>
  <si>
    <t>Not explained by model</t>
  </si>
  <si>
    <t>Explained by Model</t>
  </si>
  <si>
    <t>Part of Total Variation</t>
  </si>
  <si>
    <t>(Predicted y - Ybar)^2</t>
  </si>
  <si>
    <t>SSR</t>
  </si>
  <si>
    <t>SST = Total Variation</t>
  </si>
  <si>
    <t>How well does the estimated regression line fit the data?</t>
  </si>
  <si>
    <t>Measure of the goodness of fit for the estimated regression line</t>
  </si>
  <si>
    <t>A number between 0 and +1</t>
  </si>
  <si>
    <t>Can be used your nonlinear relationships as well as linear.</t>
  </si>
  <si>
    <t>Proportion of the variability in the dependent variable y that is explained by the estimated regression equation</t>
  </si>
  <si>
    <t>How well are observations are more closely grouped about the least squares line? 1 = perfectly. 0 = Not at all.</t>
  </si>
  <si>
    <t>r^2 = SSR/SST</t>
  </si>
  <si>
    <t>Strength and Direction (number between -1 and 1)</t>
  </si>
  <si>
    <t>Goodness of fit of model to observed values (number between</t>
  </si>
  <si>
    <t>Observation 3 Total Variation (y3 - Ybar)</t>
  </si>
  <si>
    <t>Residual (y3 - Y Observed)</t>
  </si>
  <si>
    <t>Explained Part of Total Variation (Y Predicted - Ybar)</t>
  </si>
  <si>
    <t>(y Observed - Ybar)^2</t>
  </si>
  <si>
    <t>SSR + SSE = SST</t>
  </si>
  <si>
    <t>Coefficient of Determination = r^2 = Measure of goodness of fit ======&gt;</t>
  </si>
  <si>
    <t>Temperature (F)</t>
  </si>
  <si>
    <t>(y Deviations)^2</t>
  </si>
  <si>
    <t>Coefficient of Determination can be used for linear and non-linear relationships. This is compared to Coefficient of Correlation, which can only be used for linear relationships.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</si>
</sst>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2" xfId="0" applyFill="1" applyBorder="1" applyAlignment="1">
      <alignment horizontal="centerContinuous" vertical="top" wrapText="1"/>
    </xf>
    <xf numFmtId="0" fontId="0" fillId="2" borderId="3" xfId="0" applyFill="1" applyBorder="1" applyAlignment="1">
      <alignment horizontal="centerContinuous" vertical="top" wrapText="1"/>
    </xf>
    <xf numFmtId="0" fontId="0" fillId="2" borderId="4" xfId="0" applyFill="1" applyBorder="1" applyAlignment="1">
      <alignment horizontal="centerContinuous" vertical="top" wrapText="1"/>
    </xf>
    <xf numFmtId="0" fontId="2" fillId="0" borderId="0" xfId="0" applyFont="1"/>
    <xf numFmtId="0" fontId="3" fillId="3" borderId="0" xfId="0" applyFont="1" applyFill="1"/>
    <xf numFmtId="0" fontId="1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0" fontId="4" fillId="4" borderId="1" xfId="0" applyFont="1" applyFill="1" applyBorder="1"/>
    <xf numFmtId="0" fontId="0" fillId="0" borderId="1" xfId="0" applyBorder="1"/>
    <xf numFmtId="0" fontId="3" fillId="3" borderId="1" xfId="0" applyFont="1" applyFill="1" applyBorder="1" applyAlignment="1">
      <alignment wrapText="1"/>
    </xf>
    <xf numFmtId="6" fontId="0" fillId="0" borderId="1" xfId="0" applyNumberFormat="1" applyBorder="1"/>
    <xf numFmtId="0" fontId="0" fillId="5" borderId="1" xfId="0" applyFill="1" applyBorder="1"/>
    <xf numFmtId="6" fontId="0" fillId="5" borderId="1" xfId="0" applyNumberFormat="1" applyFill="1" applyBorder="1"/>
    <xf numFmtId="0" fontId="4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/>
    <xf numFmtId="6" fontId="0" fillId="0" borderId="5" xfId="0" applyNumberFormat="1" applyBorder="1"/>
    <xf numFmtId="0" fontId="0" fillId="5" borderId="5" xfId="0" applyFill="1" applyBorder="1"/>
    <xf numFmtId="0" fontId="0" fillId="5" borderId="1" xfId="0" applyNumberFormat="1" applyFill="1" applyBorder="1"/>
    <xf numFmtId="0" fontId="5" fillId="0" borderId="0" xfId="0" applyFont="1"/>
    <xf numFmtId="2" fontId="0" fillId="5" borderId="1" xfId="0" applyNumberFormat="1" applyFill="1" applyBorder="1"/>
    <xf numFmtId="0" fontId="0" fillId="2" borderId="0" xfId="0" applyFill="1" applyBorder="1" applyAlignment="1">
      <alignment horizontal="centerContinuous" vertical="top" wrapText="1"/>
    </xf>
    <xf numFmtId="0" fontId="1" fillId="3" borderId="2" xfId="0" applyFont="1" applyFill="1" applyBorder="1" applyAlignment="1">
      <alignment horizontal="centerContinuous" wrapText="1"/>
    </xf>
    <xf numFmtId="0" fontId="3" fillId="3" borderId="3" xfId="0" applyFont="1" applyFill="1" applyBorder="1" applyAlignment="1">
      <alignment horizontal="centerContinuous" wrapText="1"/>
    </xf>
    <xf numFmtId="0" fontId="3" fillId="3" borderId="4" xfId="0" applyFont="1" applyFill="1" applyBorder="1" applyAlignment="1">
      <alignment horizontal="centerContinuous" wrapText="1"/>
    </xf>
    <xf numFmtId="8" fontId="0" fillId="5" borderId="1" xfId="0" applyNumberFormat="1" applyFill="1" applyBorder="1"/>
    <xf numFmtId="0" fontId="3" fillId="3" borderId="0" xfId="0" applyFont="1" applyFill="1" applyBorder="1" applyAlignment="1">
      <alignment wrapText="1"/>
    </xf>
    <xf numFmtId="0" fontId="0" fillId="0" borderId="6" xfId="0" applyBorder="1"/>
    <xf numFmtId="0" fontId="2" fillId="0" borderId="6" xfId="0" applyFont="1" applyBorder="1"/>
    <xf numFmtId="0" fontId="0" fillId="5" borderId="7" xfId="0" applyFill="1" applyBorder="1"/>
    <xf numFmtId="0" fontId="0" fillId="0" borderId="1" xfId="0" applyNumberFormat="1" applyBorder="1"/>
    <xf numFmtId="0" fontId="0" fillId="6" borderId="1" xfId="0" applyFill="1" applyBorder="1"/>
    <xf numFmtId="6" fontId="0" fillId="6" borderId="1" xfId="0" applyNumberFormat="1" applyFill="1" applyBorder="1"/>
    <xf numFmtId="0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'(87an)'!$C$18</c:f>
              <c:strCache>
                <c:ptCount val="1"/>
                <c:pt idx="0">
                  <c:v>Score on Test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950765529308836"/>
                  <c:y val="0.37574438611840189"/>
                </c:manualLayout>
              </c:layout>
              <c:numFmt formatCode="General" sourceLinked="0"/>
            </c:trendlineLbl>
          </c:trendline>
          <c:xVal>
            <c:numRef>
              <c:f>'(87an)'!$B$19:$B$48</c:f>
              <c:numCache>
                <c:formatCode>General</c:formatCode>
                <c:ptCount val="30"/>
                <c:pt idx="0">
                  <c:v>3</c:v>
                </c:pt>
                <c:pt idx="1">
                  <c:v>11</c:v>
                </c:pt>
                <c:pt idx="2">
                  <c:v>2</c:v>
                </c:pt>
                <c:pt idx="3">
                  <c:v>13</c:v>
                </c:pt>
                <c:pt idx="4">
                  <c:v>8</c:v>
                </c:pt>
                <c:pt idx="5">
                  <c:v>12</c:v>
                </c:pt>
                <c:pt idx="6">
                  <c:v>13</c:v>
                </c:pt>
                <c:pt idx="7">
                  <c:v>4</c:v>
                </c:pt>
                <c:pt idx="8">
                  <c:v>7</c:v>
                </c:pt>
                <c:pt idx="9">
                  <c:v>14</c:v>
                </c:pt>
                <c:pt idx="10">
                  <c:v>7</c:v>
                </c:pt>
                <c:pt idx="11">
                  <c:v>7</c:v>
                </c:pt>
                <c:pt idx="12">
                  <c:v>14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12</c:v>
                </c:pt>
                <c:pt idx="17">
                  <c:v>16</c:v>
                </c:pt>
                <c:pt idx="18">
                  <c:v>12</c:v>
                </c:pt>
                <c:pt idx="19">
                  <c:v>14</c:v>
                </c:pt>
                <c:pt idx="20">
                  <c:v>2</c:v>
                </c:pt>
                <c:pt idx="21">
                  <c:v>12</c:v>
                </c:pt>
                <c:pt idx="22">
                  <c:v>11</c:v>
                </c:pt>
                <c:pt idx="23">
                  <c:v>6</c:v>
                </c:pt>
                <c:pt idx="24">
                  <c:v>11</c:v>
                </c:pt>
                <c:pt idx="25">
                  <c:v>14</c:v>
                </c:pt>
                <c:pt idx="26">
                  <c:v>10</c:v>
                </c:pt>
                <c:pt idx="27">
                  <c:v>6</c:v>
                </c:pt>
                <c:pt idx="28">
                  <c:v>10</c:v>
                </c:pt>
                <c:pt idx="29">
                  <c:v>11</c:v>
                </c:pt>
              </c:numCache>
            </c:numRef>
          </c:xVal>
          <c:yVal>
            <c:numRef>
              <c:f>'(87an)'!$C$19:$C$48</c:f>
              <c:numCache>
                <c:formatCode>General</c:formatCode>
                <c:ptCount val="30"/>
                <c:pt idx="0">
                  <c:v>49</c:v>
                </c:pt>
                <c:pt idx="1">
                  <c:v>87</c:v>
                </c:pt>
                <c:pt idx="2">
                  <c:v>50</c:v>
                </c:pt>
                <c:pt idx="3">
                  <c:v>89</c:v>
                </c:pt>
                <c:pt idx="4">
                  <c:v>84</c:v>
                </c:pt>
                <c:pt idx="5">
                  <c:v>79</c:v>
                </c:pt>
                <c:pt idx="6">
                  <c:v>100</c:v>
                </c:pt>
                <c:pt idx="7">
                  <c:v>57</c:v>
                </c:pt>
                <c:pt idx="8">
                  <c:v>64</c:v>
                </c:pt>
                <c:pt idx="9">
                  <c:v>98</c:v>
                </c:pt>
                <c:pt idx="10">
                  <c:v>81</c:v>
                </c:pt>
                <c:pt idx="11">
                  <c:v>68</c:v>
                </c:pt>
                <c:pt idx="12">
                  <c:v>88</c:v>
                </c:pt>
                <c:pt idx="13">
                  <c:v>45</c:v>
                </c:pt>
                <c:pt idx="14">
                  <c:v>52</c:v>
                </c:pt>
                <c:pt idx="15">
                  <c:v>15</c:v>
                </c:pt>
                <c:pt idx="16">
                  <c:v>72</c:v>
                </c:pt>
                <c:pt idx="17">
                  <c:v>97</c:v>
                </c:pt>
                <c:pt idx="18">
                  <c:v>89</c:v>
                </c:pt>
                <c:pt idx="19">
                  <c:v>87</c:v>
                </c:pt>
                <c:pt idx="20">
                  <c:v>48</c:v>
                </c:pt>
                <c:pt idx="21">
                  <c:v>92</c:v>
                </c:pt>
                <c:pt idx="22">
                  <c:v>89</c:v>
                </c:pt>
                <c:pt idx="23">
                  <c:v>52</c:v>
                </c:pt>
                <c:pt idx="24">
                  <c:v>84</c:v>
                </c:pt>
                <c:pt idx="25">
                  <c:v>94</c:v>
                </c:pt>
                <c:pt idx="26">
                  <c:v>79</c:v>
                </c:pt>
                <c:pt idx="27">
                  <c:v>59</c:v>
                </c:pt>
                <c:pt idx="28">
                  <c:v>66</c:v>
                </c:pt>
                <c:pt idx="29">
                  <c:v>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871232"/>
        <c:axId val="262871808"/>
      </c:scatterChart>
      <c:valAx>
        <c:axId val="262871232"/>
        <c:scaling>
          <c:orientation val="minMax"/>
        </c:scaling>
        <c:delete val="0"/>
        <c:axPos val="b"/>
        <c:title>
          <c:tx>
            <c:strRef>
              <c:f>'(87an)'!$B$18</c:f>
              <c:strCache>
                <c:ptCount val="1"/>
                <c:pt idx="0">
                  <c:v>Time Studying (hours)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2871808"/>
        <c:crosses val="autoZero"/>
        <c:crossBetween val="midCat"/>
      </c:valAx>
      <c:valAx>
        <c:axId val="262871808"/>
        <c:scaling>
          <c:orientation val="minMax"/>
        </c:scaling>
        <c:delete val="0"/>
        <c:axPos val="l"/>
        <c:title>
          <c:tx>
            <c:strRef>
              <c:f>'(87an)'!$C$18</c:f>
              <c:strCache>
                <c:ptCount val="1"/>
                <c:pt idx="0">
                  <c:v>Score on Test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262871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'(87an)'!$C$101</c:f>
              <c:strCache>
                <c:ptCount val="1"/>
                <c:pt idx="0">
                  <c:v>Expert Level (Rating 1 - 10))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5.1659730596738472E-2"/>
                  <c:y val="-0.33849928915135608"/>
                </c:manualLayout>
              </c:layout>
              <c:numFmt formatCode="General" sourceLinked="0"/>
            </c:trendlineLbl>
          </c:trendline>
          <c:xVal>
            <c:numRef>
              <c:f>'(87an)'!$B$102:$B$114</c:f>
              <c:numCache>
                <c:formatCode>General</c:formatCode>
                <c:ptCount val="13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20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19</c:v>
                </c:pt>
                <c:pt idx="9">
                  <c:v>2</c:v>
                </c:pt>
                <c:pt idx="10">
                  <c:v>16</c:v>
                </c:pt>
                <c:pt idx="11">
                  <c:v>12</c:v>
                </c:pt>
                <c:pt idx="12">
                  <c:v>1</c:v>
                </c:pt>
              </c:numCache>
            </c:numRef>
          </c:xVal>
          <c:yVal>
            <c:numRef>
              <c:f>'(87an)'!$C$102:$C$114</c:f>
              <c:numCache>
                <c:formatCode>General</c:formatCode>
                <c:ptCount val="13"/>
                <c:pt idx="0">
                  <c:v>5</c:v>
                </c:pt>
                <c:pt idx="1">
                  <c:v>1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7</c:v>
                </c:pt>
                <c:pt idx="12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21088"/>
        <c:axId val="267921664"/>
      </c:scatterChart>
      <c:valAx>
        <c:axId val="267921088"/>
        <c:scaling>
          <c:orientation val="minMax"/>
        </c:scaling>
        <c:delete val="0"/>
        <c:axPos val="b"/>
        <c:title>
          <c:tx>
            <c:strRef>
              <c:f>'(87an)'!$B$101</c:f>
              <c:strCache>
                <c:ptCount val="1"/>
                <c:pt idx="0">
                  <c:v>Years Using Excel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7921664"/>
        <c:crosses val="autoZero"/>
        <c:crossBetween val="midCat"/>
      </c:valAx>
      <c:valAx>
        <c:axId val="267921664"/>
        <c:scaling>
          <c:orientation val="minMax"/>
        </c:scaling>
        <c:delete val="0"/>
        <c:axPos val="l"/>
        <c:title>
          <c:tx>
            <c:strRef>
              <c:f>'(87an)'!$C$101</c:f>
              <c:strCache>
                <c:ptCount val="1"/>
                <c:pt idx="0">
                  <c:v>Expert Level (Rating 1 - 10))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267921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'(89an)'!$C$63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45450568678915"/>
                  <c:y val="-2.6110382035578885E-2"/>
                </c:manualLayout>
              </c:layout>
              <c:numFmt formatCode="General" sourceLinked="0"/>
            </c:trendlineLbl>
          </c:trendline>
          <c:xVal>
            <c:numRef>
              <c:f>'(89an)'!$B$64:$B$74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'(89an)'!$C$64:$C$74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53312"/>
        <c:axId val="269053888"/>
      </c:scatterChart>
      <c:scatterChart>
        <c:scatterStyle val="smoothMarker"/>
        <c:varyColors val="0"/>
        <c:ser>
          <c:idx val="1"/>
          <c:order val="1"/>
          <c:tx>
            <c:strRef>
              <c:f>'(89an)'!$E$57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'(89an)'!$E$58:$E$59</c:f>
              <c:numCache>
                <c:formatCode>General</c:formatCode>
                <c:ptCount val="2"/>
                <c:pt idx="0">
                  <c:v>66.272727272727266</c:v>
                </c:pt>
                <c:pt idx="1">
                  <c:v>66.272727272727266</c:v>
                </c:pt>
              </c:numCache>
            </c:numRef>
          </c:xVal>
          <c:yVal>
            <c:numRef>
              <c:f>'(89an)'!$F$58:$F$59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'(89an)'!$H$57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'(89an)'!$G$58:$G$59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'(89an)'!$H$58:$H$59</c:f>
              <c:numCache>
                <c:formatCode>"$"#,##0_);[Red]\("$"#,##0\)</c:formatCode>
                <c:ptCount val="2"/>
                <c:pt idx="0">
                  <c:v>4068.3636363636365</c:v>
                </c:pt>
                <c:pt idx="1">
                  <c:v>4068.3636363636365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53312"/>
        <c:axId val="269053888"/>
      </c:scatterChart>
      <c:valAx>
        <c:axId val="269053312"/>
        <c:scaling>
          <c:orientation val="minMax"/>
        </c:scaling>
        <c:delete val="0"/>
        <c:axPos val="b"/>
        <c:title>
          <c:tx>
            <c:strRef>
              <c:f>'(89an)'!$B$63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9053888"/>
        <c:crosses val="autoZero"/>
        <c:crossBetween val="midCat"/>
      </c:valAx>
      <c:valAx>
        <c:axId val="269053888"/>
        <c:scaling>
          <c:orientation val="minMax"/>
        </c:scaling>
        <c:delete val="0"/>
        <c:axPos val="l"/>
        <c:title>
          <c:tx>
            <c:strRef>
              <c:f>'(89an)'!$C$63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69053312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'(89an)'!$C$26</c:f>
              <c:strCache>
                <c:ptCount val="1"/>
                <c:pt idx="0">
                  <c:v>Sales Chicken Soup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2002405949256343"/>
                  <c:y val="-0.4649439145310088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</c:trendlineLbl>
          </c:trendline>
          <c:xVal>
            <c:numRef>
              <c:f>'(89an)'!$B$27:$B$41</c:f>
              <c:numCache>
                <c:formatCode>General</c:formatCode>
                <c:ptCount val="15"/>
                <c:pt idx="0">
                  <c:v>86</c:v>
                </c:pt>
                <c:pt idx="1">
                  <c:v>40</c:v>
                </c:pt>
                <c:pt idx="2">
                  <c:v>41</c:v>
                </c:pt>
                <c:pt idx="3">
                  <c:v>78</c:v>
                </c:pt>
                <c:pt idx="4">
                  <c:v>71</c:v>
                </c:pt>
                <c:pt idx="5">
                  <c:v>91</c:v>
                </c:pt>
                <c:pt idx="6">
                  <c:v>70</c:v>
                </c:pt>
                <c:pt idx="7">
                  <c:v>37</c:v>
                </c:pt>
                <c:pt idx="8">
                  <c:v>65</c:v>
                </c:pt>
                <c:pt idx="9">
                  <c:v>42</c:v>
                </c:pt>
                <c:pt idx="10">
                  <c:v>53</c:v>
                </c:pt>
                <c:pt idx="11">
                  <c:v>83</c:v>
                </c:pt>
                <c:pt idx="12">
                  <c:v>63</c:v>
                </c:pt>
                <c:pt idx="13">
                  <c:v>36</c:v>
                </c:pt>
                <c:pt idx="14">
                  <c:v>43</c:v>
                </c:pt>
              </c:numCache>
            </c:numRef>
          </c:xVal>
          <c:yVal>
            <c:numRef>
              <c:f>'(89an)'!$C$27:$C$41</c:f>
              <c:numCache>
                <c:formatCode>"$"#,##0_);[Red]\("$"#,##0\)</c:formatCode>
                <c:ptCount val="15"/>
                <c:pt idx="0">
                  <c:v>3300</c:v>
                </c:pt>
                <c:pt idx="1">
                  <c:v>8200</c:v>
                </c:pt>
                <c:pt idx="2">
                  <c:v>8900</c:v>
                </c:pt>
                <c:pt idx="3">
                  <c:v>3100</c:v>
                </c:pt>
                <c:pt idx="4">
                  <c:v>4020</c:v>
                </c:pt>
                <c:pt idx="5">
                  <c:v>1950</c:v>
                </c:pt>
                <c:pt idx="6">
                  <c:v>2500</c:v>
                </c:pt>
                <c:pt idx="7">
                  <c:v>6500</c:v>
                </c:pt>
                <c:pt idx="8">
                  <c:v>6210</c:v>
                </c:pt>
                <c:pt idx="9">
                  <c:v>5250</c:v>
                </c:pt>
                <c:pt idx="10">
                  <c:v>7200</c:v>
                </c:pt>
                <c:pt idx="11">
                  <c:v>2750</c:v>
                </c:pt>
                <c:pt idx="12">
                  <c:v>7150</c:v>
                </c:pt>
                <c:pt idx="13">
                  <c:v>7900</c:v>
                </c:pt>
                <c:pt idx="14">
                  <c:v>6210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57344"/>
        <c:axId val="269058048"/>
      </c:scatterChart>
      <c:scatterChart>
        <c:scatterStyle val="smoothMarker"/>
        <c:varyColors val="0"/>
        <c:ser>
          <c:idx val="1"/>
          <c:order val="1"/>
          <c:tx>
            <c:strRef>
              <c:f>'(89an)'!$F$16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'(89an)'!$F$17:$F$18</c:f>
              <c:numCache>
                <c:formatCode>General</c:formatCode>
                <c:ptCount val="2"/>
                <c:pt idx="0">
                  <c:v>59.93333333333333</c:v>
                </c:pt>
                <c:pt idx="1">
                  <c:v>59.93333333333333</c:v>
                </c:pt>
              </c:numCache>
            </c:numRef>
          </c:xVal>
          <c:yVal>
            <c:numRef>
              <c:f>'(89an)'!$G$17:$G$18</c:f>
              <c:numCache>
                <c:formatCode>General</c:formatCode>
                <c:ptCount val="2"/>
                <c:pt idx="0">
                  <c:v>0</c:v>
                </c:pt>
                <c:pt idx="1">
                  <c:v>10000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'(89an)'!$G$19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'(89an)'!$F$20:$F$21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'(89an)'!$G$20:$G$21</c:f>
              <c:numCache>
                <c:formatCode>"$"#,##0_);[Red]\("$"#,##0\)</c:formatCode>
                <c:ptCount val="2"/>
                <c:pt idx="0">
                  <c:v>5409.333333333333</c:v>
                </c:pt>
                <c:pt idx="1">
                  <c:v>5409.333333333333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57344"/>
        <c:axId val="269058048"/>
      </c:scatterChart>
      <c:valAx>
        <c:axId val="269057344"/>
        <c:scaling>
          <c:orientation val="minMax"/>
        </c:scaling>
        <c:delete val="0"/>
        <c:axPos val="b"/>
        <c:title>
          <c:tx>
            <c:strRef>
              <c:f>'(89an)'!$B$26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80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69058048"/>
        <c:crosses val="autoZero"/>
        <c:crossBetween val="midCat"/>
      </c:valAx>
      <c:valAx>
        <c:axId val="269058048"/>
        <c:scaling>
          <c:orientation val="minMax"/>
        </c:scaling>
        <c:delete val="0"/>
        <c:axPos val="l"/>
        <c:title>
          <c:tx>
            <c:strRef>
              <c:f>'(89an)'!$C$26</c:f>
              <c:strCache>
                <c:ptCount val="1"/>
                <c:pt idx="0">
                  <c:v>Sales Chicken Soup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800"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6905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'(87an)'!$C$101</c:f>
              <c:strCache>
                <c:ptCount val="1"/>
                <c:pt idx="0">
                  <c:v>Expert Level (Rating 1 - 10))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5.1659730596738472E-2"/>
                  <c:y val="-0.33849928915135608"/>
                </c:manualLayout>
              </c:layout>
              <c:numFmt formatCode="General" sourceLinked="0"/>
            </c:trendlineLbl>
          </c:trendline>
          <c:xVal>
            <c:numRef>
              <c:f>'(87an)'!$B$102:$B$114</c:f>
              <c:numCache>
                <c:formatCode>General</c:formatCode>
                <c:ptCount val="13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20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19</c:v>
                </c:pt>
                <c:pt idx="9">
                  <c:v>2</c:v>
                </c:pt>
                <c:pt idx="10">
                  <c:v>16</c:v>
                </c:pt>
                <c:pt idx="11">
                  <c:v>12</c:v>
                </c:pt>
                <c:pt idx="12">
                  <c:v>1</c:v>
                </c:pt>
              </c:numCache>
            </c:numRef>
          </c:xVal>
          <c:yVal>
            <c:numRef>
              <c:f>'(87an)'!$C$102:$C$114</c:f>
              <c:numCache>
                <c:formatCode>General</c:formatCode>
                <c:ptCount val="13"/>
                <c:pt idx="0">
                  <c:v>5</c:v>
                </c:pt>
                <c:pt idx="1">
                  <c:v>1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7</c:v>
                </c:pt>
                <c:pt idx="12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63232"/>
        <c:axId val="269064384"/>
      </c:scatterChart>
      <c:valAx>
        <c:axId val="269063232"/>
        <c:scaling>
          <c:orientation val="minMax"/>
        </c:scaling>
        <c:delete val="0"/>
        <c:axPos val="b"/>
        <c:title>
          <c:tx>
            <c:strRef>
              <c:f>'(87an)'!$B$101</c:f>
              <c:strCache>
                <c:ptCount val="1"/>
                <c:pt idx="0">
                  <c:v>Years Using Excel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9064384"/>
        <c:crosses val="autoZero"/>
        <c:crossBetween val="midCat"/>
      </c:valAx>
      <c:valAx>
        <c:axId val="269064384"/>
        <c:scaling>
          <c:orientation val="minMax"/>
        </c:scaling>
        <c:delete val="0"/>
        <c:axPos val="l"/>
        <c:title>
          <c:tx>
            <c:strRef>
              <c:f>'(87an)'!$C$101</c:f>
              <c:strCache>
                <c:ptCount val="1"/>
                <c:pt idx="0">
                  <c:v>Expert Level (Rating 1 - 10))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269063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'(90)'!$C$64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45450568678915"/>
                  <c:y val="-2.6110382035578885E-2"/>
                </c:manualLayout>
              </c:layout>
              <c:numFmt formatCode="General" sourceLinked="0"/>
            </c:trendlineLbl>
          </c:trendline>
          <c:xVal>
            <c:numRef>
              <c:f>'(90)'!$B$65:$B$75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'(90)'!$C$65:$C$75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513920"/>
        <c:axId val="283514496"/>
      </c:scatterChart>
      <c:scatterChart>
        <c:scatterStyle val="smoothMarker"/>
        <c:varyColors val="0"/>
        <c:ser>
          <c:idx val="1"/>
          <c:order val="1"/>
          <c:tx>
            <c:strRef>
              <c:f>'(90)'!$E$58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'(90)'!$E$59:$E$60</c:f>
              <c:numCache>
                <c:formatCode>General</c:formatCode>
                <c:ptCount val="2"/>
                <c:pt idx="0">
                  <c:v>66.272727272727266</c:v>
                </c:pt>
                <c:pt idx="1">
                  <c:v>66.272727272727266</c:v>
                </c:pt>
              </c:numCache>
            </c:numRef>
          </c:xVal>
          <c:yVal>
            <c:numRef>
              <c:f>'(90)'!$F$59:$F$60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'(90)'!$H$58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'(90)'!$G$59:$G$60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'(90)'!$H$59:$H$60</c:f>
              <c:numCache>
                <c:formatCode>"$"#,##0_);[Red]\("$"#,##0\)</c:formatCode>
                <c:ptCount val="2"/>
                <c:pt idx="0">
                  <c:v>4068.3636363636365</c:v>
                </c:pt>
                <c:pt idx="1">
                  <c:v>4068.3636363636365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513920"/>
        <c:axId val="283514496"/>
      </c:scatterChart>
      <c:valAx>
        <c:axId val="283513920"/>
        <c:scaling>
          <c:orientation val="minMax"/>
        </c:scaling>
        <c:delete val="0"/>
        <c:axPos val="b"/>
        <c:title>
          <c:tx>
            <c:strRef>
              <c:f>'(90)'!$B$64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3514496"/>
        <c:crosses val="autoZero"/>
        <c:crossBetween val="midCat"/>
      </c:valAx>
      <c:valAx>
        <c:axId val="283514496"/>
        <c:scaling>
          <c:orientation val="minMax"/>
        </c:scaling>
        <c:delete val="0"/>
        <c:axPos val="l"/>
        <c:title>
          <c:tx>
            <c:strRef>
              <c:f>'(90)'!$C$64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83513920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'(90)'!$C$27</c:f>
              <c:strCache>
                <c:ptCount val="1"/>
                <c:pt idx="0">
                  <c:v>Sales Chicken Soup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2002405949256343"/>
                  <c:y val="-0.4649439145310088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</c:trendlineLbl>
          </c:trendline>
          <c:xVal>
            <c:numRef>
              <c:f>'(90)'!$B$28:$B$42</c:f>
              <c:numCache>
                <c:formatCode>General</c:formatCode>
                <c:ptCount val="15"/>
                <c:pt idx="0">
                  <c:v>86</c:v>
                </c:pt>
                <c:pt idx="1">
                  <c:v>40</c:v>
                </c:pt>
                <c:pt idx="2">
                  <c:v>41</c:v>
                </c:pt>
                <c:pt idx="3">
                  <c:v>78</c:v>
                </c:pt>
                <c:pt idx="4">
                  <c:v>71</c:v>
                </c:pt>
                <c:pt idx="5">
                  <c:v>91</c:v>
                </c:pt>
                <c:pt idx="6">
                  <c:v>70</c:v>
                </c:pt>
                <c:pt idx="7">
                  <c:v>37</c:v>
                </c:pt>
                <c:pt idx="8">
                  <c:v>65</c:v>
                </c:pt>
                <c:pt idx="9">
                  <c:v>42</c:v>
                </c:pt>
                <c:pt idx="10">
                  <c:v>53</c:v>
                </c:pt>
                <c:pt idx="11">
                  <c:v>83</c:v>
                </c:pt>
                <c:pt idx="12">
                  <c:v>63</c:v>
                </c:pt>
                <c:pt idx="13">
                  <c:v>36</c:v>
                </c:pt>
                <c:pt idx="14">
                  <c:v>43</c:v>
                </c:pt>
              </c:numCache>
            </c:numRef>
          </c:xVal>
          <c:yVal>
            <c:numRef>
              <c:f>'(90)'!$C$28:$C$42</c:f>
              <c:numCache>
                <c:formatCode>"$"#,##0_);[Red]\("$"#,##0\)</c:formatCode>
                <c:ptCount val="15"/>
                <c:pt idx="0">
                  <c:v>3300</c:v>
                </c:pt>
                <c:pt idx="1">
                  <c:v>8200</c:v>
                </c:pt>
                <c:pt idx="2">
                  <c:v>8900</c:v>
                </c:pt>
                <c:pt idx="3">
                  <c:v>3100</c:v>
                </c:pt>
                <c:pt idx="4">
                  <c:v>4020</c:v>
                </c:pt>
                <c:pt idx="5">
                  <c:v>1950</c:v>
                </c:pt>
                <c:pt idx="6">
                  <c:v>2500</c:v>
                </c:pt>
                <c:pt idx="7">
                  <c:v>6500</c:v>
                </c:pt>
                <c:pt idx="8">
                  <c:v>6210</c:v>
                </c:pt>
                <c:pt idx="9">
                  <c:v>5250</c:v>
                </c:pt>
                <c:pt idx="10">
                  <c:v>7200</c:v>
                </c:pt>
                <c:pt idx="11">
                  <c:v>2750</c:v>
                </c:pt>
                <c:pt idx="12">
                  <c:v>7150</c:v>
                </c:pt>
                <c:pt idx="13">
                  <c:v>7900</c:v>
                </c:pt>
                <c:pt idx="14">
                  <c:v>6210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975104"/>
        <c:axId val="286975680"/>
      </c:scatterChart>
      <c:scatterChart>
        <c:scatterStyle val="smoothMarker"/>
        <c:varyColors val="0"/>
        <c:ser>
          <c:idx val="1"/>
          <c:order val="1"/>
          <c:tx>
            <c:strRef>
              <c:f>'(90)'!$F$17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'(90)'!$F$18:$F$19</c:f>
              <c:numCache>
                <c:formatCode>General</c:formatCode>
                <c:ptCount val="2"/>
                <c:pt idx="0">
                  <c:v>59.93333333333333</c:v>
                </c:pt>
                <c:pt idx="1">
                  <c:v>59.93333333333333</c:v>
                </c:pt>
              </c:numCache>
            </c:numRef>
          </c:xVal>
          <c:yVal>
            <c:numRef>
              <c:f>'(90)'!$G$18:$G$19</c:f>
              <c:numCache>
                <c:formatCode>General</c:formatCode>
                <c:ptCount val="2"/>
                <c:pt idx="0">
                  <c:v>0</c:v>
                </c:pt>
                <c:pt idx="1">
                  <c:v>10000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'(90)'!$G$20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'(90)'!$F$21:$F$22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'(90)'!$G$21:$G$22</c:f>
              <c:numCache>
                <c:formatCode>"$"#,##0_);[Red]\("$"#,##0\)</c:formatCode>
                <c:ptCount val="2"/>
                <c:pt idx="0">
                  <c:v>5409.333333333333</c:v>
                </c:pt>
                <c:pt idx="1">
                  <c:v>5409.333333333333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975104"/>
        <c:axId val="286975680"/>
      </c:scatterChart>
      <c:valAx>
        <c:axId val="286975104"/>
        <c:scaling>
          <c:orientation val="minMax"/>
        </c:scaling>
        <c:delete val="0"/>
        <c:axPos val="b"/>
        <c:title>
          <c:tx>
            <c:strRef>
              <c:f>'(90)'!$B$27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80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86975680"/>
        <c:crosses val="autoZero"/>
        <c:crossBetween val="midCat"/>
      </c:valAx>
      <c:valAx>
        <c:axId val="286975680"/>
        <c:scaling>
          <c:orientation val="minMax"/>
        </c:scaling>
        <c:delete val="0"/>
        <c:axPos val="l"/>
        <c:title>
          <c:tx>
            <c:strRef>
              <c:f>'(90)'!$C$27</c:f>
              <c:strCache>
                <c:ptCount val="1"/>
                <c:pt idx="0">
                  <c:v>Sales Chicken Soup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800"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86975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'(90an)'!$C$64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45450568678915"/>
                  <c:y val="-2.6110382035578885E-2"/>
                </c:manualLayout>
              </c:layout>
              <c:numFmt formatCode="General" sourceLinked="0"/>
            </c:trendlineLbl>
          </c:trendline>
          <c:xVal>
            <c:numRef>
              <c:f>'(90an)'!$B$65:$B$75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'(90an)'!$C$65:$C$75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84416"/>
        <c:axId val="265284992"/>
      </c:scatterChart>
      <c:scatterChart>
        <c:scatterStyle val="smoothMarker"/>
        <c:varyColors val="0"/>
        <c:ser>
          <c:idx val="1"/>
          <c:order val="1"/>
          <c:tx>
            <c:strRef>
              <c:f>'(90an)'!$E$58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'(90an)'!$E$59:$E$60</c:f>
              <c:numCache>
                <c:formatCode>General</c:formatCode>
                <c:ptCount val="2"/>
                <c:pt idx="0">
                  <c:v>66.272727272727266</c:v>
                </c:pt>
                <c:pt idx="1">
                  <c:v>66.272727272727266</c:v>
                </c:pt>
              </c:numCache>
            </c:numRef>
          </c:xVal>
          <c:yVal>
            <c:numRef>
              <c:f>'(90an)'!$F$59:$F$60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'(90an)'!$H$58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'(90an)'!$G$59:$G$60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'(90an)'!$H$59:$H$60</c:f>
              <c:numCache>
                <c:formatCode>"$"#,##0_);[Red]\("$"#,##0\)</c:formatCode>
                <c:ptCount val="2"/>
                <c:pt idx="0">
                  <c:v>4068.3636363636365</c:v>
                </c:pt>
                <c:pt idx="1">
                  <c:v>4068.3636363636365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84416"/>
        <c:axId val="265284992"/>
      </c:scatterChart>
      <c:valAx>
        <c:axId val="265284416"/>
        <c:scaling>
          <c:orientation val="minMax"/>
        </c:scaling>
        <c:delete val="0"/>
        <c:axPos val="b"/>
        <c:title>
          <c:tx>
            <c:strRef>
              <c:f>'(90an)'!$B$64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5284992"/>
        <c:crosses val="autoZero"/>
        <c:crossBetween val="midCat"/>
      </c:valAx>
      <c:valAx>
        <c:axId val="265284992"/>
        <c:scaling>
          <c:orientation val="minMax"/>
        </c:scaling>
        <c:delete val="0"/>
        <c:axPos val="l"/>
        <c:title>
          <c:tx>
            <c:strRef>
              <c:f>'(90an)'!$C$64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65284416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'(90an)'!$C$27</c:f>
              <c:strCache>
                <c:ptCount val="1"/>
                <c:pt idx="0">
                  <c:v>Sales Chicken Soup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2002405949256343"/>
                  <c:y val="-0.4649439145310088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</c:trendlineLbl>
          </c:trendline>
          <c:xVal>
            <c:numRef>
              <c:f>'(90an)'!$B$28:$B$42</c:f>
              <c:numCache>
                <c:formatCode>General</c:formatCode>
                <c:ptCount val="15"/>
                <c:pt idx="0">
                  <c:v>86</c:v>
                </c:pt>
                <c:pt idx="1">
                  <c:v>40</c:v>
                </c:pt>
                <c:pt idx="2">
                  <c:v>41</c:v>
                </c:pt>
                <c:pt idx="3">
                  <c:v>78</c:v>
                </c:pt>
                <c:pt idx="4">
                  <c:v>71</c:v>
                </c:pt>
                <c:pt idx="5">
                  <c:v>91</c:v>
                </c:pt>
                <c:pt idx="6">
                  <c:v>70</c:v>
                </c:pt>
                <c:pt idx="7">
                  <c:v>37</c:v>
                </c:pt>
                <c:pt idx="8">
                  <c:v>65</c:v>
                </c:pt>
                <c:pt idx="9">
                  <c:v>42</c:v>
                </c:pt>
                <c:pt idx="10">
                  <c:v>53</c:v>
                </c:pt>
                <c:pt idx="11">
                  <c:v>83</c:v>
                </c:pt>
                <c:pt idx="12">
                  <c:v>63</c:v>
                </c:pt>
                <c:pt idx="13">
                  <c:v>36</c:v>
                </c:pt>
                <c:pt idx="14">
                  <c:v>43</c:v>
                </c:pt>
              </c:numCache>
            </c:numRef>
          </c:xVal>
          <c:yVal>
            <c:numRef>
              <c:f>'(90an)'!$C$28:$C$42</c:f>
              <c:numCache>
                <c:formatCode>"$"#,##0_);[Red]\("$"#,##0\)</c:formatCode>
                <c:ptCount val="15"/>
                <c:pt idx="0">
                  <c:v>3300</c:v>
                </c:pt>
                <c:pt idx="1">
                  <c:v>8200</c:v>
                </c:pt>
                <c:pt idx="2">
                  <c:v>8900</c:v>
                </c:pt>
                <c:pt idx="3">
                  <c:v>3100</c:v>
                </c:pt>
                <c:pt idx="4">
                  <c:v>4020</c:v>
                </c:pt>
                <c:pt idx="5">
                  <c:v>1950</c:v>
                </c:pt>
                <c:pt idx="6">
                  <c:v>2500</c:v>
                </c:pt>
                <c:pt idx="7">
                  <c:v>6500</c:v>
                </c:pt>
                <c:pt idx="8">
                  <c:v>6210</c:v>
                </c:pt>
                <c:pt idx="9">
                  <c:v>5250</c:v>
                </c:pt>
                <c:pt idx="10">
                  <c:v>7200</c:v>
                </c:pt>
                <c:pt idx="11">
                  <c:v>2750</c:v>
                </c:pt>
                <c:pt idx="12">
                  <c:v>7150</c:v>
                </c:pt>
                <c:pt idx="13">
                  <c:v>7900</c:v>
                </c:pt>
                <c:pt idx="14">
                  <c:v>6210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26272"/>
        <c:axId val="269066816"/>
      </c:scatterChart>
      <c:scatterChart>
        <c:scatterStyle val="smoothMarker"/>
        <c:varyColors val="0"/>
        <c:ser>
          <c:idx val="1"/>
          <c:order val="1"/>
          <c:tx>
            <c:strRef>
              <c:f>'(90an)'!$F$17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'(90an)'!$F$18:$F$19</c:f>
              <c:numCache>
                <c:formatCode>General</c:formatCode>
                <c:ptCount val="2"/>
                <c:pt idx="0">
                  <c:v>59.93333333333333</c:v>
                </c:pt>
                <c:pt idx="1">
                  <c:v>59.93333333333333</c:v>
                </c:pt>
              </c:numCache>
            </c:numRef>
          </c:xVal>
          <c:yVal>
            <c:numRef>
              <c:f>'(90an)'!$G$18:$G$19</c:f>
              <c:numCache>
                <c:formatCode>General</c:formatCode>
                <c:ptCount val="2"/>
                <c:pt idx="0">
                  <c:v>0</c:v>
                </c:pt>
                <c:pt idx="1">
                  <c:v>10000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'(90an)'!$G$20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'(90an)'!$F$21:$F$22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'(90an)'!$G$21:$G$22</c:f>
              <c:numCache>
                <c:formatCode>"$"#,##0_);[Red]\("$"#,##0\)</c:formatCode>
                <c:ptCount val="2"/>
                <c:pt idx="0">
                  <c:v>5409.333333333333</c:v>
                </c:pt>
                <c:pt idx="1">
                  <c:v>5409.333333333333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926272"/>
        <c:axId val="269066816"/>
      </c:scatterChart>
      <c:valAx>
        <c:axId val="267926272"/>
        <c:scaling>
          <c:orientation val="minMax"/>
        </c:scaling>
        <c:delete val="0"/>
        <c:axPos val="b"/>
        <c:title>
          <c:tx>
            <c:strRef>
              <c:f>'(90an)'!$B$27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80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69066816"/>
        <c:crosses val="autoZero"/>
        <c:crossBetween val="midCat"/>
      </c:valAx>
      <c:valAx>
        <c:axId val="269066816"/>
        <c:scaling>
          <c:orientation val="minMax"/>
        </c:scaling>
        <c:delete val="0"/>
        <c:axPos val="l"/>
        <c:title>
          <c:tx>
            <c:strRef>
              <c:f>'(90an)'!$C$27</c:f>
              <c:strCache>
                <c:ptCount val="1"/>
                <c:pt idx="0">
                  <c:v>Sales Chicken Soup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800"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6792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'(not91)'!$C$64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45450568678915"/>
                  <c:y val="-2.6110382035578885E-2"/>
                </c:manualLayout>
              </c:layout>
              <c:numFmt formatCode="General" sourceLinked="0"/>
            </c:trendlineLbl>
          </c:trendline>
          <c:xVal>
            <c:numRef>
              <c:f>'(not91)'!$B$65:$B$75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'(not91)'!$C$65:$C$75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165248"/>
        <c:axId val="284165824"/>
      </c:scatterChart>
      <c:scatterChart>
        <c:scatterStyle val="smoothMarker"/>
        <c:varyColors val="0"/>
        <c:ser>
          <c:idx val="1"/>
          <c:order val="1"/>
          <c:tx>
            <c:strRef>
              <c:f>'(not91)'!$E$58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'(not91)'!$E$59:$E$60</c:f>
              <c:numCache>
                <c:formatCode>General</c:formatCode>
                <c:ptCount val="2"/>
                <c:pt idx="0">
                  <c:v>66.272727272727266</c:v>
                </c:pt>
                <c:pt idx="1">
                  <c:v>66.272727272727266</c:v>
                </c:pt>
              </c:numCache>
            </c:numRef>
          </c:xVal>
          <c:yVal>
            <c:numRef>
              <c:f>'(not91)'!$F$59:$F$60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'(not91)'!$H$58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'(not91)'!$G$59:$G$60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'(not91)'!$H$59:$H$60</c:f>
              <c:numCache>
                <c:formatCode>"$"#,##0_);[Red]\("$"#,##0\)</c:formatCode>
                <c:ptCount val="2"/>
                <c:pt idx="0">
                  <c:v>4068.3636363636365</c:v>
                </c:pt>
                <c:pt idx="1">
                  <c:v>4068.3636363636365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165248"/>
        <c:axId val="284165824"/>
      </c:scatterChart>
      <c:valAx>
        <c:axId val="284165248"/>
        <c:scaling>
          <c:orientation val="minMax"/>
        </c:scaling>
        <c:delete val="0"/>
        <c:axPos val="b"/>
        <c:title>
          <c:tx>
            <c:strRef>
              <c:f>'(not91)'!$B$64</c:f>
              <c:strCache>
                <c:ptCount val="1"/>
                <c:pt idx="0">
                  <c:v>Tempreature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4165824"/>
        <c:crosses val="autoZero"/>
        <c:crossBetween val="midCat"/>
      </c:valAx>
      <c:valAx>
        <c:axId val="284165824"/>
        <c:scaling>
          <c:orientation val="minMax"/>
        </c:scaling>
        <c:delete val="0"/>
        <c:axPos val="l"/>
        <c:title>
          <c:tx>
            <c:strRef>
              <c:f>'(not91)'!$C$64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84165248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'(not91)'!$C$27</c:f>
              <c:strCache>
                <c:ptCount val="1"/>
                <c:pt idx="0">
                  <c:v>Sales Chicken Soup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2002405949256343"/>
                  <c:y val="-0.4649439145310088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</c:trendlineLbl>
          </c:trendline>
          <c:xVal>
            <c:numRef>
              <c:f>'(not91)'!$B$28:$B$42</c:f>
              <c:numCache>
                <c:formatCode>General</c:formatCode>
                <c:ptCount val="15"/>
                <c:pt idx="0">
                  <c:v>86</c:v>
                </c:pt>
                <c:pt idx="1">
                  <c:v>40</c:v>
                </c:pt>
                <c:pt idx="2">
                  <c:v>41</c:v>
                </c:pt>
                <c:pt idx="3">
                  <c:v>78</c:v>
                </c:pt>
                <c:pt idx="4">
                  <c:v>71</c:v>
                </c:pt>
                <c:pt idx="5">
                  <c:v>91</c:v>
                </c:pt>
                <c:pt idx="6">
                  <c:v>70</c:v>
                </c:pt>
                <c:pt idx="7">
                  <c:v>37</c:v>
                </c:pt>
                <c:pt idx="8">
                  <c:v>65</c:v>
                </c:pt>
                <c:pt idx="9">
                  <c:v>42</c:v>
                </c:pt>
                <c:pt idx="10">
                  <c:v>53</c:v>
                </c:pt>
                <c:pt idx="11">
                  <c:v>83</c:v>
                </c:pt>
                <c:pt idx="12">
                  <c:v>63</c:v>
                </c:pt>
                <c:pt idx="13">
                  <c:v>36</c:v>
                </c:pt>
                <c:pt idx="14">
                  <c:v>43</c:v>
                </c:pt>
              </c:numCache>
            </c:numRef>
          </c:xVal>
          <c:yVal>
            <c:numRef>
              <c:f>'(not91)'!$C$28:$C$42</c:f>
              <c:numCache>
                <c:formatCode>"$"#,##0_);[Red]\("$"#,##0\)</c:formatCode>
                <c:ptCount val="15"/>
                <c:pt idx="0">
                  <c:v>3300</c:v>
                </c:pt>
                <c:pt idx="1">
                  <c:v>8200</c:v>
                </c:pt>
                <c:pt idx="2">
                  <c:v>8900</c:v>
                </c:pt>
                <c:pt idx="3">
                  <c:v>3100</c:v>
                </c:pt>
                <c:pt idx="4">
                  <c:v>4020</c:v>
                </c:pt>
                <c:pt idx="5">
                  <c:v>1950</c:v>
                </c:pt>
                <c:pt idx="6">
                  <c:v>2500</c:v>
                </c:pt>
                <c:pt idx="7">
                  <c:v>6500</c:v>
                </c:pt>
                <c:pt idx="8">
                  <c:v>6210</c:v>
                </c:pt>
                <c:pt idx="9">
                  <c:v>5250</c:v>
                </c:pt>
                <c:pt idx="10">
                  <c:v>7200</c:v>
                </c:pt>
                <c:pt idx="11">
                  <c:v>2750</c:v>
                </c:pt>
                <c:pt idx="12">
                  <c:v>7150</c:v>
                </c:pt>
                <c:pt idx="13">
                  <c:v>7900</c:v>
                </c:pt>
                <c:pt idx="14">
                  <c:v>6210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168704"/>
        <c:axId val="284169856"/>
      </c:scatterChart>
      <c:scatterChart>
        <c:scatterStyle val="smoothMarker"/>
        <c:varyColors val="0"/>
        <c:ser>
          <c:idx val="1"/>
          <c:order val="1"/>
          <c:tx>
            <c:strRef>
              <c:f>'(not91)'!$F$17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'(not91)'!$F$18:$F$19</c:f>
              <c:numCache>
                <c:formatCode>General</c:formatCode>
                <c:ptCount val="2"/>
                <c:pt idx="0">
                  <c:v>59.93333333333333</c:v>
                </c:pt>
                <c:pt idx="1">
                  <c:v>59.93333333333333</c:v>
                </c:pt>
              </c:numCache>
            </c:numRef>
          </c:xVal>
          <c:yVal>
            <c:numRef>
              <c:f>'(not91)'!$G$18:$G$19</c:f>
              <c:numCache>
                <c:formatCode>General</c:formatCode>
                <c:ptCount val="2"/>
                <c:pt idx="0">
                  <c:v>0</c:v>
                </c:pt>
                <c:pt idx="1">
                  <c:v>10000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'(not91)'!$G$20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'(not91)'!$F$21:$F$22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'(not91)'!$G$21:$G$22</c:f>
              <c:numCache>
                <c:formatCode>"$"#,##0_);[Red]\("$"#,##0\)</c:formatCode>
                <c:ptCount val="2"/>
                <c:pt idx="0">
                  <c:v>5409.333333333333</c:v>
                </c:pt>
                <c:pt idx="1">
                  <c:v>5409.333333333333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168704"/>
        <c:axId val="284169856"/>
      </c:scatterChart>
      <c:valAx>
        <c:axId val="284168704"/>
        <c:scaling>
          <c:orientation val="minMax"/>
        </c:scaling>
        <c:delete val="0"/>
        <c:axPos val="b"/>
        <c:title>
          <c:tx>
            <c:strRef>
              <c:f>'(not91)'!$B$27</c:f>
              <c:strCache>
                <c:ptCount val="1"/>
                <c:pt idx="0">
                  <c:v>Tempreature (F)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80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84169856"/>
        <c:crosses val="autoZero"/>
        <c:crossBetween val="midCat"/>
      </c:valAx>
      <c:valAx>
        <c:axId val="284169856"/>
        <c:scaling>
          <c:orientation val="minMax"/>
        </c:scaling>
        <c:delete val="0"/>
        <c:axPos val="l"/>
        <c:title>
          <c:tx>
            <c:strRef>
              <c:f>'(not91)'!$C$27</c:f>
              <c:strCache>
                <c:ptCount val="1"/>
                <c:pt idx="0">
                  <c:v>Sales Chicken Soup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800"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84168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'(87an)'!$C$57</c:f>
              <c:strCache>
                <c:ptCount val="1"/>
                <c:pt idx="0">
                  <c:v>Sales Chicken Soup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472876202974628"/>
                  <c:y val="-4.992672790901137E-2"/>
                </c:manualLayout>
              </c:layout>
              <c:numFmt formatCode="General" sourceLinked="0"/>
            </c:trendlineLbl>
          </c:trendline>
          <c:xVal>
            <c:numRef>
              <c:f>'(87an)'!$B$58:$B$72</c:f>
              <c:numCache>
                <c:formatCode>General</c:formatCode>
                <c:ptCount val="15"/>
                <c:pt idx="0">
                  <c:v>86</c:v>
                </c:pt>
                <c:pt idx="1">
                  <c:v>40</c:v>
                </c:pt>
                <c:pt idx="2">
                  <c:v>41</c:v>
                </c:pt>
                <c:pt idx="3">
                  <c:v>78</c:v>
                </c:pt>
                <c:pt idx="4">
                  <c:v>71</c:v>
                </c:pt>
                <c:pt idx="5">
                  <c:v>91</c:v>
                </c:pt>
                <c:pt idx="6">
                  <c:v>70</c:v>
                </c:pt>
                <c:pt idx="7">
                  <c:v>37</c:v>
                </c:pt>
                <c:pt idx="8">
                  <c:v>65</c:v>
                </c:pt>
                <c:pt idx="9">
                  <c:v>42</c:v>
                </c:pt>
                <c:pt idx="10">
                  <c:v>53</c:v>
                </c:pt>
                <c:pt idx="11">
                  <c:v>83</c:v>
                </c:pt>
                <c:pt idx="12">
                  <c:v>63</c:v>
                </c:pt>
                <c:pt idx="13">
                  <c:v>36</c:v>
                </c:pt>
                <c:pt idx="14">
                  <c:v>43</c:v>
                </c:pt>
              </c:numCache>
            </c:numRef>
          </c:xVal>
          <c:yVal>
            <c:numRef>
              <c:f>'(87an)'!$C$58:$C$72</c:f>
              <c:numCache>
                <c:formatCode>"$"#,##0_);[Red]\("$"#,##0\)</c:formatCode>
                <c:ptCount val="15"/>
                <c:pt idx="0">
                  <c:v>3300</c:v>
                </c:pt>
                <c:pt idx="1">
                  <c:v>8200</c:v>
                </c:pt>
                <c:pt idx="2">
                  <c:v>8900</c:v>
                </c:pt>
                <c:pt idx="3">
                  <c:v>3100</c:v>
                </c:pt>
                <c:pt idx="4">
                  <c:v>4020</c:v>
                </c:pt>
                <c:pt idx="5">
                  <c:v>1950</c:v>
                </c:pt>
                <c:pt idx="6">
                  <c:v>2500</c:v>
                </c:pt>
                <c:pt idx="7">
                  <c:v>6500</c:v>
                </c:pt>
                <c:pt idx="8">
                  <c:v>6210</c:v>
                </c:pt>
                <c:pt idx="9">
                  <c:v>5250</c:v>
                </c:pt>
                <c:pt idx="10">
                  <c:v>7200</c:v>
                </c:pt>
                <c:pt idx="11">
                  <c:v>2750</c:v>
                </c:pt>
                <c:pt idx="12">
                  <c:v>7150</c:v>
                </c:pt>
                <c:pt idx="13">
                  <c:v>7900</c:v>
                </c:pt>
                <c:pt idx="14">
                  <c:v>6210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118272"/>
        <c:axId val="266118848"/>
      </c:scatterChart>
      <c:valAx>
        <c:axId val="266118272"/>
        <c:scaling>
          <c:orientation val="minMax"/>
        </c:scaling>
        <c:delete val="0"/>
        <c:axPos val="b"/>
        <c:title>
          <c:tx>
            <c:strRef>
              <c:f>'(87an)'!$B$57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6118848"/>
        <c:crosses val="autoZero"/>
        <c:crossBetween val="midCat"/>
      </c:valAx>
      <c:valAx>
        <c:axId val="266118848"/>
        <c:scaling>
          <c:orientation val="minMax"/>
        </c:scaling>
        <c:delete val="0"/>
        <c:axPos val="l"/>
        <c:title>
          <c:tx>
            <c:strRef>
              <c:f>'(87an)'!$C$57</c:f>
              <c:strCache>
                <c:ptCount val="1"/>
                <c:pt idx="0">
                  <c:v>Sales Chicken Soup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66118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05955190735853"/>
          <c:y val="0.35662547102198028"/>
          <c:w val="0.82131125812414985"/>
          <c:h val="0.48193545514903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'(91)'!$C$21</c:f>
              <c:strCache>
                <c:ptCount val="1"/>
                <c:pt idx="0">
                  <c:v>Sales Chicken Soup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8520069776059991"/>
                  <c:y val="-0.34414333474746217"/>
                </c:manualLayout>
              </c:layout>
              <c:numFmt formatCode="General" sourceLinked="0"/>
            </c:trendlineLbl>
          </c:trendline>
          <c:xVal>
            <c:numRef>
              <c:f>'(91)'!$B$22:$B$36</c:f>
              <c:numCache>
                <c:formatCode>General</c:formatCode>
                <c:ptCount val="15"/>
                <c:pt idx="0">
                  <c:v>86</c:v>
                </c:pt>
                <c:pt idx="1">
                  <c:v>40</c:v>
                </c:pt>
                <c:pt idx="2">
                  <c:v>41</c:v>
                </c:pt>
                <c:pt idx="3">
                  <c:v>78</c:v>
                </c:pt>
                <c:pt idx="4">
                  <c:v>71</c:v>
                </c:pt>
                <c:pt idx="5">
                  <c:v>91</c:v>
                </c:pt>
                <c:pt idx="6">
                  <c:v>70</c:v>
                </c:pt>
                <c:pt idx="7">
                  <c:v>37</c:v>
                </c:pt>
                <c:pt idx="8">
                  <c:v>65</c:v>
                </c:pt>
                <c:pt idx="9">
                  <c:v>42</c:v>
                </c:pt>
                <c:pt idx="10">
                  <c:v>53</c:v>
                </c:pt>
                <c:pt idx="11">
                  <c:v>83</c:v>
                </c:pt>
                <c:pt idx="12">
                  <c:v>63</c:v>
                </c:pt>
                <c:pt idx="13">
                  <c:v>36</c:v>
                </c:pt>
                <c:pt idx="14">
                  <c:v>43</c:v>
                </c:pt>
              </c:numCache>
            </c:numRef>
          </c:xVal>
          <c:yVal>
            <c:numRef>
              <c:f>'(91)'!$C$22:$C$36</c:f>
              <c:numCache>
                <c:formatCode>"$"#,##0_);[Red]\("$"#,##0\)</c:formatCode>
                <c:ptCount val="15"/>
                <c:pt idx="0">
                  <c:v>3300</c:v>
                </c:pt>
                <c:pt idx="1">
                  <c:v>8200</c:v>
                </c:pt>
                <c:pt idx="2">
                  <c:v>8900</c:v>
                </c:pt>
                <c:pt idx="3">
                  <c:v>3100</c:v>
                </c:pt>
                <c:pt idx="4">
                  <c:v>4020</c:v>
                </c:pt>
                <c:pt idx="5">
                  <c:v>1950</c:v>
                </c:pt>
                <c:pt idx="6">
                  <c:v>2500</c:v>
                </c:pt>
                <c:pt idx="7">
                  <c:v>6500</c:v>
                </c:pt>
                <c:pt idx="8">
                  <c:v>6210</c:v>
                </c:pt>
                <c:pt idx="9">
                  <c:v>5250</c:v>
                </c:pt>
                <c:pt idx="10">
                  <c:v>7200</c:v>
                </c:pt>
                <c:pt idx="11">
                  <c:v>2750</c:v>
                </c:pt>
                <c:pt idx="12">
                  <c:v>7150</c:v>
                </c:pt>
                <c:pt idx="13">
                  <c:v>7900</c:v>
                </c:pt>
                <c:pt idx="14">
                  <c:v>6210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18912"/>
        <c:axId val="90118336"/>
      </c:scatterChart>
      <c:scatterChart>
        <c:scatterStyle val="smoothMarker"/>
        <c:varyColors val="0"/>
        <c:ser>
          <c:idx val="1"/>
          <c:order val="1"/>
          <c:tx>
            <c:strRef>
              <c:f>'(91)'!$L$1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'(91)'!$L$2:$L$3</c:f>
              <c:numCache>
                <c:formatCode>General</c:formatCode>
                <c:ptCount val="2"/>
                <c:pt idx="0">
                  <c:v>59.93333333333333</c:v>
                </c:pt>
                <c:pt idx="1">
                  <c:v>59.93333333333333</c:v>
                </c:pt>
              </c:numCache>
            </c:numRef>
          </c:xVal>
          <c:yVal>
            <c:numRef>
              <c:f>'(91)'!$M$2:$M$3</c:f>
              <c:numCache>
                <c:formatCode>General</c:formatCode>
                <c:ptCount val="2"/>
                <c:pt idx="0">
                  <c:v>1</c:v>
                </c:pt>
                <c:pt idx="1">
                  <c:v>10000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'(91)'!$O$1</c:f>
              <c:strCache>
                <c:ptCount val="1"/>
                <c:pt idx="0">
                  <c:v>Yabr</c:v>
                </c:pt>
              </c:strCache>
            </c:strRef>
          </c:tx>
          <c:marker>
            <c:symbol val="none"/>
          </c:marker>
          <c:xVal>
            <c:numRef>
              <c:f>'(91)'!$N$2:$N$3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'(91)'!$O$2:$O$3</c:f>
              <c:numCache>
                <c:formatCode>"$"#,##0_);[Red]\("$"#,##0\)</c:formatCode>
                <c:ptCount val="2"/>
                <c:pt idx="0">
                  <c:v>5409.333333333333</c:v>
                </c:pt>
                <c:pt idx="1">
                  <c:v>5409.333333333333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'(91)'!$Q$1</c:f>
              <c:strCache>
                <c:ptCount val="1"/>
                <c:pt idx="0">
                  <c:v>Observation 3 Total Variation (y3 - Ybar)</c:v>
                </c:pt>
              </c:strCache>
            </c:strRef>
          </c:tx>
          <c:marker>
            <c:symbol val="none"/>
          </c:marker>
          <c:xVal>
            <c:numRef>
              <c:f>'(91)'!$Q$2:$Q$3</c:f>
              <c:numCache>
                <c:formatCode>General</c:formatCode>
                <c:ptCount val="2"/>
                <c:pt idx="0">
                  <c:v>41</c:v>
                </c:pt>
                <c:pt idx="1">
                  <c:v>41</c:v>
                </c:pt>
              </c:numCache>
            </c:numRef>
          </c:xVal>
          <c:yVal>
            <c:numRef>
              <c:f>'(91)'!$R$2:$R$3</c:f>
              <c:numCache>
                <c:formatCode>"$"#,##0_);[Red]\("$"#,##0\)</c:formatCode>
                <c:ptCount val="2"/>
                <c:pt idx="0">
                  <c:v>8900</c:v>
                </c:pt>
                <c:pt idx="1">
                  <c:v>5409.333333333333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'(91)'!$S$1</c:f>
              <c:strCache>
                <c:ptCount val="1"/>
                <c:pt idx="0">
                  <c:v>Residual (y3 - Y Observed)</c:v>
                </c:pt>
              </c:strCache>
            </c:strRef>
          </c:tx>
          <c:marker>
            <c:symbol val="none"/>
          </c:marker>
          <c:xVal>
            <c:numRef>
              <c:f>'(91)'!$S$2:$S$3</c:f>
              <c:numCache>
                <c:formatCode>General</c:formatCode>
                <c:ptCount val="2"/>
                <c:pt idx="0">
                  <c:v>42</c:v>
                </c:pt>
                <c:pt idx="1">
                  <c:v>42</c:v>
                </c:pt>
              </c:numCache>
            </c:numRef>
          </c:xVal>
          <c:yVal>
            <c:numRef>
              <c:f>'(91)'!$T$2:$T$3</c:f>
              <c:numCache>
                <c:formatCode>General</c:formatCode>
                <c:ptCount val="2"/>
                <c:pt idx="0" formatCode="&quot;$&quot;#,##0_);[Red]\(&quot;$&quot;#,##0\)">
                  <c:v>8900</c:v>
                </c:pt>
                <c:pt idx="1">
                  <c:v>7313.2495511669658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'(91)'!$U$1</c:f>
              <c:strCache>
                <c:ptCount val="1"/>
                <c:pt idx="0">
                  <c:v>Explained Part of Total Variation (Y Predicted - Ybar)</c:v>
                </c:pt>
              </c:strCache>
            </c:strRef>
          </c:tx>
          <c:marker>
            <c:symbol val="none"/>
          </c:marker>
          <c:xVal>
            <c:numRef>
              <c:f>'(91)'!$U$2:$U$3</c:f>
              <c:numCache>
                <c:formatCode>General</c:formatCode>
                <c:ptCount val="2"/>
                <c:pt idx="0">
                  <c:v>42</c:v>
                </c:pt>
                <c:pt idx="1">
                  <c:v>42</c:v>
                </c:pt>
              </c:numCache>
            </c:numRef>
          </c:xVal>
          <c:yVal>
            <c:numRef>
              <c:f>'(91)'!$V$2:$V$3</c:f>
              <c:numCache>
                <c:formatCode>"$"#,##0_);[Red]\("$"#,##0\)</c:formatCode>
                <c:ptCount val="2"/>
                <c:pt idx="0" formatCode="General">
                  <c:v>7313.2495511669658</c:v>
                </c:pt>
                <c:pt idx="1">
                  <c:v>5409.333333333333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18912"/>
        <c:axId val="90118336"/>
      </c:scatterChart>
      <c:valAx>
        <c:axId val="90118912"/>
        <c:scaling>
          <c:orientation val="minMax"/>
        </c:scaling>
        <c:delete val="0"/>
        <c:axPos val="b"/>
        <c:title>
          <c:tx>
            <c:strRef>
              <c:f>'(91)'!$B$21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118336"/>
        <c:crosses val="autoZero"/>
        <c:crossBetween val="midCat"/>
      </c:valAx>
      <c:valAx>
        <c:axId val="90118336"/>
        <c:scaling>
          <c:orientation val="minMax"/>
          <c:max val="10000"/>
        </c:scaling>
        <c:delete val="0"/>
        <c:axPos val="l"/>
        <c:title>
          <c:tx>
            <c:strRef>
              <c:f>'(91)'!$C$21</c:f>
              <c:strCache>
                <c:ptCount val="1"/>
                <c:pt idx="0">
                  <c:v>Sales Chicken Soup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90118912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3.2135983001244185E-2"/>
          <c:y val="2.7582751875409942E-2"/>
          <c:w val="0.95138590444681481"/>
          <c:h val="0.3027846907413676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'(91)'!$C$68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45450568678915"/>
                  <c:y val="-2.6110382035578885E-2"/>
                </c:manualLayout>
              </c:layout>
              <c:numFmt formatCode="General" sourceLinked="0"/>
            </c:trendlineLbl>
          </c:trendline>
          <c:xVal>
            <c:numRef>
              <c:f>'(91)'!$B$69:$B$79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'(91)'!$C$69:$C$79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434944"/>
        <c:axId val="341437248"/>
      </c:scatterChart>
      <c:scatterChart>
        <c:scatterStyle val="smoothMarker"/>
        <c:varyColors val="0"/>
        <c:ser>
          <c:idx val="1"/>
          <c:order val="1"/>
          <c:tx>
            <c:strRef>
              <c:f>'(91)'!$E$62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'(91)'!$E$63:$E$64</c:f>
              <c:numCache>
                <c:formatCode>General</c:formatCode>
                <c:ptCount val="2"/>
                <c:pt idx="0">
                  <c:v>66.272727272727266</c:v>
                </c:pt>
                <c:pt idx="1">
                  <c:v>66.272727272727266</c:v>
                </c:pt>
              </c:numCache>
            </c:numRef>
          </c:xVal>
          <c:yVal>
            <c:numRef>
              <c:f>'(91)'!$F$63:$F$64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'(91)'!$H$62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'(91)'!$G$63:$G$64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'(91)'!$H$63:$H$64</c:f>
              <c:numCache>
                <c:formatCode>"$"#,##0_);[Red]\("$"#,##0\)</c:formatCode>
                <c:ptCount val="2"/>
                <c:pt idx="0">
                  <c:v>4068.3636363636365</c:v>
                </c:pt>
                <c:pt idx="1">
                  <c:v>4068.3636363636365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434944"/>
        <c:axId val="341437248"/>
      </c:scatterChart>
      <c:valAx>
        <c:axId val="341434944"/>
        <c:scaling>
          <c:orientation val="minMax"/>
        </c:scaling>
        <c:delete val="0"/>
        <c:axPos val="b"/>
        <c:title>
          <c:tx>
            <c:strRef>
              <c:f>'(91)'!$B$68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1437248"/>
        <c:crosses val="autoZero"/>
        <c:crossBetween val="midCat"/>
      </c:valAx>
      <c:valAx>
        <c:axId val="341437248"/>
        <c:scaling>
          <c:orientation val="minMax"/>
        </c:scaling>
        <c:delete val="0"/>
        <c:axPos val="l"/>
        <c:title>
          <c:tx>
            <c:strRef>
              <c:f>'(91)'!$C$68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341434944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05955190735853"/>
          <c:y val="0.35662547102198028"/>
          <c:w val="0.82131125812414985"/>
          <c:h val="0.48193545514903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'(91an)'!$C$21</c:f>
              <c:strCache>
                <c:ptCount val="1"/>
                <c:pt idx="0">
                  <c:v>Sales Chicken Soup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8520069776059991"/>
                  <c:y val="-0.34414333474746217"/>
                </c:manualLayout>
              </c:layout>
              <c:numFmt formatCode="General" sourceLinked="0"/>
            </c:trendlineLbl>
          </c:trendline>
          <c:xVal>
            <c:numRef>
              <c:f>'(91an)'!$B$22:$B$36</c:f>
              <c:numCache>
                <c:formatCode>General</c:formatCode>
                <c:ptCount val="15"/>
                <c:pt idx="0">
                  <c:v>86</c:v>
                </c:pt>
                <c:pt idx="1">
                  <c:v>40</c:v>
                </c:pt>
                <c:pt idx="2">
                  <c:v>41</c:v>
                </c:pt>
                <c:pt idx="3">
                  <c:v>78</c:v>
                </c:pt>
                <c:pt idx="4">
                  <c:v>71</c:v>
                </c:pt>
                <c:pt idx="5">
                  <c:v>91</c:v>
                </c:pt>
                <c:pt idx="6">
                  <c:v>70</c:v>
                </c:pt>
                <c:pt idx="7">
                  <c:v>37</c:v>
                </c:pt>
                <c:pt idx="8">
                  <c:v>65</c:v>
                </c:pt>
                <c:pt idx="9">
                  <c:v>42</c:v>
                </c:pt>
                <c:pt idx="10">
                  <c:v>53</c:v>
                </c:pt>
                <c:pt idx="11">
                  <c:v>83</c:v>
                </c:pt>
                <c:pt idx="12">
                  <c:v>63</c:v>
                </c:pt>
                <c:pt idx="13">
                  <c:v>36</c:v>
                </c:pt>
                <c:pt idx="14">
                  <c:v>43</c:v>
                </c:pt>
              </c:numCache>
            </c:numRef>
          </c:xVal>
          <c:yVal>
            <c:numRef>
              <c:f>'(91an)'!$C$22:$C$36</c:f>
              <c:numCache>
                <c:formatCode>"$"#,##0_);[Red]\("$"#,##0\)</c:formatCode>
                <c:ptCount val="15"/>
                <c:pt idx="0">
                  <c:v>3300</c:v>
                </c:pt>
                <c:pt idx="1">
                  <c:v>8200</c:v>
                </c:pt>
                <c:pt idx="2">
                  <c:v>8900</c:v>
                </c:pt>
                <c:pt idx="3">
                  <c:v>3100</c:v>
                </c:pt>
                <c:pt idx="4">
                  <c:v>4020</c:v>
                </c:pt>
                <c:pt idx="5">
                  <c:v>1950</c:v>
                </c:pt>
                <c:pt idx="6">
                  <c:v>2500</c:v>
                </c:pt>
                <c:pt idx="7">
                  <c:v>6500</c:v>
                </c:pt>
                <c:pt idx="8">
                  <c:v>6210</c:v>
                </c:pt>
                <c:pt idx="9">
                  <c:v>5250</c:v>
                </c:pt>
                <c:pt idx="10">
                  <c:v>7200</c:v>
                </c:pt>
                <c:pt idx="11">
                  <c:v>2750</c:v>
                </c:pt>
                <c:pt idx="12">
                  <c:v>7150</c:v>
                </c:pt>
                <c:pt idx="13">
                  <c:v>7900</c:v>
                </c:pt>
                <c:pt idx="14">
                  <c:v>6210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498624"/>
        <c:axId val="337499200"/>
      </c:scatterChart>
      <c:scatterChart>
        <c:scatterStyle val="smoothMarker"/>
        <c:varyColors val="0"/>
        <c:ser>
          <c:idx val="1"/>
          <c:order val="1"/>
          <c:tx>
            <c:strRef>
              <c:f>'(91an)'!$L$1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'(91an)'!$L$2:$L$3</c:f>
              <c:numCache>
                <c:formatCode>General</c:formatCode>
                <c:ptCount val="2"/>
                <c:pt idx="0">
                  <c:v>59.93333333333333</c:v>
                </c:pt>
                <c:pt idx="1">
                  <c:v>59.93333333333333</c:v>
                </c:pt>
              </c:numCache>
            </c:numRef>
          </c:xVal>
          <c:yVal>
            <c:numRef>
              <c:f>'(91an)'!$M$2:$M$3</c:f>
              <c:numCache>
                <c:formatCode>General</c:formatCode>
                <c:ptCount val="2"/>
                <c:pt idx="0">
                  <c:v>1</c:v>
                </c:pt>
                <c:pt idx="1">
                  <c:v>10000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'(91an)'!$O$1</c:f>
              <c:strCache>
                <c:ptCount val="1"/>
                <c:pt idx="0">
                  <c:v>Yabr</c:v>
                </c:pt>
              </c:strCache>
            </c:strRef>
          </c:tx>
          <c:marker>
            <c:symbol val="none"/>
          </c:marker>
          <c:xVal>
            <c:numRef>
              <c:f>'(91an)'!$N$2:$N$3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'(91an)'!$O$2:$O$3</c:f>
              <c:numCache>
                <c:formatCode>"$"#,##0_);[Red]\("$"#,##0\)</c:formatCode>
                <c:ptCount val="2"/>
                <c:pt idx="0">
                  <c:v>5409.333333333333</c:v>
                </c:pt>
                <c:pt idx="1">
                  <c:v>5409.333333333333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'(91an)'!$Q$1</c:f>
              <c:strCache>
                <c:ptCount val="1"/>
                <c:pt idx="0">
                  <c:v>Observation 3 Total Variation (y3 - Ybar)</c:v>
                </c:pt>
              </c:strCache>
            </c:strRef>
          </c:tx>
          <c:marker>
            <c:symbol val="none"/>
          </c:marker>
          <c:xVal>
            <c:numRef>
              <c:f>'(91an)'!$Q$2:$Q$3</c:f>
              <c:numCache>
                <c:formatCode>General</c:formatCode>
                <c:ptCount val="2"/>
                <c:pt idx="0">
                  <c:v>41</c:v>
                </c:pt>
                <c:pt idx="1">
                  <c:v>41</c:v>
                </c:pt>
              </c:numCache>
            </c:numRef>
          </c:xVal>
          <c:yVal>
            <c:numRef>
              <c:f>'(91an)'!$R$2:$R$3</c:f>
              <c:numCache>
                <c:formatCode>"$"#,##0_);[Red]\("$"#,##0\)</c:formatCode>
                <c:ptCount val="2"/>
                <c:pt idx="0">
                  <c:v>8900</c:v>
                </c:pt>
                <c:pt idx="1">
                  <c:v>5409.333333333333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'(91an)'!$S$1</c:f>
              <c:strCache>
                <c:ptCount val="1"/>
                <c:pt idx="0">
                  <c:v>Residual (y3 - Y Observed)</c:v>
                </c:pt>
              </c:strCache>
            </c:strRef>
          </c:tx>
          <c:marker>
            <c:symbol val="none"/>
          </c:marker>
          <c:xVal>
            <c:numRef>
              <c:f>'(91an)'!$S$2:$S$3</c:f>
              <c:numCache>
                <c:formatCode>General</c:formatCode>
                <c:ptCount val="2"/>
                <c:pt idx="0">
                  <c:v>42</c:v>
                </c:pt>
                <c:pt idx="1">
                  <c:v>42</c:v>
                </c:pt>
              </c:numCache>
            </c:numRef>
          </c:xVal>
          <c:yVal>
            <c:numRef>
              <c:f>'(91an)'!$T$2:$T$3</c:f>
              <c:numCache>
                <c:formatCode>General</c:formatCode>
                <c:ptCount val="2"/>
                <c:pt idx="0" formatCode="&quot;$&quot;#,##0_);[Red]\(&quot;$&quot;#,##0\)">
                  <c:v>8900</c:v>
                </c:pt>
                <c:pt idx="1">
                  <c:v>7313.2495511669658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'(91an)'!$U$1</c:f>
              <c:strCache>
                <c:ptCount val="1"/>
                <c:pt idx="0">
                  <c:v>Explained Part of Total Variation (Y Predicted - Ybar)</c:v>
                </c:pt>
              </c:strCache>
            </c:strRef>
          </c:tx>
          <c:marker>
            <c:symbol val="none"/>
          </c:marker>
          <c:xVal>
            <c:numRef>
              <c:f>'(91an)'!$U$2:$U$3</c:f>
              <c:numCache>
                <c:formatCode>General</c:formatCode>
                <c:ptCount val="2"/>
                <c:pt idx="0">
                  <c:v>42</c:v>
                </c:pt>
                <c:pt idx="1">
                  <c:v>42</c:v>
                </c:pt>
              </c:numCache>
            </c:numRef>
          </c:xVal>
          <c:yVal>
            <c:numRef>
              <c:f>'(91an)'!$V$2:$V$3</c:f>
              <c:numCache>
                <c:formatCode>"$"#,##0_);[Red]\("$"#,##0\)</c:formatCode>
                <c:ptCount val="2"/>
                <c:pt idx="0" formatCode="General">
                  <c:v>7313.2495511669658</c:v>
                </c:pt>
                <c:pt idx="1">
                  <c:v>5409.333333333333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498624"/>
        <c:axId val="337499200"/>
      </c:scatterChart>
      <c:valAx>
        <c:axId val="337498624"/>
        <c:scaling>
          <c:orientation val="minMax"/>
        </c:scaling>
        <c:delete val="0"/>
        <c:axPos val="b"/>
        <c:title>
          <c:tx>
            <c:strRef>
              <c:f>'(91an)'!$B$21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7499200"/>
        <c:crosses val="autoZero"/>
        <c:crossBetween val="midCat"/>
      </c:valAx>
      <c:valAx>
        <c:axId val="337499200"/>
        <c:scaling>
          <c:orientation val="minMax"/>
          <c:max val="10000"/>
        </c:scaling>
        <c:delete val="0"/>
        <c:axPos val="l"/>
        <c:title>
          <c:tx>
            <c:strRef>
              <c:f>'(91an)'!$C$21</c:f>
              <c:strCache>
                <c:ptCount val="1"/>
                <c:pt idx="0">
                  <c:v>Sales Chicken Soup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337498624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3.2135983001244185E-2"/>
          <c:y val="2.7582751875409942E-2"/>
          <c:w val="0.95138590444681481"/>
          <c:h val="0.3027846907413676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'(91an)'!$C$68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45450568678915"/>
                  <c:y val="-2.6110382035578885E-2"/>
                </c:manualLayout>
              </c:layout>
              <c:numFmt formatCode="General" sourceLinked="0"/>
            </c:trendlineLbl>
          </c:trendline>
          <c:xVal>
            <c:numRef>
              <c:f>'(91an)'!$B$69:$B$79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'(91an)'!$C$69:$C$79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561856"/>
        <c:axId val="339562432"/>
      </c:scatterChart>
      <c:scatterChart>
        <c:scatterStyle val="smoothMarker"/>
        <c:varyColors val="0"/>
        <c:ser>
          <c:idx val="1"/>
          <c:order val="1"/>
          <c:tx>
            <c:strRef>
              <c:f>'(91an)'!$E$62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'(91an)'!$E$63:$E$64</c:f>
              <c:numCache>
                <c:formatCode>General</c:formatCode>
                <c:ptCount val="2"/>
                <c:pt idx="0">
                  <c:v>66.272727272727266</c:v>
                </c:pt>
                <c:pt idx="1">
                  <c:v>66.272727272727266</c:v>
                </c:pt>
              </c:numCache>
            </c:numRef>
          </c:xVal>
          <c:yVal>
            <c:numRef>
              <c:f>'(91an)'!$F$63:$F$64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'(91an)'!$H$62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'(91an)'!$G$63:$G$64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'(91an)'!$H$63:$H$64</c:f>
              <c:numCache>
                <c:formatCode>"$"#,##0_);[Red]\("$"#,##0\)</c:formatCode>
                <c:ptCount val="2"/>
                <c:pt idx="0">
                  <c:v>4068.3636363636365</c:v>
                </c:pt>
                <c:pt idx="1">
                  <c:v>4068.3636363636365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561856"/>
        <c:axId val="339562432"/>
      </c:scatterChart>
      <c:valAx>
        <c:axId val="339561856"/>
        <c:scaling>
          <c:orientation val="minMax"/>
        </c:scaling>
        <c:delete val="0"/>
        <c:axPos val="b"/>
        <c:title>
          <c:tx>
            <c:strRef>
              <c:f>'(91an)'!$B$68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9562432"/>
        <c:crosses val="autoZero"/>
        <c:crossBetween val="midCat"/>
      </c:valAx>
      <c:valAx>
        <c:axId val="339562432"/>
        <c:scaling>
          <c:orientation val="minMax"/>
        </c:scaling>
        <c:delete val="0"/>
        <c:axPos val="l"/>
        <c:title>
          <c:tx>
            <c:strRef>
              <c:f>'(91an)'!$C$68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339561856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'(87an)'!$C$81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2364785651793526"/>
                  <c:y val="4.1192038495188099E-2"/>
                </c:manualLayout>
              </c:layout>
              <c:numFmt formatCode="General" sourceLinked="0"/>
            </c:trendlineLbl>
          </c:trendline>
          <c:xVal>
            <c:numRef>
              <c:f>'(87an)'!$B$82:$B$92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'(87an)'!$C$82:$C$92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121152"/>
        <c:axId val="266121728"/>
      </c:scatterChart>
      <c:valAx>
        <c:axId val="266121152"/>
        <c:scaling>
          <c:orientation val="minMax"/>
        </c:scaling>
        <c:delete val="0"/>
        <c:axPos val="b"/>
        <c:title>
          <c:tx>
            <c:strRef>
              <c:f>'(87an)'!$B$81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6121728"/>
        <c:crosses val="autoZero"/>
        <c:crossBetween val="midCat"/>
      </c:valAx>
      <c:valAx>
        <c:axId val="266121728"/>
        <c:scaling>
          <c:orientation val="minMax"/>
        </c:scaling>
        <c:delete val="0"/>
        <c:axPos val="l"/>
        <c:title>
          <c:tx>
            <c:strRef>
              <c:f>'(87an)'!$C$81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66121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'(87an)'!$C$101</c:f>
              <c:strCache>
                <c:ptCount val="1"/>
                <c:pt idx="0">
                  <c:v>Expert Level (Rating 1 - 10))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4.4342300962379705E-2"/>
                  <c:y val="-0.29877114319043452"/>
                </c:manualLayout>
              </c:layout>
              <c:numFmt formatCode="General" sourceLinked="0"/>
            </c:trendlineLbl>
          </c:trendline>
          <c:xVal>
            <c:numRef>
              <c:f>'(87an)'!$B$102:$B$114</c:f>
              <c:numCache>
                <c:formatCode>General</c:formatCode>
                <c:ptCount val="13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20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19</c:v>
                </c:pt>
                <c:pt idx="9">
                  <c:v>2</c:v>
                </c:pt>
                <c:pt idx="10">
                  <c:v>16</c:v>
                </c:pt>
                <c:pt idx="11">
                  <c:v>12</c:v>
                </c:pt>
                <c:pt idx="12">
                  <c:v>1</c:v>
                </c:pt>
              </c:numCache>
            </c:numRef>
          </c:xVal>
          <c:yVal>
            <c:numRef>
              <c:f>'(87an)'!$C$102:$C$114</c:f>
              <c:numCache>
                <c:formatCode>General</c:formatCode>
                <c:ptCount val="13"/>
                <c:pt idx="0">
                  <c:v>5</c:v>
                </c:pt>
                <c:pt idx="1">
                  <c:v>1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7</c:v>
                </c:pt>
                <c:pt idx="12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124032"/>
        <c:axId val="266124608"/>
      </c:scatterChart>
      <c:valAx>
        <c:axId val="266124032"/>
        <c:scaling>
          <c:orientation val="minMax"/>
        </c:scaling>
        <c:delete val="0"/>
        <c:axPos val="b"/>
        <c:title>
          <c:tx>
            <c:strRef>
              <c:f>'(87an)'!$B$101</c:f>
              <c:strCache>
                <c:ptCount val="1"/>
                <c:pt idx="0">
                  <c:v>Years Using Excel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6124608"/>
        <c:crosses val="autoZero"/>
        <c:crossBetween val="midCat"/>
      </c:valAx>
      <c:valAx>
        <c:axId val="266124608"/>
        <c:scaling>
          <c:orientation val="minMax"/>
        </c:scaling>
        <c:delete val="0"/>
        <c:axPos val="l"/>
        <c:title>
          <c:tx>
            <c:strRef>
              <c:f>'(87an)'!$C$101</c:f>
              <c:strCache>
                <c:ptCount val="1"/>
                <c:pt idx="0">
                  <c:v>Expert Level (Rating 1 - 10))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266124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'(88)'!$C$34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45450568678915"/>
                  <c:y val="-2.6110382035578885E-2"/>
                </c:manualLayout>
              </c:layout>
              <c:numFmt formatCode="General" sourceLinked="0"/>
            </c:trendlineLbl>
          </c:trendline>
          <c:xVal>
            <c:numRef>
              <c:f>'(88)'!$B$35:$B$45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'(88)'!$C$35:$C$45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110080"/>
        <c:axId val="267110656"/>
      </c:scatterChart>
      <c:scatterChart>
        <c:scatterStyle val="smoothMarker"/>
        <c:varyColors val="0"/>
        <c:ser>
          <c:idx val="1"/>
          <c:order val="1"/>
          <c:tx>
            <c:strRef>
              <c:f>'(88)'!$E$28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'(88)'!$E$29:$E$30</c:f>
              <c:numCache>
                <c:formatCode>General</c:formatCode>
                <c:ptCount val="2"/>
                <c:pt idx="0">
                  <c:v>66.272727272727266</c:v>
                </c:pt>
                <c:pt idx="1">
                  <c:v>66.272727272727266</c:v>
                </c:pt>
              </c:numCache>
            </c:numRef>
          </c:xVal>
          <c:yVal>
            <c:numRef>
              <c:f>'(88)'!$F$29:$F$30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'(88)'!$H$28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'(88)'!$G$29:$G$30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'(88)'!$H$29:$H$30</c:f>
              <c:numCache>
                <c:formatCode>"$"#,##0_);[Red]\("$"#,##0\)</c:formatCode>
                <c:ptCount val="2"/>
                <c:pt idx="0">
                  <c:v>4068.3636363636365</c:v>
                </c:pt>
                <c:pt idx="1">
                  <c:v>4068.3636363636365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110080"/>
        <c:axId val="267110656"/>
      </c:scatterChart>
      <c:valAx>
        <c:axId val="267110080"/>
        <c:scaling>
          <c:orientation val="minMax"/>
        </c:scaling>
        <c:delete val="0"/>
        <c:axPos val="b"/>
        <c:title>
          <c:tx>
            <c:strRef>
              <c:f>'(88)'!$B$34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7110656"/>
        <c:crosses val="autoZero"/>
        <c:crossBetween val="midCat"/>
      </c:valAx>
      <c:valAx>
        <c:axId val="267110656"/>
        <c:scaling>
          <c:orientation val="minMax"/>
        </c:scaling>
        <c:delete val="0"/>
        <c:axPos val="l"/>
        <c:title>
          <c:tx>
            <c:strRef>
              <c:f>'(88)'!$C$34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67110080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'(88an)'!$C$34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45450568678915"/>
                  <c:y val="-2.6110382035578885E-2"/>
                </c:manualLayout>
              </c:layout>
              <c:numFmt formatCode="General" sourceLinked="0"/>
            </c:trendlineLbl>
          </c:trendline>
          <c:xVal>
            <c:numRef>
              <c:f>'(88an)'!$B$35:$B$45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'(88an)'!$C$35:$C$45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112960"/>
        <c:axId val="267113536"/>
      </c:scatterChart>
      <c:scatterChart>
        <c:scatterStyle val="smoothMarker"/>
        <c:varyColors val="0"/>
        <c:ser>
          <c:idx val="1"/>
          <c:order val="1"/>
          <c:tx>
            <c:strRef>
              <c:f>'(88an)'!$E$28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'(88an)'!$E$29:$E$30</c:f>
              <c:numCache>
                <c:formatCode>General</c:formatCode>
                <c:ptCount val="2"/>
                <c:pt idx="0">
                  <c:v>66.272727272727266</c:v>
                </c:pt>
                <c:pt idx="1">
                  <c:v>66.272727272727266</c:v>
                </c:pt>
              </c:numCache>
            </c:numRef>
          </c:xVal>
          <c:yVal>
            <c:numRef>
              <c:f>'(88an)'!$F$29:$F$30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'(88an)'!$H$28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'(88an)'!$G$29:$G$30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'(88an)'!$H$29:$H$30</c:f>
              <c:numCache>
                <c:formatCode>"$"#,##0_);[Red]\("$"#,##0\)</c:formatCode>
                <c:ptCount val="2"/>
                <c:pt idx="0">
                  <c:v>4068.3636363636365</c:v>
                </c:pt>
                <c:pt idx="1">
                  <c:v>4068.3636363636365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112960"/>
        <c:axId val="267113536"/>
      </c:scatterChart>
      <c:valAx>
        <c:axId val="267112960"/>
        <c:scaling>
          <c:orientation val="minMax"/>
        </c:scaling>
        <c:delete val="0"/>
        <c:axPos val="b"/>
        <c:title>
          <c:tx>
            <c:strRef>
              <c:f>'(88an)'!$B$34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7113536"/>
        <c:crosses val="autoZero"/>
        <c:crossBetween val="midCat"/>
      </c:valAx>
      <c:valAx>
        <c:axId val="267113536"/>
        <c:scaling>
          <c:orientation val="minMax"/>
        </c:scaling>
        <c:delete val="0"/>
        <c:axPos val="l"/>
        <c:title>
          <c:tx>
            <c:strRef>
              <c:f>'(88an)'!$C$34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67112960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'(88an)'!$C$10</c:f>
              <c:strCache>
                <c:ptCount val="1"/>
                <c:pt idx="0">
                  <c:v>Sales Chicken Soup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5052471566054241"/>
                  <c:y val="-3.8265529308836397E-3"/>
                </c:manualLayout>
              </c:layout>
              <c:numFmt formatCode="General" sourceLinked="0"/>
            </c:trendlineLbl>
          </c:trendline>
          <c:xVal>
            <c:numRef>
              <c:f>'(88an)'!$B$11:$B$25</c:f>
              <c:numCache>
                <c:formatCode>General</c:formatCode>
                <c:ptCount val="15"/>
                <c:pt idx="0">
                  <c:v>86</c:v>
                </c:pt>
                <c:pt idx="1">
                  <c:v>40</c:v>
                </c:pt>
                <c:pt idx="2">
                  <c:v>41</c:v>
                </c:pt>
                <c:pt idx="3">
                  <c:v>78</c:v>
                </c:pt>
                <c:pt idx="4">
                  <c:v>71</c:v>
                </c:pt>
                <c:pt idx="5">
                  <c:v>91</c:v>
                </c:pt>
                <c:pt idx="6">
                  <c:v>70</c:v>
                </c:pt>
                <c:pt idx="7">
                  <c:v>37</c:v>
                </c:pt>
                <c:pt idx="8">
                  <c:v>65</c:v>
                </c:pt>
                <c:pt idx="9">
                  <c:v>42</c:v>
                </c:pt>
                <c:pt idx="10">
                  <c:v>53</c:v>
                </c:pt>
                <c:pt idx="11">
                  <c:v>83</c:v>
                </c:pt>
                <c:pt idx="12">
                  <c:v>63</c:v>
                </c:pt>
                <c:pt idx="13">
                  <c:v>36</c:v>
                </c:pt>
                <c:pt idx="14">
                  <c:v>43</c:v>
                </c:pt>
              </c:numCache>
            </c:numRef>
          </c:xVal>
          <c:yVal>
            <c:numRef>
              <c:f>'(88an)'!$C$11:$C$25</c:f>
              <c:numCache>
                <c:formatCode>"$"#,##0_);[Red]\("$"#,##0\)</c:formatCode>
                <c:ptCount val="15"/>
                <c:pt idx="0">
                  <c:v>3300</c:v>
                </c:pt>
                <c:pt idx="1">
                  <c:v>8200</c:v>
                </c:pt>
                <c:pt idx="2">
                  <c:v>8900</c:v>
                </c:pt>
                <c:pt idx="3">
                  <c:v>3100</c:v>
                </c:pt>
                <c:pt idx="4">
                  <c:v>4020</c:v>
                </c:pt>
                <c:pt idx="5">
                  <c:v>1950</c:v>
                </c:pt>
                <c:pt idx="6">
                  <c:v>2500</c:v>
                </c:pt>
                <c:pt idx="7">
                  <c:v>6500</c:v>
                </c:pt>
                <c:pt idx="8">
                  <c:v>6210</c:v>
                </c:pt>
                <c:pt idx="9">
                  <c:v>5250</c:v>
                </c:pt>
                <c:pt idx="10">
                  <c:v>7200</c:v>
                </c:pt>
                <c:pt idx="11">
                  <c:v>2750</c:v>
                </c:pt>
                <c:pt idx="12">
                  <c:v>7150</c:v>
                </c:pt>
                <c:pt idx="13">
                  <c:v>7900</c:v>
                </c:pt>
                <c:pt idx="14">
                  <c:v>6210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115840"/>
        <c:axId val="266387456"/>
      </c:scatterChart>
      <c:scatterChart>
        <c:scatterStyle val="smoothMarker"/>
        <c:varyColors val="0"/>
        <c:ser>
          <c:idx val="1"/>
          <c:order val="1"/>
          <c:tx>
            <c:strRef>
              <c:f>'(88an)'!$E$6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'(88an)'!$E$7:$E$8</c:f>
              <c:numCache>
                <c:formatCode>General</c:formatCode>
                <c:ptCount val="2"/>
                <c:pt idx="0">
                  <c:v>59.93333333333333</c:v>
                </c:pt>
                <c:pt idx="1">
                  <c:v>59.93333333333333</c:v>
                </c:pt>
              </c:numCache>
            </c:numRef>
          </c:xVal>
          <c:yVal>
            <c:numRef>
              <c:f>'(88an)'!$F$7:$F$8</c:f>
              <c:numCache>
                <c:formatCode>General</c:formatCode>
                <c:ptCount val="2"/>
                <c:pt idx="0">
                  <c:v>0</c:v>
                </c:pt>
                <c:pt idx="1">
                  <c:v>10000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'(88an)'!$H$6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'(88an)'!$G$7:$G$8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'(88an)'!$H$7:$H$8</c:f>
              <c:numCache>
                <c:formatCode>"$"#,##0_);[Red]\("$"#,##0\)</c:formatCode>
                <c:ptCount val="2"/>
                <c:pt idx="0">
                  <c:v>5409.333333333333</c:v>
                </c:pt>
                <c:pt idx="1">
                  <c:v>5409.333333333333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115840"/>
        <c:axId val="266387456"/>
      </c:scatterChart>
      <c:valAx>
        <c:axId val="267115840"/>
        <c:scaling>
          <c:orientation val="minMax"/>
        </c:scaling>
        <c:delete val="0"/>
        <c:axPos val="b"/>
        <c:title>
          <c:tx>
            <c:strRef>
              <c:f>'(88an)'!$B$10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6387456"/>
        <c:crosses val="autoZero"/>
        <c:crossBetween val="midCat"/>
      </c:valAx>
      <c:valAx>
        <c:axId val="266387456"/>
        <c:scaling>
          <c:orientation val="minMax"/>
        </c:scaling>
        <c:delete val="0"/>
        <c:axPos val="l"/>
        <c:title>
          <c:tx>
            <c:strRef>
              <c:f>'(88an)'!$C$10</c:f>
              <c:strCache>
                <c:ptCount val="1"/>
                <c:pt idx="0">
                  <c:v>Sales Chicken Soup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67115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'(89)'!$C$63</c:f>
              <c:strCache>
                <c:ptCount val="1"/>
                <c:pt idx="0">
                  <c:v>Sales Ice Cream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2545450568678915"/>
                  <c:y val="-2.6110382035578885E-2"/>
                </c:manualLayout>
              </c:layout>
              <c:numFmt formatCode="General" sourceLinked="0"/>
            </c:trendlineLbl>
          </c:trendline>
          <c:xVal>
            <c:numRef>
              <c:f>'(89)'!$B$64:$B$74</c:f>
              <c:numCache>
                <c:formatCode>General</c:formatCode>
                <c:ptCount val="11"/>
                <c:pt idx="0">
                  <c:v>91</c:v>
                </c:pt>
                <c:pt idx="1">
                  <c:v>45</c:v>
                </c:pt>
                <c:pt idx="2">
                  <c:v>46</c:v>
                </c:pt>
                <c:pt idx="3">
                  <c:v>83</c:v>
                </c:pt>
                <c:pt idx="4">
                  <c:v>76</c:v>
                </c:pt>
                <c:pt idx="5">
                  <c:v>96</c:v>
                </c:pt>
                <c:pt idx="6">
                  <c:v>75</c:v>
                </c:pt>
                <c:pt idx="7">
                  <c:v>42</c:v>
                </c:pt>
                <c:pt idx="8">
                  <c:v>70</c:v>
                </c:pt>
                <c:pt idx="9">
                  <c:v>47</c:v>
                </c:pt>
                <c:pt idx="10">
                  <c:v>58</c:v>
                </c:pt>
              </c:numCache>
            </c:numRef>
          </c:xVal>
          <c:yVal>
            <c:numRef>
              <c:f>'(89)'!$C$64:$C$74</c:f>
              <c:numCache>
                <c:formatCode>"$"#,##0_);[Red]\("$"#,##0\)</c:formatCode>
                <c:ptCount val="11"/>
                <c:pt idx="0">
                  <c:v>7113</c:v>
                </c:pt>
                <c:pt idx="1">
                  <c:v>2044</c:v>
                </c:pt>
                <c:pt idx="2">
                  <c:v>1108</c:v>
                </c:pt>
                <c:pt idx="3">
                  <c:v>7093</c:v>
                </c:pt>
                <c:pt idx="4">
                  <c:v>3902</c:v>
                </c:pt>
                <c:pt idx="5">
                  <c:v>6676</c:v>
                </c:pt>
                <c:pt idx="6">
                  <c:v>5403</c:v>
                </c:pt>
                <c:pt idx="7">
                  <c:v>886</c:v>
                </c:pt>
                <c:pt idx="8">
                  <c:v>4740</c:v>
                </c:pt>
                <c:pt idx="9">
                  <c:v>2637</c:v>
                </c:pt>
                <c:pt idx="10">
                  <c:v>3150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389184"/>
        <c:axId val="266389760"/>
      </c:scatterChart>
      <c:scatterChart>
        <c:scatterStyle val="smoothMarker"/>
        <c:varyColors val="0"/>
        <c:ser>
          <c:idx val="1"/>
          <c:order val="1"/>
          <c:tx>
            <c:strRef>
              <c:f>'(89)'!$E$57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'(89)'!$E$58:$E$59</c:f>
              <c:numCache>
                <c:formatCode>General</c:formatCode>
                <c:ptCount val="2"/>
                <c:pt idx="0">
                  <c:v>66.272727272727266</c:v>
                </c:pt>
                <c:pt idx="1">
                  <c:v>66.272727272727266</c:v>
                </c:pt>
              </c:numCache>
            </c:numRef>
          </c:xVal>
          <c:yVal>
            <c:numRef>
              <c:f>'(89)'!$F$58:$F$59</c:f>
              <c:numCache>
                <c:formatCode>General</c:formatCode>
                <c:ptCount val="2"/>
                <c:pt idx="0">
                  <c:v>0</c:v>
                </c:pt>
                <c:pt idx="1">
                  <c:v>8000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'(89)'!$H$57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'(89)'!$G$58:$G$59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xVal>
          <c:yVal>
            <c:numRef>
              <c:f>'(89)'!$H$58:$H$59</c:f>
              <c:numCache>
                <c:formatCode>"$"#,##0_);[Red]\("$"#,##0\)</c:formatCode>
                <c:ptCount val="2"/>
                <c:pt idx="0">
                  <c:v>4068.3636363636365</c:v>
                </c:pt>
                <c:pt idx="1">
                  <c:v>4068.3636363636365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389184"/>
        <c:axId val="266389760"/>
      </c:scatterChart>
      <c:valAx>
        <c:axId val="266389184"/>
        <c:scaling>
          <c:orientation val="minMax"/>
        </c:scaling>
        <c:delete val="0"/>
        <c:axPos val="b"/>
        <c:title>
          <c:tx>
            <c:strRef>
              <c:f>'(89)'!$B$63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6389760"/>
        <c:crosses val="autoZero"/>
        <c:crossBetween val="midCat"/>
      </c:valAx>
      <c:valAx>
        <c:axId val="266389760"/>
        <c:scaling>
          <c:orientation val="minMax"/>
        </c:scaling>
        <c:delete val="0"/>
        <c:axPos val="l"/>
        <c:title>
          <c:tx>
            <c:strRef>
              <c:f>'(89)'!$C$63</c:f>
              <c:strCache>
                <c:ptCount val="1"/>
                <c:pt idx="0">
                  <c:v>Sales Ice Cream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266389184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'(89)'!$C$26</c:f>
              <c:strCache>
                <c:ptCount val="1"/>
                <c:pt idx="0">
                  <c:v>Sales Chicken Soup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2002405949256343"/>
                  <c:y val="-0.4649439145310088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</c:trendlineLbl>
          </c:trendline>
          <c:xVal>
            <c:numRef>
              <c:f>'(89)'!$B$27:$B$41</c:f>
              <c:numCache>
                <c:formatCode>General</c:formatCode>
                <c:ptCount val="15"/>
                <c:pt idx="0">
                  <c:v>86</c:v>
                </c:pt>
                <c:pt idx="1">
                  <c:v>40</c:v>
                </c:pt>
                <c:pt idx="2">
                  <c:v>41</c:v>
                </c:pt>
                <c:pt idx="3">
                  <c:v>78</c:v>
                </c:pt>
                <c:pt idx="4">
                  <c:v>71</c:v>
                </c:pt>
                <c:pt idx="5">
                  <c:v>91</c:v>
                </c:pt>
                <c:pt idx="6">
                  <c:v>70</c:v>
                </c:pt>
                <c:pt idx="7">
                  <c:v>37</c:v>
                </c:pt>
                <c:pt idx="8">
                  <c:v>65</c:v>
                </c:pt>
                <c:pt idx="9">
                  <c:v>42</c:v>
                </c:pt>
                <c:pt idx="10">
                  <c:v>53</c:v>
                </c:pt>
                <c:pt idx="11">
                  <c:v>83</c:v>
                </c:pt>
                <c:pt idx="12">
                  <c:v>63</c:v>
                </c:pt>
                <c:pt idx="13">
                  <c:v>36</c:v>
                </c:pt>
                <c:pt idx="14">
                  <c:v>43</c:v>
                </c:pt>
              </c:numCache>
            </c:numRef>
          </c:xVal>
          <c:yVal>
            <c:numRef>
              <c:f>'(89)'!$C$27:$C$41</c:f>
              <c:numCache>
                <c:formatCode>"$"#,##0_);[Red]\("$"#,##0\)</c:formatCode>
                <c:ptCount val="15"/>
                <c:pt idx="0">
                  <c:v>3300</c:v>
                </c:pt>
                <c:pt idx="1">
                  <c:v>8200</c:v>
                </c:pt>
                <c:pt idx="2">
                  <c:v>8900</c:v>
                </c:pt>
                <c:pt idx="3">
                  <c:v>3100</c:v>
                </c:pt>
                <c:pt idx="4">
                  <c:v>4020</c:v>
                </c:pt>
                <c:pt idx="5">
                  <c:v>1950</c:v>
                </c:pt>
                <c:pt idx="6">
                  <c:v>2500</c:v>
                </c:pt>
                <c:pt idx="7">
                  <c:v>6500</c:v>
                </c:pt>
                <c:pt idx="8">
                  <c:v>6210</c:v>
                </c:pt>
                <c:pt idx="9">
                  <c:v>5250</c:v>
                </c:pt>
                <c:pt idx="10">
                  <c:v>7200</c:v>
                </c:pt>
                <c:pt idx="11">
                  <c:v>2750</c:v>
                </c:pt>
                <c:pt idx="12">
                  <c:v>7150</c:v>
                </c:pt>
                <c:pt idx="13">
                  <c:v>7900</c:v>
                </c:pt>
                <c:pt idx="14">
                  <c:v>6210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392064"/>
        <c:axId val="266392640"/>
      </c:scatterChart>
      <c:scatterChart>
        <c:scatterStyle val="smoothMarker"/>
        <c:varyColors val="0"/>
        <c:ser>
          <c:idx val="1"/>
          <c:order val="1"/>
          <c:tx>
            <c:strRef>
              <c:f>'(89)'!$F$16</c:f>
              <c:strCache>
                <c:ptCount val="1"/>
                <c:pt idx="0">
                  <c:v>Xbar</c:v>
                </c:pt>
              </c:strCache>
            </c:strRef>
          </c:tx>
          <c:marker>
            <c:symbol val="none"/>
          </c:marker>
          <c:xVal>
            <c:numRef>
              <c:f>'(89)'!$F$17:$F$18</c:f>
              <c:numCache>
                <c:formatCode>General</c:formatCode>
                <c:ptCount val="2"/>
                <c:pt idx="0">
                  <c:v>59.93333333333333</c:v>
                </c:pt>
                <c:pt idx="1">
                  <c:v>59.93333333333333</c:v>
                </c:pt>
              </c:numCache>
            </c:numRef>
          </c:xVal>
          <c:yVal>
            <c:numRef>
              <c:f>'(89)'!$G$17:$G$18</c:f>
              <c:numCache>
                <c:formatCode>General</c:formatCode>
                <c:ptCount val="2"/>
                <c:pt idx="0">
                  <c:v>0</c:v>
                </c:pt>
                <c:pt idx="1">
                  <c:v>10000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'(89)'!$G$19</c:f>
              <c:strCache>
                <c:ptCount val="1"/>
                <c:pt idx="0">
                  <c:v>Ybar</c:v>
                </c:pt>
              </c:strCache>
            </c:strRef>
          </c:tx>
          <c:marker>
            <c:symbol val="none"/>
          </c:marker>
          <c:xVal>
            <c:numRef>
              <c:f>'(89)'!$F$20:$F$21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'(89)'!$G$20:$G$21</c:f>
              <c:numCache>
                <c:formatCode>"$"#,##0_);[Red]\("$"#,##0\)</c:formatCode>
                <c:ptCount val="2"/>
                <c:pt idx="0">
                  <c:v>5409.333333333333</c:v>
                </c:pt>
                <c:pt idx="1">
                  <c:v>5409.333333333333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392064"/>
        <c:axId val="266392640"/>
      </c:scatterChart>
      <c:valAx>
        <c:axId val="266392064"/>
        <c:scaling>
          <c:orientation val="minMax"/>
        </c:scaling>
        <c:delete val="0"/>
        <c:axPos val="b"/>
        <c:title>
          <c:tx>
            <c:strRef>
              <c:f>'(89)'!$B$26</c:f>
              <c:strCache>
                <c:ptCount val="1"/>
                <c:pt idx="0">
                  <c:v>Temperature (F)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800"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66392640"/>
        <c:crosses val="autoZero"/>
        <c:crossBetween val="midCat"/>
      </c:valAx>
      <c:valAx>
        <c:axId val="266392640"/>
        <c:scaling>
          <c:orientation val="minMax"/>
        </c:scaling>
        <c:delete val="0"/>
        <c:axPos val="l"/>
        <c:title>
          <c:tx>
            <c:strRef>
              <c:f>'(89)'!$C$26</c:f>
              <c:strCache>
                <c:ptCount val="1"/>
                <c:pt idx="0">
                  <c:v>Sales Chicken Soup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800"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66392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289560</xdr:colOff>
      <xdr:row>10</xdr:row>
      <xdr:rowOff>171450</xdr:rowOff>
    </xdr:from>
    <xdr:to>
      <xdr:col>9</xdr:col>
      <xdr:colOff>38100</xdr:colOff>
      <xdr:row>25</xdr:row>
      <xdr:rowOff>125730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259080</xdr:colOff>
      <xdr:row>53</xdr:row>
      <xdr:rowOff>49530</xdr:rowOff>
    </xdr:from>
    <xdr:to>
      <xdr:col>9</xdr:col>
      <xdr:colOff>7620</xdr:colOff>
      <xdr:row>69</xdr:row>
      <xdr:rowOff>26670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198120</xdr:colOff>
      <xdr:row>76</xdr:row>
      <xdr:rowOff>163830</xdr:rowOff>
    </xdr:from>
    <xdr:to>
      <xdr:col>8</xdr:col>
      <xdr:colOff>556260</xdr:colOff>
      <xdr:row>92</xdr:row>
      <xdr:rowOff>140970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533400</xdr:colOff>
      <xdr:row>100</xdr:row>
      <xdr:rowOff>72390</xdr:rowOff>
    </xdr:from>
    <xdr:to>
      <xdr:col>7</xdr:col>
      <xdr:colOff>236220</xdr:colOff>
      <xdr:row>114</xdr:row>
      <xdr:rowOff>72390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414895</xdr:colOff>
      <xdr:row>3</xdr:row>
      <xdr:rowOff>173921</xdr:rowOff>
    </xdr:from>
    <xdr:ext cx="6406489" cy="108542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8735935" y="1454081"/>
              <a:ext cx="6406489" cy="10854295"/>
            </a:xfrm>
            <a:prstGeom prst="rect">
              <a:avLst/>
            </a:prstGeom>
            <a:solidFill>
              <a:srgbClr val="FFFF99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ith residual = observed value - predicted value = represents error in using </a:t>
              </a:r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5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15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</m:oMath>
              </a14:m>
              <a:r>
                <a:rPr lang="en-US" sz="15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to predict </a:t>
              </a:r>
              <a14:m>
                <m:oMath xmlns:m="http://schemas.openxmlformats.org/officeDocument/2006/math">
                  <m:r>
                    <a:rPr lang="en-US" sz="15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</m:t>
                  </m:r>
                  <m:r>
                    <a:rPr lang="en-US" sz="1500" b="0" i="1" baseline="-2500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𝑖</m:t>
                  </m:r>
                  <m:r>
                    <a:rPr lang="en-US" sz="15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 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14:m>
                <m:oMath xmlns:m="http://schemas.openxmlformats.org/officeDocument/2006/math"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</m:t>
                  </m:r>
                  <m:r>
                    <a:rPr lang="en-US" sz="2400" b="0" i="1" baseline="-2500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 </m:t>
                  </m:r>
                  <m:acc>
                    <m:accPr>
                      <m:chr m:val="̂"/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</m:oMath>
              </a14:m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algn="l"/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Sum Of Squares Due To Error (in model) = How well observations cluster around the Estimated Line = SSE = Not Explained Part of SST</a:t>
              </a:r>
            </a:p>
            <a:p>
              <a:pPr algn="l"/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SSE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Cambria Math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Cambria Math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Cambria Math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Cambria Math"/>
                      <a:cs typeface="+mn-cs"/>
                    </a:rPr>
                    <m:t> − </m:t>
                  </m:r>
                  <m:acc>
                    <m:accPr>
                      <m:chr m:val="̂"/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</m:oMath>
              </a14:m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endParaRPr lang="en-US" sz="1500" baseline="30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Total Sum Of Squares (Deviation from Mean) = How well the observations cluster around the Ybar Line = SST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SST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𝑌𝑏𝑎</m:t>
                  </m:r>
                  <m:r>
                    <a:rPr lang="en-US" sz="2400" b="0" i="1" baseline="-2500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𝑟</m:t>
                  </m:r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endParaRPr lang="en-US" sz="1200" baseline="30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n-US" sz="12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Sum Of Squares Due To Regression (Predicted y minus Y bar) = Explained Part of SST = SSR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SSR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acc>
                    <m:accPr>
                      <m:chr m:val="̂"/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i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𝑌𝑏𝑎</m:t>
                  </m:r>
                  <m:r>
                    <a:rPr lang="en-US" sz="2400" b="0" i="1" baseline="-2500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𝑟</m:t>
                  </m:r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Relationship between three: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SST = SSR + SSE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If there is no deviation in the observed values and the model values SSE = 0 and SSR = SST, thus: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SSR/SST = 1 = perfect Prediction.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Determination = How well does the estimated regression line fit the data? = Measure of the goodness of fit for the estimated regression line = A number between 0 and +1. Can be used your nonlinear relationships as well as linear.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r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SSR/SST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The percentage of total sum of square that can be explained by using the estimated regression equation = Proportion of the variability in the dependent variable y that is explained by the estimated regression equation. Observations are more closely grouped about the least squares line.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Using r^2 only, we can draw no conclusion about whether the relationship between x and y is statistically significant. Such conclusions must be based on considerations that involve sample size and properties of the appropriate sampling distributions of the least squares estimators.</a:t>
              </a:r>
              <a:endParaRPr lang="en-US" sz="1500" baseline="0">
                <a:effectLst/>
              </a:endParaRPr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8735935" y="1454081"/>
              <a:ext cx="6406489" cy="10854295"/>
            </a:xfrm>
            <a:prstGeom prst="rect">
              <a:avLst/>
            </a:prstGeom>
            <a:solidFill>
              <a:srgbClr val="FFFF99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ith residual = observed value - predicted value = represents error in using </a:t>
              </a:r>
              <a:r>
                <a:rPr lang="en-US" sz="15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15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to predict </a:t>
              </a:r>
              <a:r>
                <a:rPr lang="en-US" sz="15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</a:t>
              </a:r>
              <a:r>
                <a:rPr lang="en-US" sz="15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15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 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algn="l"/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Sum Of Squares Due To Error (in model) = How well observations cluster around the Estimated Line = SSE = Not Explained Part of SST</a:t>
              </a:r>
            </a:p>
            <a:p>
              <a:pPr algn="l"/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SSE 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 −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endParaRPr lang="en-US" sz="1500" baseline="30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Total Sum Of Squares (Deviation from Mean) = How well the observations cluster around the Ybar Line = SST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SST 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endParaRPr lang="en-US" sz="1200" baseline="30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n-US" sz="12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Sum Of Squares Due To Regression (Predicted y minus Y bar) = Explained Part of SST = SSR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SSR 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i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Relationship between three: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SST = SSR + SSE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If there is no deviation in the observed values and the model values SSE = 0 and SSR = SST, thus: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SSR/SST = 1 = perfect Prediction.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Determination = How well does the estimated regression line fit the data? = Measure of the goodness of fit for the estimated regression line = A number between 0 and +1. Can be used your nonlinear relationships as well as linear.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r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SSR/SST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The percentage of total sum of square that can be explained by using the estimated regression equation = Proportion of the variability in the dependent variable y that is explained by the estimated regression equation. Observations are more closely grouped about the least squares line.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Using r^2 only, we can draw no conclusion about whether the relationship between x and y is statistically significant. Such conclusions must be based on considerations that involve sample size and properties of the appropriate sampling distributions of the least squares estimators.</a:t>
              </a:r>
              <a:endParaRPr lang="en-US" sz="1500" baseline="0">
                <a:effectLst/>
              </a:endParaRPr>
            </a:p>
          </xdr:txBody>
        </xdr:sp>
      </mc:Fallback>
    </mc:AlternateContent>
    <xdr:clientData/>
  </xdr:oneCellAnchor>
  <xdr:twoCellAnchor>
    <xdr:from>
      <xdr:col>2</xdr:col>
      <xdr:colOff>1174569</xdr:colOff>
      <xdr:row>2</xdr:row>
      <xdr:rowOff>492231</xdr:rowOff>
    </xdr:from>
    <xdr:to>
      <xdr:col>7</xdr:col>
      <xdr:colOff>980604</xdr:colOff>
      <xdr:row>17</xdr:row>
      <xdr:rowOff>107767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65</xdr:row>
      <xdr:rowOff>64770</xdr:rowOff>
    </xdr:from>
    <xdr:to>
      <xdr:col>8</xdr:col>
      <xdr:colOff>525780</xdr:colOff>
      <xdr:row>81</xdr:row>
      <xdr:rowOff>26670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</xdr:colOff>
      <xdr:row>30</xdr:row>
      <xdr:rowOff>80010</xdr:rowOff>
    </xdr:from>
    <xdr:to>
      <xdr:col>10</xdr:col>
      <xdr:colOff>396240</xdr:colOff>
      <xdr:row>46</xdr:row>
      <xdr:rowOff>41910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</xdr:colOff>
      <xdr:row>30</xdr:row>
      <xdr:rowOff>80010</xdr:rowOff>
    </xdr:from>
    <xdr:to>
      <xdr:col>10</xdr:col>
      <xdr:colOff>396240</xdr:colOff>
      <xdr:row>46</xdr:row>
      <xdr:rowOff>41910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487680</xdr:colOff>
      <xdr:row>9</xdr:row>
      <xdr:rowOff>80010</xdr:rowOff>
    </xdr:from>
    <xdr:to>
      <xdr:col>9</xdr:col>
      <xdr:colOff>236220</xdr:colOff>
      <xdr:row>24</xdr:row>
      <xdr:rowOff>80010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60</xdr:row>
      <xdr:rowOff>64770</xdr:rowOff>
    </xdr:from>
    <xdr:to>
      <xdr:col>8</xdr:col>
      <xdr:colOff>525780</xdr:colOff>
      <xdr:row>76</xdr:row>
      <xdr:rowOff>26670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15059</xdr:colOff>
      <xdr:row>12</xdr:row>
      <xdr:rowOff>59659</xdr:rowOff>
    </xdr:from>
    <xdr:to>
      <xdr:col>7</xdr:col>
      <xdr:colOff>580962</xdr:colOff>
      <xdr:row>22</xdr:row>
      <xdr:rowOff>162280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82429</xdr:colOff>
      <xdr:row>31</xdr:row>
      <xdr:rowOff>7054</xdr:rowOff>
    </xdr:from>
    <xdr:ext cx="3087491" cy="27209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414649" y="6636454"/>
              <a:ext cx="3087491" cy="2720906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US" sz="24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f>
                        <m:fPr>
                          <m:ctrlPr>
                            <a:rPr lang="en-US" sz="2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Σ</m:t>
                          </m:r>
                          <m:d>
                            <m:dPr>
                              <m:ctrlP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 −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𝑋𝑏𝑎𝑟</m:t>
                              </m:r>
                            </m:e>
                          </m:d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∗(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𝑦𝑖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𝑌𝑏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𝑎𝑟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−1</m:t>
                          </m:r>
                        </m:den>
                      </m:f>
                    </m:num>
                    <m:den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</m:t>
                      </m:r>
                      <m:r>
                        <m:rPr>
                          <m:nor/>
                        </m:rPr>
                        <a:rPr lang="en-US" sz="2400" baseline="-250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x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∗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sy</m:t>
                      </m:r>
                      <m:r>
                        <m:rPr>
                          <m:nor/>
                        </m:rPr>
                        <a:rPr lang="en-US" sz="2400">
                          <a:effectLst/>
                        </a:rPr>
                        <m:t> 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414649" y="6636454"/>
              <a:ext cx="3087491" cy="2720906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−𝑋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))/(𝑛 −1)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∗s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</a:t>
              </a:r>
              <a:r>
                <a:rPr lang="en-US" sz="2400" i="0">
                  <a:effectLst/>
                </a:rPr>
                <a:t> </a:t>
              </a:r>
              <a:r>
                <a:rPr lang="en-US" sz="2400" i="0">
                  <a:effectLst/>
                  <a:latin typeface="Cambria Math"/>
                </a:rPr>
                <a:t>" 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7</xdr:col>
      <xdr:colOff>632795</xdr:colOff>
      <xdr:row>12</xdr:row>
      <xdr:rowOff>118823</xdr:rowOff>
    </xdr:from>
    <xdr:ext cx="3497580" cy="1384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6770663" y="3057966"/>
              <a:ext cx="3497580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en-US" sz="240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en-US" sz="2400" i="1">
                              <a:latin typeface="Cambria Math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latin typeface="Cambria Math"/>
                              <a:ea typeface="Cambria Math"/>
                            </a:rPr>
                            <m:t>Σ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</m:t>
                          </m:r>
                          <m:d>
                            <m:dPr>
                              <m:ctrlP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latin typeface="Cambria Math"/>
                                  <a:ea typeface="Cambria Math"/>
                                </a:rPr>
                                <m:t>𝑖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 −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𝑋𝑏𝑎𝑟</m:t>
                              </m:r>
                            </m:e>
                          </m:d>
                          <m:r>
                            <a:rPr lang="en-US" sz="2400" b="0" i="1" baseline="30000">
                              <a:latin typeface="Cambria Math"/>
                              <a:ea typeface="Cambria Math"/>
                            </a:rPr>
                            <m:t>2</m:t>
                          </m:r>
                        </m:num>
                        <m:den>
                          <m:r>
                            <a:rPr lang="en-US" sz="2400" b="0" i="1">
                              <a:latin typeface="Cambria Math"/>
                            </a:rPr>
                            <m:t>(</m:t>
                          </m:r>
                          <m:r>
                            <a:rPr lang="en-US" sz="2400" b="0" i="1">
                              <a:latin typeface="Cambria Math"/>
                            </a:rPr>
                            <m:t>𝑛</m:t>
                          </m:r>
                          <m:r>
                            <a:rPr lang="en-US" sz="2400" b="0" i="1">
                              <a:latin typeface="Cambria Math"/>
                            </a:rPr>
                            <m:t>−1)</m:t>
                          </m:r>
                        </m:den>
                      </m:f>
                    </m:e>
                  </m:rad>
                </m:oMath>
              </a14:m>
              <a:endParaRPr lang="en-US" sz="24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6770663" y="3057966"/>
              <a:ext cx="3497580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:r>
                <a:rPr lang="en-US" sz="2400" i="0">
                  <a:latin typeface="Cambria Math"/>
                </a:rPr>
                <a:t>√((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 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𝑏𝑎𝑟)</a:t>
              </a:r>
              <a:r>
                <a:rPr lang="en-US" sz="2400" b="0" i="0" baseline="30000">
                  <a:latin typeface="Cambria Math"/>
                  <a:ea typeface="Cambria Math"/>
                </a:rPr>
                <a:t>2)/(</a:t>
              </a:r>
              <a:r>
                <a:rPr lang="en-US" sz="2400" b="0" i="0">
                  <a:latin typeface="Cambria Math"/>
                </a:rPr>
                <a:t>(𝑛−1)))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8</xdr:col>
      <xdr:colOff>38099</xdr:colOff>
      <xdr:row>20</xdr:row>
      <xdr:rowOff>119219</xdr:rowOff>
    </xdr:from>
    <xdr:ext cx="4112559" cy="17553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7066428" y="4449172"/>
              <a:ext cx="4112559" cy="1755301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latin typeface="Cambria Math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2400" i="1">
                          <a:latin typeface="Cambria Math"/>
                          <a:ea typeface="Cambria Math"/>
                        </a:rPr>
                        <m:t>Σ</m:t>
                      </m:r>
                      <m:d>
                        <m:dPr>
                          <m:ctrlPr>
                            <a:rPr lang="en-US" sz="2400" b="0" i="1">
                              <a:latin typeface="Cambria Math"/>
                              <a:ea typeface="Cambria Math"/>
                            </a:rPr>
                          </m:ctrlPr>
                        </m:dPr>
                        <m:e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𝑥</m:t>
                          </m:r>
                          <m:r>
                            <a:rPr lang="en-US" sz="2400" b="0" i="1" baseline="-25000">
                              <a:latin typeface="Cambria Math"/>
                              <a:ea typeface="Cambria Math"/>
                            </a:rPr>
                            <m:t>𝑖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−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𝑋𝑏𝑎𝑟</m:t>
                          </m:r>
                        </m:e>
                      </m:d>
                      <m:r>
                        <a:rPr lang="en-US" sz="2400" b="0" i="1">
                          <a:latin typeface="Cambria Math"/>
                          <a:ea typeface="Cambria Math"/>
                        </a:rPr>
                        <m:t>∗(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𝑦𝑖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 −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𝑌𝑏𝑎𝑟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)</m:t>
                      </m:r>
                    </m:num>
                    <m:den>
                      <m:r>
                        <a:rPr lang="en-US" sz="2400" b="0" i="1">
                          <a:latin typeface="Cambria Math"/>
                        </a:rPr>
                        <m:t>𝑛</m:t>
                      </m:r>
                      <m:r>
                        <a:rPr lang="en-US" sz="2400" b="0" i="1">
                          <a:latin typeface="Cambria Math"/>
                        </a:rPr>
                        <m:t> −1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7066428" y="4449172"/>
              <a:ext cx="4112559" cy="1755301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:r>
                <a:rPr lang="en-US" sz="2400" i="0">
                  <a:latin typeface="Cambria Math"/>
                </a:rPr>
                <a:t>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−𝑋𝑏𝑎</a:t>
              </a:r>
              <a:r>
                <a:rPr lang="en-US" sz="2400" b="0" i="0" baseline="-25000">
                  <a:latin typeface="Cambria Math"/>
                  <a:ea typeface="Cambria Math"/>
                </a:rPr>
                <a:t>𝑟)</a:t>
              </a:r>
              <a:r>
                <a:rPr lang="en-US" sz="2400" b="0" i="0">
                  <a:latin typeface="Cambria Math"/>
                  <a:ea typeface="Cambria Math"/>
                </a:rPr>
                <a:t>∗(𝑦𝑖 −𝑌𝑏𝑎</a:t>
              </a:r>
              <a:r>
                <a:rPr lang="en-US" sz="2400" b="0" i="0" baseline="-25000">
                  <a:latin typeface="Cambria Math"/>
                  <a:ea typeface="Cambria Math"/>
                </a:rPr>
                <a:t>𝑟</a:t>
              </a:r>
              <a:r>
                <a:rPr lang="en-US" sz="2400" b="0" i="0">
                  <a:latin typeface="Cambria Math"/>
                  <a:ea typeface="Cambria Math"/>
                </a:rPr>
                <a:t>))/(</a:t>
              </a:r>
              <a:r>
                <a:rPr lang="en-US" sz="2400" b="0" i="0">
                  <a:latin typeface="Cambria Math"/>
                </a:rPr>
                <a:t>𝑛 −1)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3</xdr:col>
      <xdr:colOff>251460</xdr:colOff>
      <xdr:row>85</xdr:row>
      <xdr:rowOff>41910</xdr:rowOff>
    </xdr:from>
    <xdr:to>
      <xdr:col>9</xdr:col>
      <xdr:colOff>411480</xdr:colOff>
      <xdr:row>99</xdr:row>
      <xdr:rowOff>41910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60</xdr:row>
      <xdr:rowOff>64770</xdr:rowOff>
    </xdr:from>
    <xdr:to>
      <xdr:col>8</xdr:col>
      <xdr:colOff>525780</xdr:colOff>
      <xdr:row>76</xdr:row>
      <xdr:rowOff>26670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15059</xdr:colOff>
      <xdr:row>12</xdr:row>
      <xdr:rowOff>59659</xdr:rowOff>
    </xdr:from>
    <xdr:to>
      <xdr:col>7</xdr:col>
      <xdr:colOff>580962</xdr:colOff>
      <xdr:row>22</xdr:row>
      <xdr:rowOff>162280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82429</xdr:colOff>
      <xdr:row>31</xdr:row>
      <xdr:rowOff>7054</xdr:rowOff>
    </xdr:from>
    <xdr:ext cx="3087491" cy="272090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7108069" y="6636454"/>
              <a:ext cx="3087491" cy="2720906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US" sz="24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f>
                        <m:fPr>
                          <m:ctrlPr>
                            <a:rPr lang="en-US" sz="2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Σ</m:t>
                          </m:r>
                          <m:d>
                            <m:dPr>
                              <m:ctrlP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 −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𝑋𝑏𝑎𝑟</m:t>
                              </m:r>
                            </m:e>
                          </m:d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∗(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𝑦𝑖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𝑌𝑏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𝑎𝑟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−1</m:t>
                          </m:r>
                        </m:den>
                      </m:f>
                    </m:num>
                    <m:den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</m:t>
                      </m:r>
                      <m:r>
                        <m:rPr>
                          <m:nor/>
                        </m:rPr>
                        <a:rPr lang="en-US" sz="2400" baseline="-250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x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∗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sy</m:t>
                      </m:r>
                      <m:r>
                        <m:rPr>
                          <m:nor/>
                        </m:rPr>
                        <a:rPr lang="en-US" sz="2400">
                          <a:effectLst/>
                        </a:rPr>
                        <m:t> 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7108069" y="6636454"/>
              <a:ext cx="3087491" cy="2720906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−𝑋𝑏𝑎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∗(𝑦𝑖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𝑌𝑏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𝑎𝑟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))/(𝑛 −1)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∗sy</a:t>
              </a:r>
              <a:r>
                <a:rPr lang="en-US" sz="2400" i="0">
                  <a:effectLst/>
                </a:rPr>
                <a:t> </a:t>
              </a:r>
              <a:r>
                <a:rPr lang="en-US" sz="2400" i="0">
                  <a:effectLst/>
                  <a:latin typeface="Cambria Math"/>
                </a:rPr>
                <a:t>" 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7</xdr:col>
      <xdr:colOff>632795</xdr:colOff>
      <xdr:row>12</xdr:row>
      <xdr:rowOff>118823</xdr:rowOff>
    </xdr:from>
    <xdr:ext cx="3497580" cy="1384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6774515" y="3044903"/>
              <a:ext cx="3497580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en-US" sz="240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en-US" sz="2400" i="1">
                              <a:latin typeface="Cambria Math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latin typeface="Cambria Math"/>
                              <a:ea typeface="Cambria Math"/>
                            </a:rPr>
                            <m:t>Σ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</m:t>
                          </m:r>
                          <m:d>
                            <m:dPr>
                              <m:ctrlP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latin typeface="Cambria Math"/>
                                  <a:ea typeface="Cambria Math"/>
                                </a:rPr>
                                <m:t>𝑖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 −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𝑋𝑏𝑎𝑟</m:t>
                              </m:r>
                            </m:e>
                          </m:d>
                          <m:r>
                            <a:rPr lang="en-US" sz="2400" b="0" i="1" baseline="30000">
                              <a:latin typeface="Cambria Math"/>
                              <a:ea typeface="Cambria Math"/>
                            </a:rPr>
                            <m:t>2</m:t>
                          </m:r>
                        </m:num>
                        <m:den>
                          <m:r>
                            <a:rPr lang="en-US" sz="2400" b="0" i="1">
                              <a:latin typeface="Cambria Math"/>
                            </a:rPr>
                            <m:t>(</m:t>
                          </m:r>
                          <m:r>
                            <a:rPr lang="en-US" sz="2400" b="0" i="1">
                              <a:latin typeface="Cambria Math"/>
                            </a:rPr>
                            <m:t>𝑛</m:t>
                          </m:r>
                          <m:r>
                            <a:rPr lang="en-US" sz="2400" b="0" i="1">
                              <a:latin typeface="Cambria Math"/>
                            </a:rPr>
                            <m:t>−1)</m:t>
                          </m:r>
                        </m:den>
                      </m:f>
                    </m:e>
                  </m:rad>
                </m:oMath>
              </a14:m>
              <a:endParaRPr lang="en-US" sz="2400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6774515" y="3044903"/>
              <a:ext cx="3497580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:r>
                <a:rPr lang="en-US" sz="2400" i="0">
                  <a:latin typeface="Cambria Math"/>
                </a:rPr>
                <a:t>√((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 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−𝑋𝑏𝑎</a:t>
              </a:r>
              <a:r>
                <a:rPr lang="en-US" sz="2400" b="0" i="0" baseline="-25000">
                  <a:latin typeface="Cambria Math"/>
                  <a:ea typeface="Cambria Math"/>
                </a:rPr>
                <a:t>𝑟)</a:t>
              </a:r>
              <a:r>
                <a:rPr lang="en-US" sz="2400" b="0" i="0" baseline="30000">
                  <a:latin typeface="Cambria Math"/>
                  <a:ea typeface="Cambria Math"/>
                </a:rPr>
                <a:t>2)/(</a:t>
              </a:r>
              <a:r>
                <a:rPr lang="en-US" sz="2400" b="0" i="0">
                  <a:latin typeface="Cambria Math"/>
                </a:rPr>
                <a:t>(𝑛−1)))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8</xdr:col>
      <xdr:colOff>38099</xdr:colOff>
      <xdr:row>20</xdr:row>
      <xdr:rowOff>119219</xdr:rowOff>
    </xdr:from>
    <xdr:ext cx="4112559" cy="17553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7063739" y="4508339"/>
              <a:ext cx="4112559" cy="1755301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latin typeface="Cambria Math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2400" i="1">
                          <a:latin typeface="Cambria Math"/>
                          <a:ea typeface="Cambria Math"/>
                        </a:rPr>
                        <m:t>Σ</m:t>
                      </m:r>
                      <m:d>
                        <m:dPr>
                          <m:ctrlPr>
                            <a:rPr lang="en-US" sz="2400" b="0" i="1">
                              <a:latin typeface="Cambria Math"/>
                              <a:ea typeface="Cambria Math"/>
                            </a:rPr>
                          </m:ctrlPr>
                        </m:dPr>
                        <m:e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𝑥</m:t>
                          </m:r>
                          <m:r>
                            <a:rPr lang="en-US" sz="2400" b="0" i="1" baseline="-25000">
                              <a:latin typeface="Cambria Math"/>
                              <a:ea typeface="Cambria Math"/>
                            </a:rPr>
                            <m:t>𝑖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−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𝑋𝑏𝑎𝑟</m:t>
                          </m:r>
                        </m:e>
                      </m:d>
                      <m:r>
                        <a:rPr lang="en-US" sz="2400" b="0" i="1">
                          <a:latin typeface="Cambria Math"/>
                          <a:ea typeface="Cambria Math"/>
                        </a:rPr>
                        <m:t>∗(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𝑦𝑖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 −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𝑌𝑏𝑎𝑟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)</m:t>
                      </m:r>
                    </m:num>
                    <m:den>
                      <m:r>
                        <a:rPr lang="en-US" sz="2400" b="0" i="1">
                          <a:latin typeface="Cambria Math"/>
                        </a:rPr>
                        <m:t>𝑛</m:t>
                      </m:r>
                      <m:r>
                        <a:rPr lang="en-US" sz="2400" b="0" i="1">
                          <a:latin typeface="Cambria Math"/>
                        </a:rPr>
                        <m:t> −1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7063739" y="4508339"/>
              <a:ext cx="4112559" cy="1755301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:r>
                <a:rPr lang="en-US" sz="2400" i="0">
                  <a:latin typeface="Cambria Math"/>
                </a:rPr>
                <a:t>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−𝑋𝑏𝑎</a:t>
              </a:r>
              <a:r>
                <a:rPr lang="en-US" sz="2400" b="0" i="0" baseline="-25000">
                  <a:latin typeface="Cambria Math"/>
                  <a:ea typeface="Cambria Math"/>
                </a:rPr>
                <a:t>𝑟)</a:t>
              </a:r>
              <a:r>
                <a:rPr lang="en-US" sz="2400" b="0" i="0">
                  <a:latin typeface="Cambria Math"/>
                  <a:ea typeface="Cambria Math"/>
                </a:rPr>
                <a:t>∗(𝑦𝑖 −𝑌𝑏𝑎</a:t>
              </a:r>
              <a:r>
                <a:rPr lang="en-US" sz="2400" b="0" i="0" baseline="-25000">
                  <a:latin typeface="Cambria Math"/>
                  <a:ea typeface="Cambria Math"/>
                </a:rPr>
                <a:t>𝑟</a:t>
              </a:r>
              <a:r>
                <a:rPr lang="en-US" sz="2400" b="0" i="0">
                  <a:latin typeface="Cambria Math"/>
                  <a:ea typeface="Cambria Math"/>
                </a:rPr>
                <a:t>))/(</a:t>
              </a:r>
              <a:r>
                <a:rPr lang="en-US" sz="2400" b="0" i="0">
                  <a:latin typeface="Cambria Math"/>
                </a:rPr>
                <a:t>𝑛 −1)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3</xdr:col>
      <xdr:colOff>251460</xdr:colOff>
      <xdr:row>85</xdr:row>
      <xdr:rowOff>41910</xdr:rowOff>
    </xdr:from>
    <xdr:to>
      <xdr:col>9</xdr:col>
      <xdr:colOff>411480</xdr:colOff>
      <xdr:row>99</xdr:row>
      <xdr:rowOff>41910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61</xdr:row>
      <xdr:rowOff>64770</xdr:rowOff>
    </xdr:from>
    <xdr:to>
      <xdr:col>8</xdr:col>
      <xdr:colOff>525780</xdr:colOff>
      <xdr:row>77</xdr:row>
      <xdr:rowOff>26670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15059</xdr:colOff>
      <xdr:row>13</xdr:row>
      <xdr:rowOff>59659</xdr:rowOff>
    </xdr:from>
    <xdr:to>
      <xdr:col>7</xdr:col>
      <xdr:colOff>580962</xdr:colOff>
      <xdr:row>23</xdr:row>
      <xdr:rowOff>162280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154146</xdr:colOff>
      <xdr:row>12</xdr:row>
      <xdr:rowOff>159453</xdr:rowOff>
    </xdr:from>
    <xdr:ext cx="5852207" cy="198367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7783671" y="3245553"/>
              <a:ext cx="5852207" cy="1983672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US" sz="24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f>
                        <m:fPr>
                          <m:ctrlPr>
                            <a:rPr lang="en-US" sz="24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Σ</m:t>
                          </m:r>
                          <m:d>
                            <m:dPr>
                              <m:ctrlP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 −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𝑋𝑏𝑎</m:t>
                              </m:r>
                              <m:r>
                                <a:rPr lang="en-US" sz="2400" b="0" i="1" baseline="-25000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𝑟</m:t>
                              </m:r>
                            </m:e>
                          </m:d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∗(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𝑦𝑖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𝑌𝑏𝑎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𝑛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−1</m:t>
                          </m:r>
                        </m:den>
                      </m:f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n-US" sz="2400">
                          <a:effectLst/>
                        </a:rPr>
                        <m:t> </m:t>
                      </m:r>
                    </m:num>
                    <m:den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</m:t>
                      </m:r>
                      <m:r>
                        <m:rPr>
                          <m:nor/>
                        </m:rPr>
                        <a:rPr lang="en-US" sz="2400" baseline="-250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x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∗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sy</m:t>
                      </m:r>
                      <m:r>
                        <m:rPr>
                          <m:nor/>
                        </m:rPr>
                        <a:rPr lang="en-US" sz="2400">
                          <a:effectLst/>
                        </a:rPr>
                        <m:t> 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7783671" y="3245553"/>
              <a:ext cx="5852207" cy="1983672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 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−𝑋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𝑏𝑎𝑟)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𝑏𝑎𝑟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))/(𝑛 −1)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400" i="0">
                  <a:effectLst/>
                </a:rPr>
                <a:t>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∗s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</a:t>
              </a:r>
              <a:r>
                <a:rPr lang="en-US" sz="2400" i="0">
                  <a:effectLst/>
                </a:rPr>
                <a:t> </a:t>
              </a:r>
              <a:r>
                <a:rPr lang="en-US" sz="2400" i="0">
                  <a:effectLst/>
                  <a:latin typeface="Cambria Math"/>
                </a:rPr>
                <a:t>" 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121808</xdr:colOff>
      <xdr:row>0</xdr:row>
      <xdr:rowOff>82964</xdr:rowOff>
    </xdr:from>
    <xdr:ext cx="6117628" cy="1384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6576396" y="82964"/>
              <a:ext cx="6117628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en-US" sz="240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en-US" sz="2400" i="1">
                              <a:latin typeface="Cambria Math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latin typeface="Cambria Math"/>
                              <a:ea typeface="Cambria Math"/>
                            </a:rPr>
                            <m:t>Σ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</m:t>
                          </m:r>
                          <m:d>
                            <m:dPr>
                              <m:ctrlP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latin typeface="Cambria Math"/>
                                  <a:ea typeface="Cambria Math"/>
                                </a:rPr>
                                <m:t>𝑖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 −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𝑋𝑏𝑎</m:t>
                              </m:r>
                              <m:r>
                                <a:rPr lang="en-US" sz="2400" b="0" i="1" baseline="-25000">
                                  <a:latin typeface="Cambria Math"/>
                                  <a:ea typeface="Cambria Math"/>
                                </a:rPr>
                                <m:t>𝑟</m:t>
                              </m:r>
                            </m:e>
                          </m:d>
                          <m:r>
                            <a:rPr lang="en-US" sz="2400" b="0" i="1" baseline="30000">
                              <a:latin typeface="Cambria Math"/>
                              <a:ea typeface="Cambria Math"/>
                            </a:rPr>
                            <m:t>2</m:t>
                          </m:r>
                        </m:num>
                        <m:den>
                          <m:r>
                            <a:rPr lang="en-US" sz="2400" b="0" i="1">
                              <a:latin typeface="Cambria Math"/>
                            </a:rPr>
                            <m:t>(</m:t>
                          </m:r>
                          <m:r>
                            <a:rPr lang="en-US" sz="2400" b="0" i="1">
                              <a:latin typeface="Cambria Math"/>
                            </a:rPr>
                            <m:t>𝑛</m:t>
                          </m:r>
                          <m:r>
                            <a:rPr lang="en-US" sz="2400" b="0" i="1">
                              <a:latin typeface="Cambria Math"/>
                            </a:rPr>
                            <m:t>−1)</m:t>
                          </m:r>
                        </m:den>
                      </m:f>
                    </m:e>
                  </m:rad>
                </m:oMath>
              </a14:m>
              <a:endParaRPr lang="en-US" sz="2400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6576396" y="82964"/>
              <a:ext cx="6117628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:r>
                <a:rPr lang="en-US" sz="2400" i="0">
                  <a:latin typeface="Cambria Math"/>
                </a:rPr>
                <a:t>√((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 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𝑏𝑎𝑟)</a:t>
              </a:r>
              <a:r>
                <a:rPr lang="en-US" sz="2400" b="0" i="0" baseline="30000">
                  <a:latin typeface="Cambria Math"/>
                  <a:ea typeface="Cambria Math"/>
                </a:rPr>
                <a:t>2)/(</a:t>
              </a:r>
              <a:r>
                <a:rPr lang="en-US" sz="2400" b="0" i="0">
                  <a:latin typeface="Cambria Math"/>
                </a:rPr>
                <a:t>(𝑛−1)))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8</xdr:col>
      <xdr:colOff>136711</xdr:colOff>
      <xdr:row>7</xdr:row>
      <xdr:rowOff>83359</xdr:rowOff>
    </xdr:from>
    <xdr:ext cx="5905501" cy="147649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6591299" y="1526677"/>
              <a:ext cx="5905501" cy="147649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latin typeface="Cambria Math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2400" i="1">
                          <a:latin typeface="Cambria Math"/>
                          <a:ea typeface="Cambria Math"/>
                        </a:rPr>
                        <m:t>Σ</m:t>
                      </m:r>
                      <m:d>
                        <m:dPr>
                          <m:ctrlPr>
                            <a:rPr lang="en-US" sz="2400" b="0" i="1">
                              <a:latin typeface="Cambria Math"/>
                              <a:ea typeface="Cambria Math"/>
                            </a:rPr>
                          </m:ctrlPr>
                        </m:dPr>
                        <m:e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𝑥</m:t>
                          </m:r>
                          <m:r>
                            <a:rPr lang="en-US" sz="2400" b="0" i="1" baseline="-25000">
                              <a:latin typeface="Cambria Math"/>
                              <a:ea typeface="Cambria Math"/>
                            </a:rPr>
                            <m:t>𝑖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−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𝑋𝑏𝑎</m:t>
                          </m:r>
                          <m:r>
                            <a:rPr lang="en-US" sz="2400" b="0" i="1" baseline="-25000">
                              <a:latin typeface="Cambria Math"/>
                              <a:ea typeface="Cambria Math"/>
                            </a:rPr>
                            <m:t>𝑟</m:t>
                          </m:r>
                        </m:e>
                      </m:d>
                      <m:r>
                        <a:rPr lang="en-US" sz="2400" b="0" i="1">
                          <a:latin typeface="Cambria Math"/>
                          <a:ea typeface="Cambria Math"/>
                        </a:rPr>
                        <m:t>∗(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𝑦𝑖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 −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𝑌𝑏𝑎</m:t>
                      </m:r>
                      <m:r>
                        <a:rPr lang="en-US" sz="2400" b="0" i="1" baseline="-2500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)</m:t>
                      </m:r>
                    </m:num>
                    <m:den>
                      <m:r>
                        <a:rPr lang="en-US" sz="2400" b="0" i="1">
                          <a:latin typeface="Cambria Math"/>
                        </a:rPr>
                        <m:t>𝑛</m:t>
                      </m:r>
                      <m:r>
                        <a:rPr lang="en-US" sz="2400" b="0" i="1">
                          <a:latin typeface="Cambria Math"/>
                        </a:rPr>
                        <m:t> −1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6591299" y="1526677"/>
              <a:ext cx="5905501" cy="147649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:r>
                <a:rPr lang="en-US" sz="2400" i="0">
                  <a:latin typeface="Cambria Math"/>
                </a:rPr>
                <a:t>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𝑏𝑎𝑟)</a:t>
              </a:r>
              <a:r>
                <a:rPr lang="en-US" sz="2400" b="0" i="0">
                  <a:latin typeface="Cambria Math"/>
                  <a:ea typeface="Cambria Math"/>
                </a:rPr>
                <a:t>∗(𝑦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−𝑌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</a:t>
              </a:r>
              <a:r>
                <a:rPr lang="en-US" sz="2400" b="0" i="0">
                  <a:latin typeface="Cambria Math"/>
                  <a:ea typeface="Cambria Math"/>
                </a:rPr>
                <a:t>))/(</a:t>
              </a:r>
              <a:r>
                <a:rPr lang="en-US" sz="2400" b="0" i="0">
                  <a:latin typeface="Cambria Math"/>
                </a:rPr>
                <a:t>𝑛 −1)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154503</xdr:colOff>
      <xdr:row>23</xdr:row>
      <xdr:rowOff>185056</xdr:rowOff>
    </xdr:from>
    <xdr:ext cx="4036497" cy="249282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/>
            <xdr:cNvSpPr txBox="1"/>
          </xdr:nvSpPr>
          <xdr:spPr>
            <a:xfrm>
              <a:off x="7687417" y="5170713"/>
              <a:ext cx="4036497" cy="249282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Estimated Simple Linear Regression Equation</a:t>
              </a:r>
            </a:p>
            <a:p>
              <a:pPr algn="l"/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2800" i="1">
                          <a:latin typeface="Cambria Math"/>
                        </a:rPr>
                      </m:ctrlPr>
                    </m:accPr>
                    <m:e>
                      <m:r>
                        <a:rPr lang="en-US" sz="2800" b="0" i="1">
                          <a:latin typeface="Cambria Math"/>
                        </a:rPr>
                        <m:t>𝑦</m:t>
                      </m:r>
                    </m:e>
                  </m:acc>
                </m:oMath>
              </a14:m>
              <a:r>
                <a:rPr lang="en-US" sz="2800" baseline="-25000"/>
                <a:t>i</a:t>
              </a:r>
              <a:r>
                <a:rPr lang="en-US" sz="2800"/>
                <a:t> = b</a:t>
              </a:r>
              <a:r>
                <a:rPr lang="en-US" sz="2800" baseline="-25000"/>
                <a:t>0</a:t>
              </a:r>
              <a:r>
                <a:rPr lang="en-US" sz="2800"/>
                <a:t> + b</a:t>
              </a:r>
              <a:r>
                <a:rPr lang="en-US" sz="2800" baseline="-25000"/>
                <a:t>1</a:t>
              </a:r>
              <a:r>
                <a:rPr lang="en-US" sz="2800"/>
                <a:t>x</a:t>
              </a:r>
              <a:r>
                <a:rPr lang="en-US" sz="2800" baseline="-25000"/>
                <a:t>i</a:t>
              </a:r>
              <a:r>
                <a:rPr lang="en-US" sz="2800" baseline="0"/>
                <a:t> </a:t>
              </a:r>
            </a:p>
            <a:p>
              <a:endParaRPr lang="en-US" sz="1200" baseline="0">
                <a:effectLst/>
              </a:endParaRPr>
            </a:p>
            <a:p>
              <a:r>
                <a:rPr lang="en-US" sz="1200">
                  <a:effectLst/>
                </a:rPr>
                <a:t>Model based off of proof that minimizes: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>
                  <a:effectLst/>
                </a:rPr>
                <a:t>Least</a:t>
              </a:r>
              <a:r>
                <a:rPr lang="en-US" sz="1200" baseline="0">
                  <a:effectLst/>
                </a:rPr>
                <a:t> Squares Criterion: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>
                  <a:effectLst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 </m:t>
                  </m:r>
                  <m:acc>
                    <m:accPr>
                      <m:chr m:val="̂"/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</m:oMath>
              </a14:m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or  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 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b</m:t>
                  </m:r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0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+ 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b</m:t>
                  </m:r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1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x</m:t>
                  </m:r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i</m:t>
                  </m:r>
                  <m:r>
                    <m:rPr>
                      <m:nor/>
                    </m:rPr>
                    <a:rPr lang="en-US" sz="24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In order to get formula for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and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</a:p>
          </xdr:txBody>
        </xdr:sp>
      </mc:Choice>
      <mc:Fallback>
        <xdr:sp macro="" textlink="">
          <xdr:nvSpPr>
            <xdr:cNvPr id="8" name="TextBox 7"/>
            <xdr:cNvSpPr txBox="1"/>
          </xdr:nvSpPr>
          <xdr:spPr>
            <a:xfrm>
              <a:off x="7687417" y="5170713"/>
              <a:ext cx="4036497" cy="249282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Estimated Simple Linear Regression Equation</a:t>
              </a:r>
            </a:p>
            <a:p>
              <a:pPr algn="l"/>
              <a:r>
                <a:rPr lang="en-US" sz="2800" b="0" i="0">
                  <a:latin typeface="Cambria Math"/>
                </a:rPr>
                <a:t>𝑦 ̂</a:t>
              </a:r>
              <a:r>
                <a:rPr lang="en-US" sz="2800" baseline="-25000"/>
                <a:t>i</a:t>
              </a:r>
              <a:r>
                <a:rPr lang="en-US" sz="2800"/>
                <a:t> = b</a:t>
              </a:r>
              <a:r>
                <a:rPr lang="en-US" sz="2800" baseline="-25000"/>
                <a:t>0</a:t>
              </a:r>
              <a:r>
                <a:rPr lang="en-US" sz="2800"/>
                <a:t> + b</a:t>
              </a:r>
              <a:r>
                <a:rPr lang="en-US" sz="2800" baseline="-25000"/>
                <a:t>1</a:t>
              </a:r>
              <a:r>
                <a:rPr lang="en-US" sz="2800"/>
                <a:t>x</a:t>
              </a:r>
              <a:r>
                <a:rPr lang="en-US" sz="2800" baseline="-25000"/>
                <a:t>i</a:t>
              </a:r>
              <a:r>
                <a:rPr lang="en-US" sz="2800" baseline="0"/>
                <a:t> </a:t>
              </a:r>
            </a:p>
            <a:p>
              <a:endParaRPr lang="en-US" sz="1200" baseline="0">
                <a:effectLst/>
              </a:endParaRPr>
            </a:p>
            <a:p>
              <a:r>
                <a:rPr lang="en-US" sz="1200">
                  <a:effectLst/>
                </a:rPr>
                <a:t>Model based off of proof that minimizes: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>
                  <a:effectLst/>
                </a:rPr>
                <a:t>Least</a:t>
              </a:r>
              <a:r>
                <a:rPr lang="en-US" sz="1200" baseline="0">
                  <a:effectLst/>
                </a:rPr>
                <a:t> Squares Criterion: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>
                  <a:effectLst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or  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 "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b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+ b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x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i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In order to get formula for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and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</a:p>
          </xdr:txBody>
        </xdr:sp>
      </mc:Fallback>
    </mc:AlternateContent>
    <xdr:clientData/>
  </xdr:oneCellAnchor>
  <xdr:oneCellAnchor>
    <xdr:from>
      <xdr:col>8</xdr:col>
      <xdr:colOff>169053</xdr:colOff>
      <xdr:row>36</xdr:row>
      <xdr:rowOff>156185</xdr:rowOff>
    </xdr:from>
    <xdr:ext cx="4059382" cy="171796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/>
            <xdr:cNvSpPr txBox="1"/>
          </xdr:nvSpPr>
          <xdr:spPr>
            <a:xfrm>
              <a:off x="7701967" y="7776185"/>
              <a:ext cx="4059382" cy="1717964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Slope of Line (for every 1 unit of x, how much does y move?)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Σ</m:t>
                      </m:r>
                      <m:d>
                        <m:dPr>
                          <m:ctrlP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𝑋𝑏𝑎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</m:t>
                          </m:r>
                        </m:e>
                      </m:d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∗(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𝑦𝑖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−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𝑌𝑏𝑎</m:t>
                      </m:r>
                      <m:r>
                        <a:rPr lang="en-US" sz="24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el-GR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𝛴</m:t>
                      </m:r>
                      <m:d>
                        <m:dPr>
                          <m:ctrlPr>
                            <a:rPr lang="el-GR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𝑋𝑏𝑎𝑟</m:t>
                          </m:r>
                        </m:e>
                      </m:d>
                      <m:r>
                        <a:rPr lang="en-US" sz="24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den>
                  </m:f>
                </m:oMath>
              </a14:m>
              <a:endParaRPr lang="en-US" sz="2400">
                <a:effectLst/>
              </a:endParaRPr>
            </a:p>
            <a:p>
              <a:endParaRPr lang="en-US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Y-Intercept (at what point does the line cross the y-axis?)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Y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- 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*X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endParaRPr lang="en-US" sz="2400">
                <a:effectLst/>
              </a:endParaRPr>
            </a:p>
            <a:p>
              <a:pPr algn="l"/>
              <a:endParaRPr lang="en-US" sz="2400" baseline="0"/>
            </a:p>
          </xdr:txBody>
        </xdr:sp>
      </mc:Choice>
      <mc:Fallback>
        <xdr:sp macro="" textlink="">
          <xdr:nvSpPr>
            <xdr:cNvPr id="9" name="TextBox 8"/>
            <xdr:cNvSpPr txBox="1"/>
          </xdr:nvSpPr>
          <xdr:spPr>
            <a:xfrm>
              <a:off x="7701967" y="7776185"/>
              <a:ext cx="4059382" cy="1717964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Slope of Line (for every 1 unit of x, how much does y move?)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−𝑋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))/</a:t>
              </a:r>
              <a:r>
                <a:rPr lang="el-GR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𝛴(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−𝑋𝑏𝑎𝑟)</a:t>
              </a:r>
              <a:r>
                <a:rPr lang="en-US" sz="24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endParaRPr lang="en-US" sz="2400">
                <a:effectLst/>
              </a:endParaRPr>
            </a:p>
            <a:p>
              <a:endParaRPr lang="en-US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Y-Intercept (at what point does the line cross the y-axis?)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Y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- 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*X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endParaRPr lang="en-US" sz="2400">
                <a:effectLst/>
              </a:endParaRPr>
            </a:p>
            <a:p>
              <a:pPr algn="l"/>
              <a:endParaRPr lang="en-US" sz="2400" baseline="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61</xdr:row>
      <xdr:rowOff>64770</xdr:rowOff>
    </xdr:from>
    <xdr:to>
      <xdr:col>8</xdr:col>
      <xdr:colOff>525780</xdr:colOff>
      <xdr:row>77</xdr:row>
      <xdr:rowOff>26670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15059</xdr:colOff>
      <xdr:row>13</xdr:row>
      <xdr:rowOff>59659</xdr:rowOff>
    </xdr:from>
    <xdr:to>
      <xdr:col>7</xdr:col>
      <xdr:colOff>580962</xdr:colOff>
      <xdr:row>23</xdr:row>
      <xdr:rowOff>162280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154146</xdr:colOff>
      <xdr:row>12</xdr:row>
      <xdr:rowOff>159453</xdr:rowOff>
    </xdr:from>
    <xdr:ext cx="5852207" cy="198367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7781766" y="3268413"/>
              <a:ext cx="5852207" cy="1983672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US" sz="24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f>
                        <m:fPr>
                          <m:ctrlPr>
                            <a:rPr lang="en-US" sz="24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Σ</m:t>
                          </m:r>
                          <m:d>
                            <m:dPr>
                              <m:ctrlP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 −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𝑋𝑏𝑎</m:t>
                              </m:r>
                              <m:r>
                                <a:rPr lang="en-US" sz="2400" b="0" i="1" baseline="-25000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𝑟</m:t>
                              </m:r>
                            </m:e>
                          </m:d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∗(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𝑦𝑖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𝑌𝑏𝑎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𝑛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−1</m:t>
                          </m:r>
                        </m:den>
                      </m:f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n-US" sz="2400">
                          <a:effectLst/>
                        </a:rPr>
                        <m:t> </m:t>
                      </m:r>
                    </m:num>
                    <m:den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</m:t>
                      </m:r>
                      <m:r>
                        <m:rPr>
                          <m:nor/>
                        </m:rPr>
                        <a:rPr lang="en-US" sz="2400" baseline="-250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x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∗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sy</m:t>
                      </m:r>
                      <m:r>
                        <m:rPr>
                          <m:nor/>
                        </m:rPr>
                        <a:rPr lang="en-US" sz="2400">
                          <a:effectLst/>
                        </a:rPr>
                        <m:t> 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7781766" y="3268413"/>
              <a:ext cx="5852207" cy="1983672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 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−𝑋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𝑏𝑎𝑟)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𝑏𝑎𝑟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))/(𝑛 −1)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400" i="0">
                  <a:effectLst/>
                </a:rPr>
                <a:t>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∗s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</a:t>
              </a:r>
              <a:r>
                <a:rPr lang="en-US" sz="2400" i="0">
                  <a:effectLst/>
                </a:rPr>
                <a:t> </a:t>
              </a:r>
              <a:r>
                <a:rPr lang="en-US" sz="2400" i="0">
                  <a:effectLst/>
                  <a:latin typeface="Cambria Math"/>
                </a:rPr>
                <a:t>" 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121808</xdr:colOff>
      <xdr:row>0</xdr:row>
      <xdr:rowOff>82964</xdr:rowOff>
    </xdr:from>
    <xdr:ext cx="6117628" cy="1384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7749428" y="82964"/>
              <a:ext cx="6117628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en-US" sz="240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en-US" sz="2400" i="1">
                              <a:latin typeface="Cambria Math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latin typeface="Cambria Math"/>
                              <a:ea typeface="Cambria Math"/>
                            </a:rPr>
                            <m:t>Σ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</m:t>
                          </m:r>
                          <m:d>
                            <m:dPr>
                              <m:ctrlP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latin typeface="Cambria Math"/>
                                  <a:ea typeface="Cambria Math"/>
                                </a:rPr>
                                <m:t>𝑖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 −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𝑋𝑏𝑎</m:t>
                              </m:r>
                              <m:r>
                                <a:rPr lang="en-US" sz="2400" b="0" i="1" baseline="-25000">
                                  <a:latin typeface="Cambria Math"/>
                                  <a:ea typeface="Cambria Math"/>
                                </a:rPr>
                                <m:t>𝑟</m:t>
                              </m:r>
                            </m:e>
                          </m:d>
                          <m:r>
                            <a:rPr lang="en-US" sz="2400" b="0" i="1" baseline="30000">
                              <a:latin typeface="Cambria Math"/>
                              <a:ea typeface="Cambria Math"/>
                            </a:rPr>
                            <m:t>2</m:t>
                          </m:r>
                        </m:num>
                        <m:den>
                          <m:r>
                            <a:rPr lang="en-US" sz="2400" b="0" i="1">
                              <a:latin typeface="Cambria Math"/>
                            </a:rPr>
                            <m:t>(</m:t>
                          </m:r>
                          <m:r>
                            <a:rPr lang="en-US" sz="2400" b="0" i="1">
                              <a:latin typeface="Cambria Math"/>
                            </a:rPr>
                            <m:t>𝑛</m:t>
                          </m:r>
                          <m:r>
                            <a:rPr lang="en-US" sz="2400" b="0" i="1">
                              <a:latin typeface="Cambria Math"/>
                            </a:rPr>
                            <m:t>−1)</m:t>
                          </m:r>
                        </m:den>
                      </m:f>
                    </m:e>
                  </m:rad>
                </m:oMath>
              </a14:m>
              <a:endParaRPr lang="en-US" sz="2400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7749428" y="82964"/>
              <a:ext cx="6117628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:r>
                <a:rPr lang="en-US" sz="2400" i="0">
                  <a:latin typeface="Cambria Math"/>
                </a:rPr>
                <a:t>√((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 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𝑏𝑎𝑟)</a:t>
              </a:r>
              <a:r>
                <a:rPr lang="en-US" sz="2400" b="0" i="0" baseline="30000">
                  <a:latin typeface="Cambria Math"/>
                  <a:ea typeface="Cambria Math"/>
                </a:rPr>
                <a:t>2)/(</a:t>
              </a:r>
              <a:r>
                <a:rPr lang="en-US" sz="2400" b="0" i="0">
                  <a:latin typeface="Cambria Math"/>
                </a:rPr>
                <a:t>(𝑛−1)))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8</xdr:col>
      <xdr:colOff>136711</xdr:colOff>
      <xdr:row>7</xdr:row>
      <xdr:rowOff>83359</xdr:rowOff>
    </xdr:from>
    <xdr:ext cx="5905501" cy="147649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7764331" y="1729279"/>
              <a:ext cx="5905501" cy="147649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latin typeface="Cambria Math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2400" i="1">
                          <a:latin typeface="Cambria Math"/>
                          <a:ea typeface="Cambria Math"/>
                        </a:rPr>
                        <m:t>Σ</m:t>
                      </m:r>
                      <m:d>
                        <m:dPr>
                          <m:ctrlPr>
                            <a:rPr lang="en-US" sz="2400" b="0" i="1">
                              <a:latin typeface="Cambria Math"/>
                              <a:ea typeface="Cambria Math"/>
                            </a:rPr>
                          </m:ctrlPr>
                        </m:dPr>
                        <m:e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𝑥</m:t>
                          </m:r>
                          <m:r>
                            <a:rPr lang="en-US" sz="2400" b="0" i="1" baseline="-25000">
                              <a:latin typeface="Cambria Math"/>
                              <a:ea typeface="Cambria Math"/>
                            </a:rPr>
                            <m:t>𝑖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−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𝑋𝑏𝑎</m:t>
                          </m:r>
                          <m:r>
                            <a:rPr lang="en-US" sz="2400" b="0" i="1" baseline="-25000">
                              <a:latin typeface="Cambria Math"/>
                              <a:ea typeface="Cambria Math"/>
                            </a:rPr>
                            <m:t>𝑟</m:t>
                          </m:r>
                        </m:e>
                      </m:d>
                      <m:r>
                        <a:rPr lang="en-US" sz="2400" b="0" i="1">
                          <a:latin typeface="Cambria Math"/>
                          <a:ea typeface="Cambria Math"/>
                        </a:rPr>
                        <m:t>∗(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𝑦𝑖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 −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𝑌𝑏𝑎</m:t>
                      </m:r>
                      <m:r>
                        <a:rPr lang="en-US" sz="2400" b="0" i="1" baseline="-2500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)</m:t>
                      </m:r>
                    </m:num>
                    <m:den>
                      <m:r>
                        <a:rPr lang="en-US" sz="2400" b="0" i="1">
                          <a:latin typeface="Cambria Math"/>
                        </a:rPr>
                        <m:t>𝑛</m:t>
                      </m:r>
                      <m:r>
                        <a:rPr lang="en-US" sz="2400" b="0" i="1">
                          <a:latin typeface="Cambria Math"/>
                        </a:rPr>
                        <m:t> −1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7764331" y="1729279"/>
              <a:ext cx="5905501" cy="147649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:r>
                <a:rPr lang="en-US" sz="2400" i="0">
                  <a:latin typeface="Cambria Math"/>
                </a:rPr>
                <a:t>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𝑏𝑎𝑟)</a:t>
              </a:r>
              <a:r>
                <a:rPr lang="en-US" sz="2400" b="0" i="0">
                  <a:latin typeface="Cambria Math"/>
                  <a:ea typeface="Cambria Math"/>
                </a:rPr>
                <a:t>∗(𝑦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−𝑌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</a:t>
              </a:r>
              <a:r>
                <a:rPr lang="en-US" sz="2400" b="0" i="0">
                  <a:latin typeface="Cambria Math"/>
                  <a:ea typeface="Cambria Math"/>
                </a:rPr>
                <a:t>))/(</a:t>
              </a:r>
              <a:r>
                <a:rPr lang="en-US" sz="2400" b="0" i="0">
                  <a:latin typeface="Cambria Math"/>
                </a:rPr>
                <a:t>𝑛 −1)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154503</xdr:colOff>
      <xdr:row>23</xdr:row>
      <xdr:rowOff>185056</xdr:rowOff>
    </xdr:from>
    <xdr:ext cx="4036497" cy="249282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/>
            <xdr:cNvSpPr txBox="1"/>
          </xdr:nvSpPr>
          <xdr:spPr>
            <a:xfrm>
              <a:off x="7782123" y="5305696"/>
              <a:ext cx="4036497" cy="249282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Estimated Simple Linear Regression Equation</a:t>
              </a:r>
            </a:p>
            <a:p>
              <a:pPr algn="l"/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2800" i="1">
                          <a:latin typeface="Cambria Math"/>
                        </a:rPr>
                      </m:ctrlPr>
                    </m:accPr>
                    <m:e>
                      <m:r>
                        <a:rPr lang="en-US" sz="2800" b="0" i="1">
                          <a:latin typeface="Cambria Math"/>
                        </a:rPr>
                        <m:t>𝑦</m:t>
                      </m:r>
                    </m:e>
                  </m:acc>
                </m:oMath>
              </a14:m>
              <a:r>
                <a:rPr lang="en-US" sz="2800" baseline="-25000"/>
                <a:t>i</a:t>
              </a:r>
              <a:r>
                <a:rPr lang="en-US" sz="2800"/>
                <a:t> = b</a:t>
              </a:r>
              <a:r>
                <a:rPr lang="en-US" sz="2800" baseline="-25000"/>
                <a:t>0</a:t>
              </a:r>
              <a:r>
                <a:rPr lang="en-US" sz="2800"/>
                <a:t> + b</a:t>
              </a:r>
              <a:r>
                <a:rPr lang="en-US" sz="2800" baseline="-25000"/>
                <a:t>1</a:t>
              </a:r>
              <a:r>
                <a:rPr lang="en-US" sz="2800"/>
                <a:t>x</a:t>
              </a:r>
              <a:r>
                <a:rPr lang="en-US" sz="2800" baseline="-25000"/>
                <a:t>i</a:t>
              </a:r>
              <a:r>
                <a:rPr lang="en-US" sz="2800" baseline="0"/>
                <a:t> </a:t>
              </a:r>
            </a:p>
            <a:p>
              <a:endParaRPr lang="en-US" sz="1200" baseline="0">
                <a:effectLst/>
              </a:endParaRPr>
            </a:p>
            <a:p>
              <a:r>
                <a:rPr lang="en-US" sz="1200">
                  <a:effectLst/>
                </a:rPr>
                <a:t>Model based off of proof that minimizes: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>
                  <a:effectLst/>
                </a:rPr>
                <a:t>Least</a:t>
              </a:r>
              <a:r>
                <a:rPr lang="en-US" sz="1200" baseline="0">
                  <a:effectLst/>
                </a:rPr>
                <a:t> Squares Criterion: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>
                  <a:effectLst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 </m:t>
                  </m:r>
                  <m:acc>
                    <m:accPr>
                      <m:chr m:val="̂"/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</m:oMath>
              </a14:m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or  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 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b</m:t>
                  </m:r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0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+ 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b</m:t>
                  </m:r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1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x</m:t>
                  </m:r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i</m:t>
                  </m:r>
                  <m:r>
                    <m:rPr>
                      <m:nor/>
                    </m:rPr>
                    <a:rPr lang="en-US" sz="24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In order to get formula for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and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</a:p>
          </xdr:txBody>
        </xdr:sp>
      </mc:Choice>
      <mc:Fallback>
        <xdr:sp macro="" textlink="">
          <xdr:nvSpPr>
            <xdr:cNvPr id="7" name="TextBox 6"/>
            <xdr:cNvSpPr txBox="1"/>
          </xdr:nvSpPr>
          <xdr:spPr>
            <a:xfrm>
              <a:off x="7782123" y="5305696"/>
              <a:ext cx="4036497" cy="249282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Estimated Simple Linear Regression Equation</a:t>
              </a:r>
            </a:p>
            <a:p>
              <a:pPr algn="l"/>
              <a:r>
                <a:rPr lang="en-US" sz="2800" b="0" i="0">
                  <a:latin typeface="Cambria Math"/>
                </a:rPr>
                <a:t>𝑦 ̂</a:t>
              </a:r>
              <a:r>
                <a:rPr lang="en-US" sz="2800" baseline="-25000"/>
                <a:t>i</a:t>
              </a:r>
              <a:r>
                <a:rPr lang="en-US" sz="2800"/>
                <a:t> = b</a:t>
              </a:r>
              <a:r>
                <a:rPr lang="en-US" sz="2800" baseline="-25000"/>
                <a:t>0</a:t>
              </a:r>
              <a:r>
                <a:rPr lang="en-US" sz="2800"/>
                <a:t> + b</a:t>
              </a:r>
              <a:r>
                <a:rPr lang="en-US" sz="2800" baseline="-25000"/>
                <a:t>1</a:t>
              </a:r>
              <a:r>
                <a:rPr lang="en-US" sz="2800"/>
                <a:t>x</a:t>
              </a:r>
              <a:r>
                <a:rPr lang="en-US" sz="2800" baseline="-25000"/>
                <a:t>i</a:t>
              </a:r>
              <a:r>
                <a:rPr lang="en-US" sz="2800" baseline="0"/>
                <a:t> </a:t>
              </a:r>
            </a:p>
            <a:p>
              <a:endParaRPr lang="en-US" sz="1200" baseline="0">
                <a:effectLst/>
              </a:endParaRPr>
            </a:p>
            <a:p>
              <a:r>
                <a:rPr lang="en-US" sz="1200">
                  <a:effectLst/>
                </a:rPr>
                <a:t>Model based off of proof that minimizes: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>
                  <a:effectLst/>
                </a:rPr>
                <a:t>Least</a:t>
              </a:r>
              <a:r>
                <a:rPr lang="en-US" sz="1200" baseline="0">
                  <a:effectLst/>
                </a:rPr>
                <a:t> Squares Criterion: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>
                  <a:effectLst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or  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 "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b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+ b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x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i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In order to get formula for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and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</a:p>
          </xdr:txBody>
        </xdr:sp>
      </mc:Fallback>
    </mc:AlternateContent>
    <xdr:clientData/>
  </xdr:oneCellAnchor>
  <xdr:oneCellAnchor>
    <xdr:from>
      <xdr:col>8</xdr:col>
      <xdr:colOff>169053</xdr:colOff>
      <xdr:row>36</xdr:row>
      <xdr:rowOff>156185</xdr:rowOff>
    </xdr:from>
    <xdr:ext cx="4059382" cy="171796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/>
            <xdr:cNvSpPr txBox="1"/>
          </xdr:nvSpPr>
          <xdr:spPr>
            <a:xfrm>
              <a:off x="7796673" y="7882865"/>
              <a:ext cx="4059382" cy="1717964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Slope of Line (for every 1 unit of x, how much does y move?)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Σ</m:t>
                      </m:r>
                      <m:d>
                        <m:dPr>
                          <m:ctrlP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𝑋𝑏𝑎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</m:t>
                          </m:r>
                        </m:e>
                      </m:d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∗(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𝑦𝑖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−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𝑌𝑏𝑎</m:t>
                      </m:r>
                      <m:r>
                        <a:rPr lang="en-US" sz="24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el-GR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𝛴</m:t>
                      </m:r>
                      <m:d>
                        <m:dPr>
                          <m:ctrlPr>
                            <a:rPr lang="el-GR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𝑋𝑏𝑎𝑟</m:t>
                          </m:r>
                        </m:e>
                      </m:d>
                      <m:r>
                        <a:rPr lang="en-US" sz="24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den>
                  </m:f>
                </m:oMath>
              </a14:m>
              <a:endParaRPr lang="en-US" sz="2400">
                <a:effectLst/>
              </a:endParaRPr>
            </a:p>
            <a:p>
              <a:endParaRPr lang="en-US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Y-Intercept (at what point does the line cross the y-axis?)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Y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- 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*X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endParaRPr lang="en-US" sz="2400">
                <a:effectLst/>
              </a:endParaRPr>
            </a:p>
            <a:p>
              <a:pPr algn="l"/>
              <a:endParaRPr lang="en-US" sz="2400" baseline="0"/>
            </a:p>
          </xdr:txBody>
        </xdr:sp>
      </mc:Choice>
      <mc:Fallback>
        <xdr:sp macro="" textlink="">
          <xdr:nvSpPr>
            <xdr:cNvPr id="8" name="TextBox 7"/>
            <xdr:cNvSpPr txBox="1"/>
          </xdr:nvSpPr>
          <xdr:spPr>
            <a:xfrm>
              <a:off x="7796673" y="7882865"/>
              <a:ext cx="4059382" cy="1717964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Slope of Line (for every 1 unit of x, how much does y move?)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−𝑋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))/</a:t>
              </a:r>
              <a:r>
                <a:rPr lang="el-GR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𝛴(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−𝑋𝑏𝑎𝑟)</a:t>
              </a:r>
              <a:r>
                <a:rPr lang="en-US" sz="24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endParaRPr lang="en-US" sz="2400">
                <a:effectLst/>
              </a:endParaRPr>
            </a:p>
            <a:p>
              <a:endParaRPr lang="en-US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Y-Intercept (at what point does the line cross the y-axis?)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Y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- 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*X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endParaRPr lang="en-US" sz="2400">
                <a:effectLst/>
              </a:endParaRPr>
            </a:p>
            <a:p>
              <a:pPr algn="l"/>
              <a:endParaRPr lang="en-US" sz="2400" baseline="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61</xdr:row>
      <xdr:rowOff>64770</xdr:rowOff>
    </xdr:from>
    <xdr:to>
      <xdr:col>8</xdr:col>
      <xdr:colOff>525780</xdr:colOff>
      <xdr:row>77</xdr:row>
      <xdr:rowOff>26670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15059</xdr:colOff>
      <xdr:row>13</xdr:row>
      <xdr:rowOff>59659</xdr:rowOff>
    </xdr:from>
    <xdr:to>
      <xdr:col>7</xdr:col>
      <xdr:colOff>580962</xdr:colOff>
      <xdr:row>23</xdr:row>
      <xdr:rowOff>162280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154146</xdr:colOff>
      <xdr:row>12</xdr:row>
      <xdr:rowOff>159453</xdr:rowOff>
    </xdr:from>
    <xdr:ext cx="5852207" cy="198367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7781766" y="2902653"/>
              <a:ext cx="5852207" cy="1983672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US" sz="24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f>
                        <m:fPr>
                          <m:ctrlPr>
                            <a:rPr lang="en-US" sz="24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Σ</m:t>
                          </m:r>
                          <m:d>
                            <m:dPr>
                              <m:ctrlP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 −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𝑋𝑏𝑎</m:t>
                              </m:r>
                              <m:r>
                                <a:rPr lang="en-US" sz="2400" b="0" i="1" baseline="-25000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𝑟</m:t>
                              </m:r>
                            </m:e>
                          </m:d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∗(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𝑦𝑖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𝑌𝑏𝑎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𝑟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𝑛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 −1</m:t>
                          </m:r>
                        </m:den>
                      </m:f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en-US" sz="2400">
                          <a:effectLst/>
                        </a:rPr>
                        <m:t> </m:t>
                      </m:r>
                    </m:num>
                    <m:den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</m:t>
                      </m:r>
                      <m:r>
                        <m:rPr>
                          <m:nor/>
                        </m:rPr>
                        <a:rPr lang="en-US" sz="2400" baseline="-250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x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∗</m:t>
                      </m:r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sy</m:t>
                      </m:r>
                      <m:r>
                        <m:rPr>
                          <m:nor/>
                        </m:rPr>
                        <a:rPr lang="en-US" sz="2400">
                          <a:effectLst/>
                        </a:rPr>
                        <m:t> 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7781766" y="2902653"/>
              <a:ext cx="5852207" cy="1983672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Range From -1 to 0 to + 1. -1 = Perfect Indirect (Negative) Relationship (as x increases, y decreases). 0 = No Relationship. +1 = Perfect Direct (Positive) Relationship (as x increases, y increases). 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 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Σ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−𝑋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𝑏𝑎𝑟)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𝑏𝑎𝑟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))/(𝑛 −1)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400" i="0">
                  <a:effectLst/>
                </a:rPr>
                <a:t>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∗s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</a:t>
              </a:r>
              <a:r>
                <a:rPr lang="en-US" sz="2400" i="0">
                  <a:effectLst/>
                </a:rPr>
                <a:t> </a:t>
              </a:r>
              <a:r>
                <a:rPr lang="en-US" sz="2400" i="0">
                  <a:effectLst/>
                  <a:latin typeface="Cambria Math"/>
                </a:rPr>
                <a:t>" 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121808</xdr:colOff>
      <xdr:row>0</xdr:row>
      <xdr:rowOff>82964</xdr:rowOff>
    </xdr:from>
    <xdr:ext cx="6117628" cy="13849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7749428" y="82964"/>
              <a:ext cx="6117628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en-US" sz="2400" i="1">
                          <a:latin typeface="Cambria Math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en-US" sz="2400" i="1">
                              <a:latin typeface="Cambria Math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latin typeface="Cambria Math"/>
                              <a:ea typeface="Cambria Math"/>
                            </a:rPr>
                            <m:t>Σ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</m:t>
                          </m:r>
                          <m:d>
                            <m:dPr>
                              <m:ctrlP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latin typeface="Cambria Math"/>
                                  <a:ea typeface="Cambria Math"/>
                                </a:rPr>
                                <m:t>𝑖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 −</m:t>
                              </m:r>
                              <m:r>
                                <a:rPr lang="en-US" sz="2400" b="0" i="1">
                                  <a:latin typeface="Cambria Math"/>
                                  <a:ea typeface="Cambria Math"/>
                                </a:rPr>
                                <m:t>𝑋𝑏𝑎</m:t>
                              </m:r>
                              <m:r>
                                <a:rPr lang="en-US" sz="2400" b="0" i="1" baseline="-25000">
                                  <a:latin typeface="Cambria Math"/>
                                  <a:ea typeface="Cambria Math"/>
                                </a:rPr>
                                <m:t>𝑟</m:t>
                              </m:r>
                            </m:e>
                          </m:d>
                          <m:r>
                            <a:rPr lang="en-US" sz="2400" b="0" i="1" baseline="30000">
                              <a:latin typeface="Cambria Math"/>
                              <a:ea typeface="Cambria Math"/>
                            </a:rPr>
                            <m:t>2</m:t>
                          </m:r>
                        </m:num>
                        <m:den>
                          <m:r>
                            <a:rPr lang="en-US" sz="2400" b="0" i="1">
                              <a:latin typeface="Cambria Math"/>
                            </a:rPr>
                            <m:t>(</m:t>
                          </m:r>
                          <m:r>
                            <a:rPr lang="en-US" sz="2400" b="0" i="1">
                              <a:latin typeface="Cambria Math"/>
                            </a:rPr>
                            <m:t>𝑛</m:t>
                          </m:r>
                          <m:r>
                            <a:rPr lang="en-US" sz="2400" b="0" i="1">
                              <a:latin typeface="Cambria Math"/>
                            </a:rPr>
                            <m:t>−1)</m:t>
                          </m:r>
                        </m:den>
                      </m:f>
                    </m:e>
                  </m:rad>
                </m:oMath>
              </a14:m>
              <a:endParaRPr lang="en-US" sz="2400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7749428" y="82964"/>
              <a:ext cx="6117628" cy="1384995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i="1">
                  <a:latin typeface="Cambria Math"/>
                </a:rPr>
                <a:t>Sample Standard Deviation = Spread In Data. How Fairly Does The Mean Represent The Data Points?</a:t>
              </a:r>
            </a:p>
            <a:p>
              <a:endParaRPr lang="en-US" sz="1200" i="1">
                <a:latin typeface="Cambria Math"/>
              </a:endParaRPr>
            </a:p>
            <a:p>
              <a:r>
                <a:rPr lang="en-US" sz="2400"/>
                <a:t>s = </a:t>
              </a:r>
              <a:r>
                <a:rPr lang="en-US" sz="2400" i="0">
                  <a:latin typeface="Cambria Math"/>
                </a:rPr>
                <a:t>√((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 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𝑏𝑎𝑟)</a:t>
              </a:r>
              <a:r>
                <a:rPr lang="en-US" sz="2400" b="0" i="0" baseline="30000">
                  <a:latin typeface="Cambria Math"/>
                  <a:ea typeface="Cambria Math"/>
                </a:rPr>
                <a:t>2)/(</a:t>
              </a:r>
              <a:r>
                <a:rPr lang="en-US" sz="2400" b="0" i="0">
                  <a:latin typeface="Cambria Math"/>
                </a:rPr>
                <a:t>(𝑛−1)))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8</xdr:col>
      <xdr:colOff>136711</xdr:colOff>
      <xdr:row>7</xdr:row>
      <xdr:rowOff>83359</xdr:rowOff>
    </xdr:from>
    <xdr:ext cx="5905501" cy="147649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7764331" y="1546399"/>
              <a:ext cx="5905501" cy="147649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latin typeface="Cambria Math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2400" i="1">
                          <a:latin typeface="Cambria Math"/>
                          <a:ea typeface="Cambria Math"/>
                        </a:rPr>
                        <m:t>Σ</m:t>
                      </m:r>
                      <m:d>
                        <m:dPr>
                          <m:ctrlPr>
                            <a:rPr lang="en-US" sz="2400" b="0" i="1">
                              <a:latin typeface="Cambria Math"/>
                              <a:ea typeface="Cambria Math"/>
                            </a:rPr>
                          </m:ctrlPr>
                        </m:dPr>
                        <m:e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𝑥</m:t>
                          </m:r>
                          <m:r>
                            <a:rPr lang="en-US" sz="2400" b="0" i="1" baseline="-25000">
                              <a:latin typeface="Cambria Math"/>
                              <a:ea typeface="Cambria Math"/>
                            </a:rPr>
                            <m:t>𝑖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−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𝑋𝑏𝑎</m:t>
                          </m:r>
                          <m:r>
                            <a:rPr lang="en-US" sz="2400" b="0" i="1" baseline="-25000">
                              <a:latin typeface="Cambria Math"/>
                              <a:ea typeface="Cambria Math"/>
                            </a:rPr>
                            <m:t>𝑟</m:t>
                          </m:r>
                        </m:e>
                      </m:d>
                      <m:r>
                        <a:rPr lang="en-US" sz="2400" b="0" i="1">
                          <a:latin typeface="Cambria Math"/>
                          <a:ea typeface="Cambria Math"/>
                        </a:rPr>
                        <m:t>∗(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𝑦𝑖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 −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𝑌𝑏𝑎</m:t>
                      </m:r>
                      <m:r>
                        <a:rPr lang="en-US" sz="2400" b="0" i="1" baseline="-2500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)</m:t>
                      </m:r>
                    </m:num>
                    <m:den>
                      <m:r>
                        <a:rPr lang="en-US" sz="2400" b="0" i="1">
                          <a:latin typeface="Cambria Math"/>
                        </a:rPr>
                        <m:t>𝑛</m:t>
                      </m:r>
                      <m:r>
                        <a:rPr lang="en-US" sz="2400" b="0" i="1">
                          <a:latin typeface="Cambria Math"/>
                        </a:rPr>
                        <m:t> −1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7764331" y="1546399"/>
              <a:ext cx="5905501" cy="147649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Note: See 4 Quadrant</a:t>
              </a:r>
              <a:r>
                <a:rPr lang="en-US" sz="1200" baseline="0"/>
                <a:t> Example of why this measure makes sense.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:r>
                <a:rPr lang="en-US" sz="2400" i="0">
                  <a:latin typeface="Cambria Math"/>
                </a:rPr>
                <a:t>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/>
                  <a:ea typeface="Cambria Math"/>
                </a:rPr>
                <a:t>(𝑥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𝑏𝑎𝑟)</a:t>
              </a:r>
              <a:r>
                <a:rPr lang="en-US" sz="2400" b="0" i="0">
                  <a:latin typeface="Cambria Math"/>
                  <a:ea typeface="Cambria Math"/>
                </a:rPr>
                <a:t>∗(𝑦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−𝑌</a:t>
              </a:r>
              <a:r>
                <a:rPr lang="en-US" sz="2400" b="0" i="0" baseline="-25000">
                  <a:latin typeface="Cambria Math"/>
                  <a:ea typeface="Cambria Math"/>
                </a:rPr>
                <a:t>𝑏𝑎𝑟</a:t>
              </a:r>
              <a:r>
                <a:rPr lang="en-US" sz="2400" b="0" i="0">
                  <a:latin typeface="Cambria Math"/>
                  <a:ea typeface="Cambria Math"/>
                </a:rPr>
                <a:t>))/(</a:t>
              </a:r>
              <a:r>
                <a:rPr lang="en-US" sz="2400" b="0" i="0">
                  <a:latin typeface="Cambria Math"/>
                </a:rPr>
                <a:t>𝑛 −1)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8</xdr:col>
      <xdr:colOff>154503</xdr:colOff>
      <xdr:row>23</xdr:row>
      <xdr:rowOff>185056</xdr:rowOff>
    </xdr:from>
    <xdr:ext cx="4036497" cy="249282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/>
            <xdr:cNvSpPr txBox="1"/>
          </xdr:nvSpPr>
          <xdr:spPr>
            <a:xfrm>
              <a:off x="7782123" y="4939936"/>
              <a:ext cx="4036497" cy="249282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Estimated Simple Linear Regression Equation</a:t>
              </a:r>
            </a:p>
            <a:p>
              <a:pPr algn="l"/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2800" i="1">
                          <a:latin typeface="Cambria Math"/>
                        </a:rPr>
                      </m:ctrlPr>
                    </m:accPr>
                    <m:e>
                      <m:r>
                        <a:rPr lang="en-US" sz="2800" b="0" i="1">
                          <a:latin typeface="Cambria Math"/>
                        </a:rPr>
                        <m:t>𝑦</m:t>
                      </m:r>
                    </m:e>
                  </m:acc>
                </m:oMath>
              </a14:m>
              <a:r>
                <a:rPr lang="en-US" sz="2800" baseline="-25000"/>
                <a:t>i</a:t>
              </a:r>
              <a:r>
                <a:rPr lang="en-US" sz="2800"/>
                <a:t> = b</a:t>
              </a:r>
              <a:r>
                <a:rPr lang="en-US" sz="2800" baseline="-25000"/>
                <a:t>0</a:t>
              </a:r>
              <a:r>
                <a:rPr lang="en-US" sz="2800"/>
                <a:t> + b</a:t>
              </a:r>
              <a:r>
                <a:rPr lang="en-US" sz="2800" baseline="-25000"/>
                <a:t>1</a:t>
              </a:r>
              <a:r>
                <a:rPr lang="en-US" sz="2800"/>
                <a:t>x</a:t>
              </a:r>
              <a:r>
                <a:rPr lang="en-US" sz="2800" baseline="-25000"/>
                <a:t>i</a:t>
              </a:r>
              <a:r>
                <a:rPr lang="en-US" sz="2800" baseline="0"/>
                <a:t> </a:t>
              </a:r>
            </a:p>
            <a:p>
              <a:endParaRPr lang="en-US" sz="1200" baseline="0">
                <a:effectLst/>
              </a:endParaRPr>
            </a:p>
            <a:p>
              <a:r>
                <a:rPr lang="en-US" sz="1200">
                  <a:effectLst/>
                </a:rPr>
                <a:t>Model based off of proof that minimizes: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>
                  <a:effectLst/>
                </a:rPr>
                <a:t>Least</a:t>
              </a:r>
              <a:r>
                <a:rPr lang="en-US" sz="1200" baseline="0">
                  <a:effectLst/>
                </a:rPr>
                <a:t> Squares Criterion: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>
                  <a:effectLst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 </m:t>
                  </m:r>
                  <m:acc>
                    <m:accPr>
                      <m:chr m:val="̂"/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</m:oMath>
              </a14:m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or  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 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b</m:t>
                  </m:r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0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+ 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b</m:t>
                  </m:r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1</m:t>
                  </m:r>
                  <m:r>
                    <m:rPr>
                      <m:nor/>
                    </m:rPr>
                    <a:rPr lang="en-US" sz="2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x</m:t>
                  </m:r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i</m:t>
                  </m:r>
                  <m:r>
                    <m:rPr>
                      <m:nor/>
                    </m:rPr>
                    <a:rPr lang="en-US" sz="24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In order to get formula for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and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</a:p>
          </xdr:txBody>
        </xdr:sp>
      </mc:Choice>
      <mc:Fallback>
        <xdr:sp macro="" textlink="">
          <xdr:nvSpPr>
            <xdr:cNvPr id="7" name="TextBox 6"/>
            <xdr:cNvSpPr txBox="1"/>
          </xdr:nvSpPr>
          <xdr:spPr>
            <a:xfrm>
              <a:off x="7782123" y="4939936"/>
              <a:ext cx="4036497" cy="2492829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Estimated Simple Linear Regression Equation</a:t>
              </a:r>
            </a:p>
            <a:p>
              <a:pPr algn="l"/>
              <a:r>
                <a:rPr lang="en-US" sz="2800" b="0" i="0">
                  <a:latin typeface="Cambria Math"/>
                </a:rPr>
                <a:t>𝑦 ̂</a:t>
              </a:r>
              <a:r>
                <a:rPr lang="en-US" sz="2800" baseline="-25000"/>
                <a:t>i</a:t>
              </a:r>
              <a:r>
                <a:rPr lang="en-US" sz="2800"/>
                <a:t> = b</a:t>
              </a:r>
              <a:r>
                <a:rPr lang="en-US" sz="2800" baseline="-25000"/>
                <a:t>0</a:t>
              </a:r>
              <a:r>
                <a:rPr lang="en-US" sz="2800"/>
                <a:t> + b</a:t>
              </a:r>
              <a:r>
                <a:rPr lang="en-US" sz="2800" baseline="-25000"/>
                <a:t>1</a:t>
              </a:r>
              <a:r>
                <a:rPr lang="en-US" sz="2800"/>
                <a:t>x</a:t>
              </a:r>
              <a:r>
                <a:rPr lang="en-US" sz="2800" baseline="-25000"/>
                <a:t>i</a:t>
              </a:r>
              <a:r>
                <a:rPr lang="en-US" sz="2800" baseline="0"/>
                <a:t> </a:t>
              </a:r>
            </a:p>
            <a:p>
              <a:endParaRPr lang="en-US" sz="1200" baseline="0">
                <a:effectLst/>
              </a:endParaRPr>
            </a:p>
            <a:p>
              <a:r>
                <a:rPr lang="en-US" sz="1200">
                  <a:effectLst/>
                </a:rPr>
                <a:t>Model based off of proof that minimizes: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>
                  <a:effectLst/>
                </a:rPr>
                <a:t>Least</a:t>
              </a:r>
              <a:r>
                <a:rPr lang="en-US" sz="1200" baseline="0">
                  <a:effectLst/>
                </a:rPr>
                <a:t> Squares Criterion: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>
                  <a:effectLst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or  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min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 "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b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+ b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x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i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In order to get formula for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and b</a:t>
              </a:r>
              <a:r>
                <a:rPr lang="en-US" sz="16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6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:</a:t>
              </a:r>
            </a:p>
          </xdr:txBody>
        </xdr:sp>
      </mc:Fallback>
    </mc:AlternateContent>
    <xdr:clientData/>
  </xdr:oneCellAnchor>
  <xdr:oneCellAnchor>
    <xdr:from>
      <xdr:col>8</xdr:col>
      <xdr:colOff>169053</xdr:colOff>
      <xdr:row>36</xdr:row>
      <xdr:rowOff>156185</xdr:rowOff>
    </xdr:from>
    <xdr:ext cx="4059382" cy="171796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/>
            <xdr:cNvSpPr txBox="1"/>
          </xdr:nvSpPr>
          <xdr:spPr>
            <a:xfrm>
              <a:off x="7796673" y="7517105"/>
              <a:ext cx="4059382" cy="1717964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Slope of Line (for every 1 unit of x, how much does y move?)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Σ</m:t>
                      </m:r>
                      <m:d>
                        <m:dPr>
                          <m:ctrlP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𝑋𝑏𝑎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</m:t>
                          </m:r>
                        </m:e>
                      </m:d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∗(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𝑦𝑖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 −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𝑌𝑏𝑎</m:t>
                      </m:r>
                      <m:r>
                        <a:rPr lang="en-US" sz="24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el-GR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𝛴</m:t>
                      </m:r>
                      <m:d>
                        <m:dPr>
                          <m:ctrlPr>
                            <a:rPr lang="el-GR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𝑥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𝑋𝑏𝑎𝑟</m:t>
                          </m:r>
                        </m:e>
                      </m:d>
                      <m:r>
                        <a:rPr lang="en-US" sz="24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den>
                  </m:f>
                </m:oMath>
              </a14:m>
              <a:endParaRPr lang="en-US" sz="2400">
                <a:effectLst/>
              </a:endParaRPr>
            </a:p>
            <a:p>
              <a:endParaRPr lang="en-US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Y-Intercept (at what point does the line cross the y-axis?)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Y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- 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*X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endParaRPr lang="en-US" sz="2400">
                <a:effectLst/>
              </a:endParaRPr>
            </a:p>
            <a:p>
              <a:pPr algn="l"/>
              <a:endParaRPr lang="en-US" sz="2400" baseline="0"/>
            </a:p>
          </xdr:txBody>
        </xdr:sp>
      </mc:Choice>
      <mc:Fallback>
        <xdr:sp macro="" textlink="">
          <xdr:nvSpPr>
            <xdr:cNvPr id="8" name="TextBox 7"/>
            <xdr:cNvSpPr txBox="1"/>
          </xdr:nvSpPr>
          <xdr:spPr>
            <a:xfrm>
              <a:off x="7796673" y="7517105"/>
              <a:ext cx="4059382" cy="1717964"/>
            </a:xfrm>
            <a:prstGeom prst="rect">
              <a:avLst/>
            </a:prstGeom>
            <a:solidFill>
              <a:srgbClr val="FFFF99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Slope of Line (for every 1 unit of x, how much does y move?)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−𝑋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))/</a:t>
              </a:r>
              <a:r>
                <a:rPr lang="el-GR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𝛴(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−𝑋𝑏𝑎𝑟)</a:t>
              </a:r>
              <a:r>
                <a:rPr lang="en-US" sz="24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endParaRPr lang="en-US" sz="2400">
                <a:effectLst/>
              </a:endParaRPr>
            </a:p>
            <a:p>
              <a:endParaRPr lang="en-US" sz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Y-Intercept (at what point does the line cross the y-axis?)</a:t>
              </a:r>
              <a:endParaRPr lang="en-US" sz="1200">
                <a:effectLst/>
              </a:endParaRPr>
            </a:p>
            <a:p>
              <a:r>
                <a:rPr lang="en-US" sz="2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Y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- b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*X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bar</a:t>
              </a: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2400">
                <a:effectLst/>
              </a:endParaRPr>
            </a:p>
            <a:p>
              <a:endParaRPr lang="en-US" sz="2400">
                <a:effectLst/>
              </a:endParaRPr>
            </a:p>
            <a:p>
              <a:pPr algn="l"/>
              <a:endParaRPr lang="en-US" sz="2400" baseline="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414895</xdr:colOff>
      <xdr:row>3</xdr:row>
      <xdr:rowOff>173921</xdr:rowOff>
    </xdr:from>
    <xdr:ext cx="6406489" cy="108542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9580666" y="1458435"/>
              <a:ext cx="6406489" cy="10854295"/>
            </a:xfrm>
            <a:prstGeom prst="rect">
              <a:avLst/>
            </a:prstGeom>
            <a:solidFill>
              <a:srgbClr val="FFFF99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ith residual = observed value - predicted value = represents error in using </a:t>
              </a:r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en-US" sz="15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15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</m:oMath>
              </a14:m>
              <a:r>
                <a:rPr lang="en-US" sz="15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to predict </a:t>
              </a:r>
              <a14:m>
                <m:oMath xmlns:m="http://schemas.openxmlformats.org/officeDocument/2006/math">
                  <m:r>
                    <a:rPr lang="en-US" sz="15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</m:t>
                  </m:r>
                  <m:r>
                    <a:rPr lang="en-US" sz="1500" b="0" i="1" baseline="-2500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𝑖</m:t>
                  </m:r>
                  <m:r>
                    <a:rPr lang="en-US" sz="15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 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14:m>
                <m:oMath xmlns:m="http://schemas.openxmlformats.org/officeDocument/2006/math"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</m:t>
                  </m:r>
                  <m:r>
                    <a:rPr lang="en-US" sz="2400" b="0" i="1" baseline="-2500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 </m:t>
                  </m:r>
                  <m:acc>
                    <m:accPr>
                      <m:chr m:val="̂"/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</m:oMath>
              </a14:m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algn="l"/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Sum Of Squares Due To Error (in model) = How well observations cluster around the Estimated Line = SSE = Not Explained Part of SST</a:t>
              </a:r>
            </a:p>
            <a:p>
              <a:pPr algn="l"/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SSE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Cambria Math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Cambria Math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Cambria Math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Cambria Math"/>
                      <a:cs typeface="+mn-cs"/>
                    </a:rPr>
                    <m:t> − </m:t>
                  </m:r>
                  <m:acc>
                    <m:accPr>
                      <m:chr m:val="̂"/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</m:oMath>
              </a14:m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endParaRPr lang="en-US" sz="1500" baseline="30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Total Sum Of Squares (Deviation from Mean) = How well the observations cluster around the Ybar Line = SST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SST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𝑦𝑖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𝑌𝑏𝑎</m:t>
                  </m:r>
                  <m:r>
                    <a:rPr lang="en-US" sz="2400" b="0" i="1" baseline="-2500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𝑟</m:t>
                  </m:r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endParaRPr lang="en-US" sz="1200" baseline="30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n-US" sz="12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Sum Of Squares Due To Regression (Predicted y minus Y bar) = Explained Part of SST = SSR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SSR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240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Σ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(</m:t>
                  </m:r>
                  <m:acc>
                    <m:accPr>
                      <m:chr m:val="̂"/>
                      <m:ctrlPr>
                        <a:rPr lang="en-US" sz="24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𝑦</m:t>
                      </m:r>
                    </m:e>
                  </m:acc>
                  <m:r>
                    <m:rPr>
                      <m:nor/>
                    </m:rPr>
                    <a:rPr lang="en-US" sz="2400" baseline="-250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i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−</m:t>
                  </m:r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𝑌𝑏𝑎</m:t>
                  </m:r>
                  <m:r>
                    <a:rPr lang="en-US" sz="2400" b="0" i="1" baseline="-25000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𝑟</m:t>
                  </m:r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Relationship between three: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SST = SSR + SSE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If there is no deviation in the observed values and the model values SSE = 0 and SSR = SST, thus: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SSR/SST = 1 = perfect Prediction.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Determination = How well does the estimated regression line fit the data? = Measure of the goodness of fit for the estimated regression line = A number between 0 and +1. Can be used your nonlinear relationships as well as linear.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r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SSR/SST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The percentage of total sum of square that can be explained by using the estimated regression equation = Proportion of the variability in the dependent variable y that is explained by the estimated regression equation. Observations are more closely grouped about the least squares line.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Using r^2 only, we can draw no conclusion about whether the relationship between x and y is statistically significant. Such conclusions must be based on considerations that involve sample size and properties of the appropriate sampling distributions of the least squares estimators.</a:t>
              </a:r>
              <a:endParaRPr lang="en-US" sz="1500" baseline="0">
                <a:effectLst/>
              </a:endParaRPr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9580666" y="1458435"/>
              <a:ext cx="6406489" cy="10854295"/>
            </a:xfrm>
            <a:prstGeom prst="rect">
              <a:avLst/>
            </a:prstGeom>
            <a:solidFill>
              <a:srgbClr val="FFFF99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ith residual = observed value - predicted value = represents error in using </a:t>
              </a:r>
              <a:r>
                <a:rPr lang="en-US" sz="15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15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to predict </a:t>
              </a:r>
              <a:r>
                <a:rPr lang="en-US" sz="15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</a:t>
              </a:r>
              <a:r>
                <a:rPr lang="en-US" sz="15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15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 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algn="l"/>
              <a:endParaRPr lang="en-US" sz="24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Sum Of Squares Due To Error (in model) = How well observations cluster around the Estimated Line = SSE = Not Explained Part of SST</a:t>
              </a:r>
            </a:p>
            <a:p>
              <a:pPr algn="l"/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SSE 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 −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endParaRPr lang="en-US" sz="1500" baseline="30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Total Sum Of Squares (Deviation from Mean) = How well the observations cluster around the Ybar Line = SST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SST 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(𝑦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endParaRPr lang="en-US" sz="1200" baseline="30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n-US" sz="12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Sum Of Squares Due To Regression (Predicted y minus Y bar) = Explained Part of SST = SSR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SSR = </a:t>
              </a:r>
              <a:r>
                <a:rPr lang="el-GR" sz="240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𝑦 ̂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en-US" sz="240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i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−𝑌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𝑏𝑎𝑟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Relationship between three: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SST = SSR + SSE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If there is no deviation in the observed values and the model values SSE = 0 and SSR = SST, thus: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SSR/SST = 1 = perfect Prediction.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Determination = How well does the estimated regression line fit the data? = Measure of the goodness of fit for the estimated regression line = A number between 0 and +1. Can be used your nonlinear relationships as well as linear.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r</a:t>
              </a:r>
              <a:r>
                <a:rPr lang="en-US" sz="24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SSR/SST</a:t>
              </a: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5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 The percentage of total sum of square that can be explained by using the estimated regression equation = Proportion of the variability in the dependent variable y that is explained by the estimated regression equation. Observations are more closely grouped about the least squares line.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5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Using r^2 only, we can draw no conclusion about whether the relationship between x and y is statistically significant. Such conclusions must be based on considerations that involve sample size and properties of the appropriate sampling distributions of the least squares estimators.</a:t>
              </a:r>
              <a:endParaRPr lang="en-US" sz="1500" baseline="0">
                <a:effectLst/>
              </a:endParaRPr>
            </a:p>
          </xdr:txBody>
        </xdr:sp>
      </mc:Fallback>
    </mc:AlternateContent>
    <xdr:clientData/>
  </xdr:oneCellAnchor>
  <xdr:twoCellAnchor>
    <xdr:from>
      <xdr:col>2</xdr:col>
      <xdr:colOff>1174569</xdr:colOff>
      <xdr:row>2</xdr:row>
      <xdr:rowOff>492231</xdr:rowOff>
    </xdr:from>
    <xdr:to>
      <xdr:col>7</xdr:col>
      <xdr:colOff>980604</xdr:colOff>
      <xdr:row>17</xdr:row>
      <xdr:rowOff>107767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65</xdr:row>
      <xdr:rowOff>64770</xdr:rowOff>
    </xdr:from>
    <xdr:to>
      <xdr:col>8</xdr:col>
      <xdr:colOff>525780</xdr:colOff>
      <xdr:row>81</xdr:row>
      <xdr:rowOff>26670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5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tr">
        <f>'(87)'!A1</f>
        <v>Linear Regression #1: Scatter Diagram: Relationship Between 2 Variables?</v>
      </c>
    </row>
    <row r="2" spans="1:1" x14ac:dyDescent="0.3">
      <c r="A2" t="str">
        <f>'(88)'!A1</f>
        <v>Linear Regression #2: Scatter Plot with Trendline &amp; X and Y Mean Lines</v>
      </c>
    </row>
    <row r="3" spans="1:1" x14ac:dyDescent="0.3">
      <c r="A3" t="e">
        <f>#REF!</f>
        <v>#REF!</v>
      </c>
    </row>
    <row r="4" spans="1:1" x14ac:dyDescent="0.3">
      <c r="A4" t="e">
        <f>#REF!</f>
        <v>#REF!</v>
      </c>
    </row>
    <row r="5" spans="1:1" x14ac:dyDescent="0.3">
      <c r="A5" t="e">
        <f>#REF!</f>
        <v>#REF!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K88"/>
  <sheetViews>
    <sheetView zoomScale="80" zoomScaleNormal="80" workbookViewId="0">
      <selection activeCell="A25" sqref="A25:C42"/>
    </sheetView>
  </sheetViews>
  <sheetFormatPr defaultRowHeight="14.4" x14ac:dyDescent="0.3"/>
  <cols>
    <col min="1" max="1" width="13.33203125" customWidth="1"/>
    <col min="2" max="2" width="8.77734375" customWidth="1"/>
    <col min="3" max="3" width="17.33203125" customWidth="1"/>
    <col min="4" max="4" width="17.6640625" customWidth="1"/>
    <col min="5" max="5" width="11.77734375" customWidth="1"/>
    <col min="6" max="7" width="13.88671875" customWidth="1"/>
    <col min="8" max="8" width="14.5546875" customWidth="1"/>
    <col min="14" max="14" width="2.21875" customWidth="1"/>
  </cols>
  <sheetData>
    <row r="1" spans="1:8" x14ac:dyDescent="0.3">
      <c r="A1" s="25" t="s">
        <v>38</v>
      </c>
      <c r="B1" s="26"/>
      <c r="C1" s="26"/>
      <c r="D1" s="26"/>
      <c r="E1" s="26"/>
      <c r="F1" s="26"/>
      <c r="G1" s="26"/>
      <c r="H1" s="27"/>
    </row>
    <row r="2" spans="1:8" ht="28.8" x14ac:dyDescent="0.3">
      <c r="A2" s="1" t="s">
        <v>39</v>
      </c>
      <c r="B2" s="2"/>
      <c r="C2" s="2"/>
      <c r="D2" s="2"/>
      <c r="E2" s="2"/>
      <c r="F2" s="2"/>
      <c r="G2" s="2"/>
      <c r="H2" s="3"/>
    </row>
    <row r="3" spans="1:8" ht="43.2" x14ac:dyDescent="0.3">
      <c r="A3" s="1" t="s">
        <v>40</v>
      </c>
      <c r="B3" s="2"/>
      <c r="C3" s="2"/>
      <c r="D3" s="2"/>
      <c r="E3" s="2"/>
      <c r="F3" s="2"/>
      <c r="G3" s="2"/>
      <c r="H3" s="3"/>
    </row>
    <row r="4" spans="1:8" ht="28.8" x14ac:dyDescent="0.3">
      <c r="A4" s="1" t="s">
        <v>41</v>
      </c>
      <c r="B4" s="2"/>
      <c r="C4" s="2"/>
      <c r="D4" s="2"/>
      <c r="E4" s="2"/>
      <c r="F4" s="2"/>
      <c r="G4" s="2"/>
      <c r="H4" s="3"/>
    </row>
    <row r="5" spans="1:8" ht="57.6" x14ac:dyDescent="0.3">
      <c r="A5" s="1" t="s">
        <v>42</v>
      </c>
      <c r="B5" s="2"/>
      <c r="C5" s="2"/>
      <c r="D5" s="2"/>
      <c r="E5" s="2"/>
      <c r="F5" s="2"/>
      <c r="G5" s="2"/>
      <c r="H5" s="3"/>
    </row>
    <row r="6" spans="1:8" x14ac:dyDescent="0.3">
      <c r="A6" s="1" t="s">
        <v>43</v>
      </c>
      <c r="B6" s="2"/>
      <c r="C6" s="2"/>
      <c r="D6" s="2"/>
      <c r="E6" s="2"/>
      <c r="F6" s="2"/>
      <c r="G6" s="2"/>
      <c r="H6" s="3"/>
    </row>
    <row r="7" spans="1:8" x14ac:dyDescent="0.3">
      <c r="A7" s="1" t="s">
        <v>44</v>
      </c>
      <c r="B7" s="2"/>
      <c r="C7" s="2"/>
      <c r="D7" s="2"/>
      <c r="E7" s="2"/>
      <c r="F7" s="2"/>
      <c r="G7" s="2"/>
      <c r="H7" s="3"/>
    </row>
    <row r="8" spans="1:8" x14ac:dyDescent="0.3">
      <c r="A8" s="1" t="s">
        <v>45</v>
      </c>
      <c r="B8" s="2"/>
      <c r="C8" s="2"/>
      <c r="D8" s="2"/>
      <c r="E8" s="2"/>
      <c r="F8" s="2"/>
      <c r="G8" s="2"/>
      <c r="H8" s="3"/>
    </row>
    <row r="9" spans="1:8" ht="28.8" x14ac:dyDescent="0.3">
      <c r="A9" s="1" t="s">
        <v>46</v>
      </c>
      <c r="B9" s="2"/>
      <c r="C9" s="2"/>
      <c r="D9" s="2"/>
      <c r="E9" s="2"/>
      <c r="F9" s="2"/>
      <c r="G9" s="2"/>
      <c r="H9" s="3"/>
    </row>
    <row r="10" spans="1:8" x14ac:dyDescent="0.3">
      <c r="A10" s="1"/>
      <c r="B10" s="2"/>
      <c r="C10" s="2"/>
      <c r="D10" s="2"/>
      <c r="E10" s="2"/>
      <c r="F10" s="2"/>
      <c r="G10" s="2"/>
      <c r="H10" s="3"/>
    </row>
    <row r="11" spans="1:8" x14ac:dyDescent="0.3">
      <c r="A11" s="1"/>
      <c r="B11" s="2"/>
      <c r="C11" s="2"/>
      <c r="D11" s="2"/>
      <c r="E11" s="2"/>
      <c r="F11" s="2"/>
      <c r="G11" s="2"/>
      <c r="H11" s="3"/>
    </row>
    <row r="12" spans="1:8" x14ac:dyDescent="0.3">
      <c r="A12" s="1"/>
      <c r="B12" s="2"/>
      <c r="C12" s="2"/>
      <c r="D12" s="2"/>
      <c r="E12" s="2"/>
      <c r="F12" s="2"/>
      <c r="G12" s="2"/>
      <c r="H12" s="3"/>
    </row>
    <row r="13" spans="1:8" x14ac:dyDescent="0.3">
      <c r="A13" s="24"/>
      <c r="B13" s="24"/>
      <c r="C13" s="24"/>
      <c r="D13" s="24"/>
      <c r="E13" s="24"/>
      <c r="F13" s="24"/>
      <c r="G13" s="24"/>
      <c r="H13" s="24"/>
    </row>
    <row r="17" spans="1:8" x14ac:dyDescent="0.3">
      <c r="F17" s="9" t="s">
        <v>65</v>
      </c>
      <c r="G17" s="9" t="s">
        <v>12</v>
      </c>
    </row>
    <row r="18" spans="1:8" x14ac:dyDescent="0.3">
      <c r="F18" s="11">
        <f>$B$22</f>
        <v>59.93333333333333</v>
      </c>
      <c r="G18" s="11">
        <v>0</v>
      </c>
    </row>
    <row r="19" spans="1:8" x14ac:dyDescent="0.3">
      <c r="A19" s="4" t="s">
        <v>52</v>
      </c>
      <c r="F19" s="11">
        <f>$B$22</f>
        <v>59.93333333333333</v>
      </c>
      <c r="G19" s="11">
        <v>10000</v>
      </c>
    </row>
    <row r="20" spans="1:8" x14ac:dyDescent="0.3">
      <c r="F20" s="9" t="s">
        <v>11</v>
      </c>
      <c r="G20" s="9" t="s">
        <v>66</v>
      </c>
    </row>
    <row r="21" spans="1:8" x14ac:dyDescent="0.3">
      <c r="F21" s="11">
        <v>0</v>
      </c>
      <c r="G21" s="13">
        <f>$C$22</f>
        <v>5409.333333333333</v>
      </c>
    </row>
    <row r="22" spans="1:8" x14ac:dyDescent="0.3">
      <c r="A22" s="5" t="s">
        <v>64</v>
      </c>
      <c r="B22" s="14">
        <f>AVERAGE(B28:B42)</f>
        <v>59.93333333333333</v>
      </c>
      <c r="C22" s="15">
        <f>AVERAGE(C28:C42)</f>
        <v>5409.333333333333</v>
      </c>
      <c r="F22" s="11">
        <v>100</v>
      </c>
      <c r="G22" s="13">
        <f>$C$22</f>
        <v>5409.333333333333</v>
      </c>
    </row>
    <row r="23" spans="1:8" x14ac:dyDescent="0.3">
      <c r="A23" s="5" t="s">
        <v>80</v>
      </c>
      <c r="B23" s="14">
        <f>COUNT(B28:B42)</f>
        <v>15</v>
      </c>
    </row>
    <row r="24" spans="1:8" x14ac:dyDescent="0.3">
      <c r="A24" s="5" t="s">
        <v>81</v>
      </c>
      <c r="B24" s="14">
        <f>B23-1</f>
        <v>14</v>
      </c>
    </row>
    <row r="25" spans="1:8" ht="28.8" x14ac:dyDescent="0.3">
      <c r="A25" s="16" t="s">
        <v>49</v>
      </c>
      <c r="B25" s="10" t="s">
        <v>11</v>
      </c>
      <c r="C25" s="10" t="s">
        <v>12</v>
      </c>
      <c r="D25" s="10" t="s">
        <v>67</v>
      </c>
      <c r="E25" s="10" t="s">
        <v>68</v>
      </c>
      <c r="F25" s="10" t="str">
        <f t="shared" ref="F25:G25" si="0">D25&amp;"^2"</f>
        <v>(x Deviation)^2</v>
      </c>
      <c r="G25" s="10" t="str">
        <f t="shared" si="0"/>
        <v>(y Deviation)^2</v>
      </c>
      <c r="H25" s="16" t="str">
        <f>D25&amp;"*"&amp;CHAR(10)&amp;E25</f>
        <v>(x Deviation)*
(y Deviation)</v>
      </c>
    </row>
    <row r="26" spans="1:8" ht="3.6" customHeight="1" x14ac:dyDescent="0.3">
      <c r="H26" s="17"/>
    </row>
    <row r="27" spans="1:8" ht="28.8" x14ac:dyDescent="0.3">
      <c r="A27" s="12" t="s">
        <v>50</v>
      </c>
      <c r="B27" s="12" t="s">
        <v>53</v>
      </c>
      <c r="C27" s="12" t="s">
        <v>59</v>
      </c>
      <c r="D27" s="9" t="s">
        <v>69</v>
      </c>
      <c r="E27" s="9" t="s">
        <v>70</v>
      </c>
      <c r="F27" s="9" t="str">
        <f t="shared" ref="F27:G27" si="1">D27&amp;"^2"</f>
        <v>(x - Xbar)^2</v>
      </c>
      <c r="G27" s="9" t="str">
        <f t="shared" si="1"/>
        <v>(y - Ybar)^2</v>
      </c>
      <c r="H27" s="12" t="s">
        <v>71</v>
      </c>
    </row>
    <row r="28" spans="1:8" x14ac:dyDescent="0.3">
      <c r="A28" s="11">
        <v>1</v>
      </c>
      <c r="B28" s="11">
        <v>86</v>
      </c>
      <c r="C28" s="13">
        <v>3300</v>
      </c>
      <c r="D28" s="14">
        <f>B28-$B$22</f>
        <v>26.06666666666667</v>
      </c>
      <c r="E28" s="21">
        <f>C28-$C$22</f>
        <v>-2109.333333333333</v>
      </c>
      <c r="F28" s="14">
        <f>D28^2</f>
        <v>679.47111111111133</v>
      </c>
      <c r="G28" s="14">
        <f>E28^2</f>
        <v>4449287.1111111101</v>
      </c>
      <c r="H28" s="14">
        <f>D28*E28</f>
        <v>-54983.288888888885</v>
      </c>
    </row>
    <row r="29" spans="1:8" x14ac:dyDescent="0.3">
      <c r="A29" s="11">
        <v>2</v>
      </c>
      <c r="B29" s="11">
        <v>40</v>
      </c>
      <c r="C29" s="13">
        <v>8200</v>
      </c>
      <c r="D29" s="14">
        <f t="shared" ref="D29:D42" si="2">B29-$B$22</f>
        <v>-19.93333333333333</v>
      </c>
      <c r="E29" s="14">
        <f t="shared" ref="E29:E42" si="3">C29-$C$22</f>
        <v>2790.666666666667</v>
      </c>
      <c r="F29" s="14">
        <f t="shared" ref="F29:G42" si="4">D29^2</f>
        <v>397.33777777777766</v>
      </c>
      <c r="G29" s="14">
        <f t="shared" si="4"/>
        <v>7787820.4444444459</v>
      </c>
      <c r="H29" s="14">
        <f t="shared" ref="H29:H42" si="5">D29*E29</f>
        <v>-55627.288888888885</v>
      </c>
    </row>
    <row r="30" spans="1:8" x14ac:dyDescent="0.3">
      <c r="A30" s="11">
        <v>3</v>
      </c>
      <c r="B30" s="11">
        <v>41</v>
      </c>
      <c r="C30" s="13">
        <v>8900</v>
      </c>
      <c r="D30" s="14">
        <f t="shared" si="2"/>
        <v>-18.93333333333333</v>
      </c>
      <c r="E30" s="14">
        <f t="shared" si="3"/>
        <v>3490.666666666667</v>
      </c>
      <c r="F30" s="14">
        <f t="shared" si="4"/>
        <v>358.47111111111099</v>
      </c>
      <c r="G30" s="14">
        <f t="shared" si="4"/>
        <v>12184753.77777778</v>
      </c>
      <c r="H30" s="14">
        <f t="shared" si="5"/>
        <v>-66089.955555555556</v>
      </c>
    </row>
    <row r="31" spans="1:8" x14ac:dyDescent="0.3">
      <c r="A31" s="11">
        <v>4</v>
      </c>
      <c r="B31" s="11">
        <v>78</v>
      </c>
      <c r="C31" s="13">
        <v>3100</v>
      </c>
      <c r="D31" s="14">
        <f t="shared" si="2"/>
        <v>18.06666666666667</v>
      </c>
      <c r="E31" s="14">
        <f t="shared" si="3"/>
        <v>-2309.333333333333</v>
      </c>
      <c r="F31" s="14">
        <f t="shared" si="4"/>
        <v>326.40444444444455</v>
      </c>
      <c r="G31" s="14">
        <f t="shared" si="4"/>
        <v>5333020.4444444431</v>
      </c>
      <c r="H31" s="14">
        <f t="shared" si="5"/>
        <v>-41721.955555555556</v>
      </c>
    </row>
    <row r="32" spans="1:8" x14ac:dyDescent="0.3">
      <c r="A32" s="11">
        <v>5</v>
      </c>
      <c r="B32" s="11">
        <v>71</v>
      </c>
      <c r="C32" s="13">
        <v>4020</v>
      </c>
      <c r="D32" s="14">
        <f t="shared" si="2"/>
        <v>11.06666666666667</v>
      </c>
      <c r="E32" s="14">
        <f t="shared" si="3"/>
        <v>-1389.333333333333</v>
      </c>
      <c r="F32" s="14">
        <f t="shared" si="4"/>
        <v>122.47111111111118</v>
      </c>
      <c r="G32" s="14">
        <f t="shared" si="4"/>
        <v>1930247.1111111103</v>
      </c>
      <c r="H32" s="14">
        <f t="shared" si="5"/>
        <v>-15375.28888888889</v>
      </c>
    </row>
    <row r="33" spans="1:8" x14ac:dyDescent="0.3">
      <c r="A33" s="11">
        <v>6</v>
      </c>
      <c r="B33" s="11">
        <v>91</v>
      </c>
      <c r="C33" s="13">
        <v>1950</v>
      </c>
      <c r="D33" s="14">
        <f t="shared" si="2"/>
        <v>31.06666666666667</v>
      </c>
      <c r="E33" s="14">
        <f t="shared" si="3"/>
        <v>-3459.333333333333</v>
      </c>
      <c r="F33" s="14">
        <f t="shared" si="4"/>
        <v>965.13777777777796</v>
      </c>
      <c r="G33" s="14">
        <f t="shared" si="4"/>
        <v>11966987.111111108</v>
      </c>
      <c r="H33" s="14">
        <f t="shared" si="5"/>
        <v>-107469.95555555556</v>
      </c>
    </row>
    <row r="34" spans="1:8" x14ac:dyDescent="0.3">
      <c r="A34" s="11">
        <v>7</v>
      </c>
      <c r="B34" s="11">
        <v>70</v>
      </c>
      <c r="C34" s="13">
        <v>2500</v>
      </c>
      <c r="D34" s="14">
        <f t="shared" si="2"/>
        <v>10.06666666666667</v>
      </c>
      <c r="E34" s="14">
        <f t="shared" si="3"/>
        <v>-2909.333333333333</v>
      </c>
      <c r="F34" s="14">
        <f t="shared" si="4"/>
        <v>101.33777777777784</v>
      </c>
      <c r="G34" s="14">
        <f t="shared" si="4"/>
        <v>8464220.4444444422</v>
      </c>
      <c r="H34" s="14">
        <f t="shared" si="5"/>
        <v>-29287.288888888896</v>
      </c>
    </row>
    <row r="35" spans="1:8" x14ac:dyDescent="0.3">
      <c r="A35" s="11">
        <v>8</v>
      </c>
      <c r="B35" s="11">
        <v>37</v>
      </c>
      <c r="C35" s="13">
        <v>6500</v>
      </c>
      <c r="D35" s="14">
        <f t="shared" si="2"/>
        <v>-22.93333333333333</v>
      </c>
      <c r="E35" s="14">
        <f t="shared" si="3"/>
        <v>1090.666666666667</v>
      </c>
      <c r="F35" s="14">
        <f t="shared" si="4"/>
        <v>525.93777777777757</v>
      </c>
      <c r="G35" s="14">
        <f t="shared" si="4"/>
        <v>1189553.7777777785</v>
      </c>
      <c r="H35" s="14">
        <f t="shared" si="5"/>
        <v>-25012.622222222224</v>
      </c>
    </row>
    <row r="36" spans="1:8" x14ac:dyDescent="0.3">
      <c r="A36" s="11">
        <v>9</v>
      </c>
      <c r="B36" s="11">
        <v>65</v>
      </c>
      <c r="C36" s="13">
        <v>6210</v>
      </c>
      <c r="D36" s="14">
        <f t="shared" si="2"/>
        <v>5.06666666666667</v>
      </c>
      <c r="E36" s="14">
        <f t="shared" si="3"/>
        <v>800.66666666666697</v>
      </c>
      <c r="F36" s="14">
        <f t="shared" si="4"/>
        <v>25.671111111111145</v>
      </c>
      <c r="G36" s="14">
        <f t="shared" si="4"/>
        <v>641067.11111111159</v>
      </c>
      <c r="H36" s="14">
        <f t="shared" si="5"/>
        <v>4056.7111111111153</v>
      </c>
    </row>
    <row r="37" spans="1:8" x14ac:dyDescent="0.3">
      <c r="A37" s="11">
        <v>10</v>
      </c>
      <c r="B37" s="11">
        <v>42</v>
      </c>
      <c r="C37" s="13">
        <v>5250</v>
      </c>
      <c r="D37" s="14">
        <f t="shared" si="2"/>
        <v>-17.93333333333333</v>
      </c>
      <c r="E37" s="14">
        <f t="shared" si="3"/>
        <v>-159.33333333333303</v>
      </c>
      <c r="F37" s="14">
        <f t="shared" si="4"/>
        <v>321.60444444444431</v>
      </c>
      <c r="G37" s="14">
        <f t="shared" si="4"/>
        <v>25387.111111111015</v>
      </c>
      <c r="H37" s="14">
        <f t="shared" si="5"/>
        <v>2857.3777777777718</v>
      </c>
    </row>
    <row r="38" spans="1:8" x14ac:dyDescent="0.3">
      <c r="A38" s="11">
        <v>11</v>
      </c>
      <c r="B38" s="11">
        <v>53</v>
      </c>
      <c r="C38" s="13">
        <v>7200</v>
      </c>
      <c r="D38" s="14">
        <f t="shared" si="2"/>
        <v>-6.93333333333333</v>
      </c>
      <c r="E38" s="14">
        <f t="shared" si="3"/>
        <v>1790.666666666667</v>
      </c>
      <c r="F38" s="14">
        <f t="shared" si="4"/>
        <v>48.071111111111065</v>
      </c>
      <c r="G38" s="14">
        <f t="shared" si="4"/>
        <v>3206487.1111111124</v>
      </c>
      <c r="H38" s="14">
        <f t="shared" si="5"/>
        <v>-12415.288888888885</v>
      </c>
    </row>
    <row r="39" spans="1:8" x14ac:dyDescent="0.3">
      <c r="A39" s="11">
        <v>12</v>
      </c>
      <c r="B39" s="11">
        <v>83</v>
      </c>
      <c r="C39" s="13">
        <v>2750</v>
      </c>
      <c r="D39" s="14">
        <f t="shared" si="2"/>
        <v>23.06666666666667</v>
      </c>
      <c r="E39" s="14">
        <f t="shared" si="3"/>
        <v>-2659.333333333333</v>
      </c>
      <c r="F39" s="14">
        <f t="shared" si="4"/>
        <v>532.07111111111124</v>
      </c>
      <c r="G39" s="14">
        <f t="shared" si="4"/>
        <v>7072053.7777777761</v>
      </c>
      <c r="H39" s="14">
        <f t="shared" si="5"/>
        <v>-61341.955555555556</v>
      </c>
    </row>
    <row r="40" spans="1:8" x14ac:dyDescent="0.3">
      <c r="A40" s="11">
        <v>13</v>
      </c>
      <c r="B40" s="11">
        <v>63</v>
      </c>
      <c r="C40" s="13">
        <v>7150</v>
      </c>
      <c r="D40" s="14">
        <f t="shared" si="2"/>
        <v>3.06666666666667</v>
      </c>
      <c r="E40" s="14">
        <f t="shared" si="3"/>
        <v>1740.666666666667</v>
      </c>
      <c r="F40" s="14">
        <f t="shared" si="4"/>
        <v>9.404444444444465</v>
      </c>
      <c r="G40" s="14">
        <f t="shared" si="4"/>
        <v>3029920.4444444454</v>
      </c>
      <c r="H40" s="14">
        <f t="shared" si="5"/>
        <v>5338.0444444444511</v>
      </c>
    </row>
    <row r="41" spans="1:8" x14ac:dyDescent="0.3">
      <c r="A41" s="11">
        <v>14</v>
      </c>
      <c r="B41" s="11">
        <v>36</v>
      </c>
      <c r="C41" s="13">
        <v>7900</v>
      </c>
      <c r="D41" s="14">
        <f t="shared" si="2"/>
        <v>-23.93333333333333</v>
      </c>
      <c r="E41" s="14">
        <f t="shared" si="3"/>
        <v>2490.666666666667</v>
      </c>
      <c r="F41" s="14">
        <f t="shared" si="4"/>
        <v>572.80444444444424</v>
      </c>
      <c r="G41" s="14">
        <f t="shared" si="4"/>
        <v>6203420.4444444459</v>
      </c>
      <c r="H41" s="14">
        <f t="shared" si="5"/>
        <v>-59609.955555555556</v>
      </c>
    </row>
    <row r="42" spans="1:8" ht="15" thickBot="1" x14ac:dyDescent="0.35">
      <c r="A42" s="18">
        <v>15</v>
      </c>
      <c r="B42" s="18">
        <v>43</v>
      </c>
      <c r="C42" s="19">
        <v>6210</v>
      </c>
      <c r="D42" s="20">
        <f t="shared" si="2"/>
        <v>-16.93333333333333</v>
      </c>
      <c r="E42" s="20">
        <f t="shared" si="3"/>
        <v>800.66666666666697</v>
      </c>
      <c r="F42" s="20">
        <f t="shared" si="4"/>
        <v>286.73777777777764</v>
      </c>
      <c r="G42" s="20">
        <f t="shared" si="4"/>
        <v>641067.11111111159</v>
      </c>
      <c r="H42" s="20">
        <f t="shared" si="5"/>
        <v>-13557.955555555558</v>
      </c>
    </row>
    <row r="43" spans="1:8" ht="15" thickTop="1" x14ac:dyDescent="0.3">
      <c r="C43" t="s">
        <v>72</v>
      </c>
      <c r="D43" s="23">
        <f t="shared" ref="D43:E43" si="6">SUM(D28:D42)</f>
        <v>4.9737991503207013E-14</v>
      </c>
      <c r="E43" s="23">
        <f t="shared" si="6"/>
        <v>4.5474735088646412E-12</v>
      </c>
    </row>
    <row r="44" spans="1:8" x14ac:dyDescent="0.3">
      <c r="C44" t="s">
        <v>73</v>
      </c>
      <c r="F44" s="14">
        <f>SUM(F28:F42)</f>
        <v>5272.9333333333325</v>
      </c>
      <c r="G44" s="14">
        <f>SUM(G28:G42)</f>
        <v>74125293.333333328</v>
      </c>
    </row>
    <row r="45" spans="1:8" x14ac:dyDescent="0.3">
      <c r="C45" t="s">
        <v>74</v>
      </c>
      <c r="H45" s="14">
        <f>SUM(H28:H42)</f>
        <v>-530240.66666666663</v>
      </c>
    </row>
    <row r="46" spans="1:8" x14ac:dyDescent="0.3">
      <c r="C46" t="s">
        <v>77</v>
      </c>
      <c r="E46" s="14">
        <f>SQRT(F44/B24)</f>
        <v>19.407166079520604</v>
      </c>
      <c r="F46" s="14">
        <f>_xlfn.STDEV.S(B28:B42)</f>
        <v>19.407166079520611</v>
      </c>
    </row>
    <row r="47" spans="1:8" x14ac:dyDescent="0.3">
      <c r="C47" t="s">
        <v>78</v>
      </c>
      <c r="E47" s="14">
        <f>SQRT(G44/B24)</f>
        <v>2301.0136482697812</v>
      </c>
      <c r="F47" s="14">
        <f>_xlfn.STDEV.S(C28:C42)</f>
        <v>2301.0136482697812</v>
      </c>
    </row>
    <row r="48" spans="1:8" x14ac:dyDescent="0.3">
      <c r="C48" t="s">
        <v>75</v>
      </c>
      <c r="E48" s="14">
        <f>H45/B24</f>
        <v>-37874.333333333328</v>
      </c>
      <c r="F48" s="14">
        <f>_xlfn.COVARIANCE.S(C28:C42,B28:B42)</f>
        <v>-37874.333333333328</v>
      </c>
    </row>
    <row r="49" spans="1:11" ht="15.6" x14ac:dyDescent="0.3">
      <c r="C49" s="22" t="s">
        <v>79</v>
      </c>
      <c r="E49" s="14">
        <f>E48/PRODUCT(E46:E47)</f>
        <v>-0.84813245031454609</v>
      </c>
      <c r="F49" s="14">
        <f>PEARSON(C28:C42,B28:B42)</f>
        <v>-0.84813245031454598</v>
      </c>
      <c r="H49" t="s">
        <v>82</v>
      </c>
      <c r="K49" t="s">
        <v>88</v>
      </c>
    </row>
    <row r="50" spans="1:11" x14ac:dyDescent="0.3">
      <c r="C50" t="s">
        <v>86</v>
      </c>
      <c r="E50" s="14">
        <f>H45/F44</f>
        <v>-100.55895516726933</v>
      </c>
      <c r="F50" s="14">
        <f>SLOPE(C28:C42,B28:B42)</f>
        <v>-100.55895516726933</v>
      </c>
      <c r="H50" t="s">
        <v>96</v>
      </c>
    </row>
    <row r="51" spans="1:11" x14ac:dyDescent="0.3">
      <c r="C51" t="s">
        <v>87</v>
      </c>
      <c r="E51" s="28">
        <f>C22-E50*B22</f>
        <v>11436.166713025008</v>
      </c>
      <c r="F51" s="14">
        <f>INTERCEPT(C28:C42,B28:B42)</f>
        <v>11436.166713025008</v>
      </c>
      <c r="H51" t="s">
        <v>94</v>
      </c>
    </row>
    <row r="52" spans="1:11" ht="28.8" x14ac:dyDescent="0.3">
      <c r="C52" s="17" t="s">
        <v>90</v>
      </c>
      <c r="D52">
        <v>71</v>
      </c>
      <c r="E52" s="28">
        <f>E51+E50*D52</f>
        <v>4296.4808961488852</v>
      </c>
      <c r="F52" s="14">
        <f>FORECAST(D52,C28:C42,B28:B42)</f>
        <v>4296.4808961488852</v>
      </c>
    </row>
    <row r="53" spans="1:11" x14ac:dyDescent="0.3">
      <c r="C53" t="s">
        <v>89</v>
      </c>
      <c r="D53" t="s">
        <v>97</v>
      </c>
    </row>
    <row r="54" spans="1:11" x14ac:dyDescent="0.3">
      <c r="D54" t="str">
        <f>IF(D53="","","y Predicted = "&amp;ROUND(INTERCEPT(C28:C42,B28:B42),2)&amp;" + "&amp;ROUND(SLOPE(C28:C42,B28:B42),2)&amp;"*x")</f>
        <v>y Predicted = 11436.17 + -100.56*x</v>
      </c>
    </row>
    <row r="58" spans="1:11" x14ac:dyDescent="0.3">
      <c r="E58" s="9" t="s">
        <v>65</v>
      </c>
      <c r="F58" s="9" t="s">
        <v>12</v>
      </c>
      <c r="G58" s="9" t="s">
        <v>11</v>
      </c>
      <c r="H58" s="9" t="s">
        <v>66</v>
      </c>
    </row>
    <row r="59" spans="1:11" x14ac:dyDescent="0.3">
      <c r="E59" s="11">
        <f>$B$77</f>
        <v>66.272727272727266</v>
      </c>
      <c r="F59" s="11">
        <v>0</v>
      </c>
      <c r="G59" s="11">
        <v>0</v>
      </c>
      <c r="H59" s="13">
        <f>$C$77</f>
        <v>4068.3636363636365</v>
      </c>
    </row>
    <row r="60" spans="1:11" x14ac:dyDescent="0.3">
      <c r="A60" s="4" t="s">
        <v>54</v>
      </c>
      <c r="E60" s="11">
        <f>$B$77</f>
        <v>66.272727272727266</v>
      </c>
      <c r="F60" s="11">
        <v>8000</v>
      </c>
      <c r="G60" s="11">
        <v>120</v>
      </c>
      <c r="H60" s="13">
        <f>$C$77</f>
        <v>4068.3636363636365</v>
      </c>
    </row>
    <row r="62" spans="1:11" x14ac:dyDescent="0.3">
      <c r="A62" s="16" t="s">
        <v>49</v>
      </c>
      <c r="B62" s="10" t="s">
        <v>11</v>
      </c>
      <c r="C62" s="10" t="s">
        <v>12</v>
      </c>
    </row>
    <row r="63" spans="1:11" ht="4.2" customHeight="1" x14ac:dyDescent="0.3"/>
    <row r="64" spans="1:11" ht="28.8" x14ac:dyDescent="0.3">
      <c r="A64" s="12" t="s">
        <v>50</v>
      </c>
      <c r="B64" s="12" t="s">
        <v>53</v>
      </c>
      <c r="C64" s="12" t="s">
        <v>60</v>
      </c>
    </row>
    <row r="65" spans="1:3" x14ac:dyDescent="0.3">
      <c r="A65" s="11">
        <v>1</v>
      </c>
      <c r="B65" s="11">
        <v>91</v>
      </c>
      <c r="C65" s="13">
        <v>7113</v>
      </c>
    </row>
    <row r="66" spans="1:3" x14ac:dyDescent="0.3">
      <c r="A66" s="11">
        <v>2</v>
      </c>
      <c r="B66" s="11">
        <v>45</v>
      </c>
      <c r="C66" s="13">
        <v>2044</v>
      </c>
    </row>
    <row r="67" spans="1:3" x14ac:dyDescent="0.3">
      <c r="A67" s="11">
        <v>3</v>
      </c>
      <c r="B67" s="11">
        <v>46</v>
      </c>
      <c r="C67" s="13">
        <v>1108</v>
      </c>
    </row>
    <row r="68" spans="1:3" x14ac:dyDescent="0.3">
      <c r="A68" s="11">
        <v>4</v>
      </c>
      <c r="B68" s="11">
        <v>83</v>
      </c>
      <c r="C68" s="13">
        <v>7093</v>
      </c>
    </row>
    <row r="69" spans="1:3" x14ac:dyDescent="0.3">
      <c r="A69" s="11">
        <v>5</v>
      </c>
      <c r="B69" s="11">
        <v>76</v>
      </c>
      <c r="C69" s="13">
        <v>3902</v>
      </c>
    </row>
    <row r="70" spans="1:3" x14ac:dyDescent="0.3">
      <c r="A70" s="11">
        <v>6</v>
      </c>
      <c r="B70" s="11">
        <v>96</v>
      </c>
      <c r="C70" s="13">
        <v>6676</v>
      </c>
    </row>
    <row r="71" spans="1:3" x14ac:dyDescent="0.3">
      <c r="A71" s="11">
        <v>7</v>
      </c>
      <c r="B71" s="11">
        <v>75</v>
      </c>
      <c r="C71" s="13">
        <v>5403</v>
      </c>
    </row>
    <row r="72" spans="1:3" x14ac:dyDescent="0.3">
      <c r="A72" s="11">
        <v>8</v>
      </c>
      <c r="B72" s="11">
        <v>42</v>
      </c>
      <c r="C72" s="13">
        <v>886</v>
      </c>
    </row>
    <row r="73" spans="1:3" x14ac:dyDescent="0.3">
      <c r="A73" s="11">
        <v>9</v>
      </c>
      <c r="B73" s="11">
        <v>70</v>
      </c>
      <c r="C73" s="13">
        <v>4740</v>
      </c>
    </row>
    <row r="74" spans="1:3" x14ac:dyDescent="0.3">
      <c r="A74" s="11">
        <v>10</v>
      </c>
      <c r="B74" s="11">
        <v>47</v>
      </c>
      <c r="C74" s="13">
        <v>2637</v>
      </c>
    </row>
    <row r="75" spans="1:3" x14ac:dyDescent="0.3">
      <c r="A75" s="11">
        <v>11</v>
      </c>
      <c r="B75" s="11">
        <v>58</v>
      </c>
      <c r="C75" s="13">
        <v>3150</v>
      </c>
    </row>
    <row r="77" spans="1:3" x14ac:dyDescent="0.3">
      <c r="A77" s="5" t="s">
        <v>64</v>
      </c>
      <c r="B77" s="14">
        <f>AVERAGE(B65:B75)</f>
        <v>66.272727272727266</v>
      </c>
      <c r="C77" s="15">
        <f>AVERAGE(C65:C75)</f>
        <v>4068.3636363636365</v>
      </c>
    </row>
    <row r="79" spans="1:3" ht="28.8" x14ac:dyDescent="0.3">
      <c r="A79" s="12" t="s">
        <v>75</v>
      </c>
      <c r="B79" s="14">
        <f>_xlfn.COVARIANCE.S(C65:C75,B65:B75)</f>
        <v>43143.69090909091</v>
      </c>
    </row>
    <row r="80" spans="1:3" ht="28.8" x14ac:dyDescent="0.3">
      <c r="A80" s="12" t="s">
        <v>76</v>
      </c>
      <c r="B80" s="14">
        <f>PEARSON(C65:C75,B65:B75)</f>
        <v>0.9516082183715443</v>
      </c>
      <c r="C80" t="s">
        <v>88</v>
      </c>
    </row>
    <row r="81" spans="1:3" x14ac:dyDescent="0.3">
      <c r="A81" s="12" t="s">
        <v>85</v>
      </c>
      <c r="B81" s="14">
        <f>RSQ(C65:C75,B65:B75)</f>
        <v>0.90555820127226427</v>
      </c>
      <c r="C81" t="s">
        <v>91</v>
      </c>
    </row>
    <row r="82" spans="1:3" x14ac:dyDescent="0.3">
      <c r="A82" s="12" t="s">
        <v>86</v>
      </c>
      <c r="B82" s="14">
        <f>SLOPE(C65:C75,B65:B75)</f>
        <v>111.99806485108796</v>
      </c>
      <c r="C82" t="s">
        <v>93</v>
      </c>
    </row>
    <row r="83" spans="1:3" x14ac:dyDescent="0.3">
      <c r="A83" s="12" t="s">
        <v>92</v>
      </c>
      <c r="B83" s="14">
        <f>INTERCEPT(C65:C75,B65:B75)</f>
        <v>-3354.0535705857378</v>
      </c>
      <c r="C83" t="s">
        <v>94</v>
      </c>
    </row>
    <row r="84" spans="1:3" x14ac:dyDescent="0.3">
      <c r="A84" s="12" t="s">
        <v>11</v>
      </c>
      <c r="B84" s="11">
        <v>85</v>
      </c>
    </row>
    <row r="85" spans="1:3" x14ac:dyDescent="0.3">
      <c r="A85" s="12" t="s">
        <v>95</v>
      </c>
      <c r="B85" s="14">
        <f>FORECAST(B84,C65:C75,B65:B75)</f>
        <v>6165.7819417567389</v>
      </c>
    </row>
    <row r="86" spans="1:3" ht="3" customHeight="1" x14ac:dyDescent="0.3"/>
    <row r="88" spans="1:3" x14ac:dyDescent="0.3">
      <c r="A88" s="29" t="s">
        <v>98</v>
      </c>
      <c r="B88" s="14">
        <f>B84*B82+B83</f>
        <v>6165.7819417567389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V92"/>
  <sheetViews>
    <sheetView zoomScale="70" zoomScaleNormal="70" workbookViewId="0">
      <selection activeCell="A2" sqref="A2"/>
    </sheetView>
  </sheetViews>
  <sheetFormatPr defaultRowHeight="14.4" x14ac:dyDescent="0.3"/>
  <cols>
    <col min="1" max="1" width="12.21875" bestFit="1" customWidth="1"/>
    <col min="2" max="2" width="8.77734375" customWidth="1"/>
    <col min="3" max="3" width="13.6640625" customWidth="1"/>
    <col min="4" max="4" width="12.88671875" customWidth="1"/>
    <col min="5" max="5" width="16.88671875" customWidth="1"/>
    <col min="6" max="6" width="21.77734375" customWidth="1"/>
    <col min="7" max="7" width="20.21875" customWidth="1"/>
    <col min="8" max="8" width="14.88671875" customWidth="1"/>
    <col min="9" max="9" width="15.88671875" customWidth="1"/>
    <col min="10" max="10" width="15.44140625" bestFit="1" customWidth="1"/>
    <col min="17" max="17" width="18.6640625" customWidth="1"/>
    <col min="19" max="19" width="12.6640625" customWidth="1"/>
    <col min="20" max="20" width="13" customWidth="1"/>
    <col min="21" max="21" width="26.21875" customWidth="1"/>
  </cols>
  <sheetData>
    <row r="1" spans="1:22" ht="28.8" x14ac:dyDescent="0.3">
      <c r="A1" s="25" t="s">
        <v>38</v>
      </c>
      <c r="B1" s="26"/>
      <c r="C1" s="26"/>
      <c r="D1" s="26"/>
      <c r="E1" s="26"/>
      <c r="F1" s="26"/>
      <c r="G1" s="26"/>
      <c r="H1" s="27"/>
      <c r="L1" s="9" t="s">
        <v>65</v>
      </c>
      <c r="M1" s="9" t="s">
        <v>12</v>
      </c>
      <c r="N1" s="9" t="s">
        <v>11</v>
      </c>
      <c r="O1" s="9" t="s">
        <v>105</v>
      </c>
      <c r="Q1" s="12" t="s">
        <v>121</v>
      </c>
      <c r="R1" s="9"/>
      <c r="S1" s="12" t="s">
        <v>122</v>
      </c>
      <c r="T1" s="9" t="s">
        <v>12</v>
      </c>
      <c r="U1" s="12" t="s">
        <v>123</v>
      </c>
      <c r="V1" s="9" t="s">
        <v>12</v>
      </c>
    </row>
    <row r="2" spans="1:22" ht="28.8" x14ac:dyDescent="0.3">
      <c r="A2" s="1" t="s">
        <v>39</v>
      </c>
      <c r="B2" s="2"/>
      <c r="C2" s="2"/>
      <c r="D2" s="2"/>
      <c r="E2" s="2"/>
      <c r="F2" s="2"/>
      <c r="G2" s="2"/>
      <c r="H2" s="3"/>
      <c r="L2" s="11">
        <f>AVERAGE(B22:B36)</f>
        <v>59.93333333333333</v>
      </c>
      <c r="M2" s="11">
        <v>1</v>
      </c>
      <c r="N2" s="11">
        <v>0</v>
      </c>
      <c r="O2" s="13">
        <f t="shared" ref="O2:O3" si="0">$R$3</f>
        <v>5409.333333333333</v>
      </c>
      <c r="Q2" s="11">
        <f>$B$24</f>
        <v>41</v>
      </c>
      <c r="R2" s="13">
        <f>C24</f>
        <v>8900</v>
      </c>
      <c r="S2" s="11">
        <f t="shared" ref="S2:S3" si="1">Q2+1</f>
        <v>42</v>
      </c>
      <c r="T2" s="13">
        <f>R2</f>
        <v>8900</v>
      </c>
      <c r="U2" s="11">
        <f t="shared" ref="U2:U3" si="2">S2</f>
        <v>42</v>
      </c>
      <c r="V2" s="33">
        <f>T3</f>
        <v>7313.2495511669658</v>
      </c>
    </row>
    <row r="3" spans="1:22" ht="43.2" x14ac:dyDescent="0.3">
      <c r="A3" s="1" t="s">
        <v>40</v>
      </c>
      <c r="B3" s="2"/>
      <c r="C3" s="2"/>
      <c r="D3" s="2"/>
      <c r="E3" s="2"/>
      <c r="F3" s="2"/>
      <c r="G3" s="2"/>
      <c r="H3" s="3"/>
      <c r="L3" s="11">
        <f>L2</f>
        <v>59.93333333333333</v>
      </c>
      <c r="M3" s="11">
        <v>10000</v>
      </c>
      <c r="N3" s="11">
        <v>100</v>
      </c>
      <c r="O3" s="13">
        <f t="shared" si="0"/>
        <v>5409.333333333333</v>
      </c>
      <c r="Q3" s="11">
        <f>$B$24</f>
        <v>41</v>
      </c>
      <c r="R3" s="13">
        <f>AVERAGE(C22:C36)</f>
        <v>5409.333333333333</v>
      </c>
      <c r="S3" s="11">
        <f t="shared" si="1"/>
        <v>42</v>
      </c>
      <c r="T3" s="11">
        <f>FORECAST(B24,C22:C36,B22:B36)</f>
        <v>7313.2495511669658</v>
      </c>
      <c r="U3" s="11">
        <f t="shared" si="2"/>
        <v>42</v>
      </c>
      <c r="V3" s="13">
        <f>R3</f>
        <v>5409.333333333333</v>
      </c>
    </row>
    <row r="4" spans="1:22" ht="28.8" x14ac:dyDescent="0.3">
      <c r="A4" s="1" t="s">
        <v>41</v>
      </c>
      <c r="B4" s="2"/>
      <c r="C4" s="2"/>
      <c r="D4" s="2"/>
      <c r="E4" s="2"/>
      <c r="F4" s="2"/>
      <c r="G4" s="2"/>
      <c r="H4" s="3"/>
    </row>
    <row r="5" spans="1:22" ht="57.6" x14ac:dyDescent="0.3">
      <c r="A5" s="1" t="s">
        <v>42</v>
      </c>
      <c r="B5" s="2"/>
      <c r="C5" s="2"/>
      <c r="D5" s="2"/>
      <c r="E5" s="2"/>
      <c r="F5" s="2"/>
      <c r="G5" s="2"/>
      <c r="H5" s="3"/>
    </row>
    <row r="6" spans="1:22" x14ac:dyDescent="0.3">
      <c r="A6" s="1" t="s">
        <v>43</v>
      </c>
      <c r="B6" s="2"/>
      <c r="C6" s="2"/>
      <c r="D6" s="2"/>
      <c r="E6" s="2"/>
      <c r="F6" s="2"/>
      <c r="G6" s="2"/>
      <c r="H6" s="3"/>
    </row>
    <row r="7" spans="1:22" x14ac:dyDescent="0.3">
      <c r="A7" s="1" t="s">
        <v>44</v>
      </c>
      <c r="B7" s="2"/>
      <c r="C7" s="2"/>
      <c r="D7" s="2"/>
      <c r="E7" s="2"/>
      <c r="F7" s="2"/>
      <c r="G7" s="2"/>
      <c r="H7" s="3"/>
    </row>
    <row r="8" spans="1:22" x14ac:dyDescent="0.3">
      <c r="A8" s="1" t="s">
        <v>45</v>
      </c>
      <c r="B8" s="2"/>
      <c r="C8" s="2"/>
      <c r="D8" s="2"/>
      <c r="E8" s="2"/>
      <c r="F8" s="2"/>
      <c r="G8" s="2"/>
      <c r="H8" s="3"/>
    </row>
    <row r="9" spans="1:22" ht="28.8" x14ac:dyDescent="0.3">
      <c r="A9" s="1" t="s">
        <v>129</v>
      </c>
      <c r="B9" s="2"/>
      <c r="C9" s="2"/>
      <c r="D9" s="2"/>
      <c r="E9" s="2"/>
      <c r="F9" s="2"/>
      <c r="G9" s="2"/>
      <c r="H9" s="3"/>
    </row>
    <row r="10" spans="1:22" x14ac:dyDescent="0.3">
      <c r="A10" s="1"/>
      <c r="B10" s="2"/>
      <c r="C10" s="2"/>
      <c r="D10" s="2"/>
      <c r="E10" s="2"/>
      <c r="F10" s="2"/>
      <c r="G10" s="2"/>
      <c r="H10" s="3"/>
    </row>
    <row r="11" spans="1:22" x14ac:dyDescent="0.3">
      <c r="A11" s="1"/>
      <c r="B11" s="2"/>
      <c r="C11" s="2"/>
      <c r="D11" s="2"/>
      <c r="E11" s="2"/>
      <c r="F11" s="2"/>
      <c r="G11" s="2"/>
      <c r="H11" s="3"/>
    </row>
    <row r="12" spans="1:22" x14ac:dyDescent="0.3">
      <c r="A12" s="1"/>
      <c r="B12" s="2"/>
      <c r="C12" s="2"/>
      <c r="D12" s="2"/>
      <c r="E12" s="2"/>
      <c r="F12" s="2"/>
      <c r="G12" s="2"/>
      <c r="H12" s="3"/>
    </row>
    <row r="14" spans="1:22" x14ac:dyDescent="0.3">
      <c r="B14" s="9" t="s">
        <v>65</v>
      </c>
      <c r="C14" s="9" t="s">
        <v>66</v>
      </c>
    </row>
    <row r="15" spans="1:22" x14ac:dyDescent="0.3">
      <c r="A15" t="s">
        <v>99</v>
      </c>
      <c r="B15" s="14">
        <f>AVERAGE(B22:B36)</f>
        <v>59.93333333333333</v>
      </c>
      <c r="C15" s="15">
        <f>AVERAGE(C22:C36)</f>
        <v>5409.333333333333</v>
      </c>
    </row>
    <row r="16" spans="1:22" x14ac:dyDescent="0.3">
      <c r="A16" t="s">
        <v>86</v>
      </c>
      <c r="B16" s="14">
        <f>SLOPE(C22:C36,B22:B36)</f>
        <v>-100.55895516726933</v>
      </c>
      <c r="E16" t="s">
        <v>108</v>
      </c>
      <c r="G16" t="s">
        <v>108</v>
      </c>
    </row>
    <row r="17" spans="1:8" x14ac:dyDescent="0.3">
      <c r="A17" t="s">
        <v>100</v>
      </c>
      <c r="B17" s="14">
        <f>INTERCEPT(C22:C36,B22:B36)</f>
        <v>11436.166713025008</v>
      </c>
      <c r="E17" t="s">
        <v>106</v>
      </c>
      <c r="G17" t="s">
        <v>107</v>
      </c>
    </row>
    <row r="19" spans="1:8" x14ac:dyDescent="0.3">
      <c r="A19" s="16" t="s">
        <v>49</v>
      </c>
      <c r="B19" s="10" t="s">
        <v>11</v>
      </c>
      <c r="C19" s="10" t="s">
        <v>12</v>
      </c>
      <c r="D19" s="10" t="s">
        <v>95</v>
      </c>
      <c r="E19" s="10" t="s">
        <v>101</v>
      </c>
      <c r="F19" s="10" t="s">
        <v>102</v>
      </c>
      <c r="G19" s="10" t="s">
        <v>109</v>
      </c>
      <c r="H19" s="10" t="s">
        <v>128</v>
      </c>
    </row>
    <row r="20" spans="1:8" ht="2.4" customHeight="1" x14ac:dyDescent="0.3"/>
    <row r="21" spans="1:8" ht="28.8" x14ac:dyDescent="0.3">
      <c r="A21" s="12" t="s">
        <v>50</v>
      </c>
      <c r="B21" s="12" t="s">
        <v>127</v>
      </c>
      <c r="C21" s="12" t="s">
        <v>59</v>
      </c>
      <c r="D21" s="12" t="s">
        <v>95</v>
      </c>
      <c r="E21" s="12" t="s">
        <v>103</v>
      </c>
      <c r="F21" s="12" t="str">
        <f>E21&amp;"^2"</f>
        <v>(y Observed - y Predicted)^2</v>
      </c>
      <c r="G21" s="12" t="s">
        <v>109</v>
      </c>
      <c r="H21" s="12" t="s">
        <v>124</v>
      </c>
    </row>
    <row r="22" spans="1:8" x14ac:dyDescent="0.3">
      <c r="A22" s="11">
        <v>1</v>
      </c>
      <c r="B22" s="11">
        <v>86</v>
      </c>
      <c r="C22" s="13">
        <v>3300</v>
      </c>
      <c r="D22" s="14"/>
      <c r="E22" s="21"/>
      <c r="F22" s="21"/>
      <c r="G22" s="21"/>
      <c r="H22" s="21"/>
    </row>
    <row r="23" spans="1:8" x14ac:dyDescent="0.3">
      <c r="A23" s="11">
        <v>2</v>
      </c>
      <c r="B23" s="11">
        <v>40</v>
      </c>
      <c r="C23" s="13">
        <v>8200</v>
      </c>
      <c r="D23" s="14"/>
      <c r="E23" s="21"/>
      <c r="F23" s="21"/>
      <c r="G23" s="21"/>
      <c r="H23" s="21"/>
    </row>
    <row r="24" spans="1:8" x14ac:dyDescent="0.3">
      <c r="A24" s="34">
        <v>3</v>
      </c>
      <c r="B24" s="34">
        <v>41</v>
      </c>
      <c r="C24" s="35">
        <v>8900</v>
      </c>
      <c r="D24" s="34"/>
      <c r="E24" s="36"/>
      <c r="F24" s="36"/>
      <c r="G24" s="36"/>
      <c r="H24" s="36"/>
    </row>
    <row r="25" spans="1:8" x14ac:dyDescent="0.3">
      <c r="A25" s="11">
        <v>4</v>
      </c>
      <c r="B25" s="11">
        <v>78</v>
      </c>
      <c r="C25" s="13">
        <v>3100</v>
      </c>
      <c r="D25" s="14"/>
      <c r="E25" s="21"/>
      <c r="F25" s="21"/>
      <c r="G25" s="21"/>
      <c r="H25" s="21"/>
    </row>
    <row r="26" spans="1:8" x14ac:dyDescent="0.3">
      <c r="A26" s="11">
        <v>5</v>
      </c>
      <c r="B26" s="11">
        <v>71</v>
      </c>
      <c r="C26" s="13">
        <v>4020</v>
      </c>
      <c r="D26" s="14"/>
      <c r="E26" s="21"/>
      <c r="F26" s="21"/>
      <c r="G26" s="21"/>
      <c r="H26" s="21"/>
    </row>
    <row r="27" spans="1:8" x14ac:dyDescent="0.3">
      <c r="A27" s="11">
        <v>6</v>
      </c>
      <c r="B27" s="11">
        <v>91</v>
      </c>
      <c r="C27" s="13">
        <v>1950</v>
      </c>
      <c r="D27" s="14"/>
      <c r="E27" s="21"/>
      <c r="F27" s="21"/>
      <c r="G27" s="21"/>
      <c r="H27" s="21"/>
    </row>
    <row r="28" spans="1:8" x14ac:dyDescent="0.3">
      <c r="A28" s="11">
        <v>7</v>
      </c>
      <c r="B28" s="11">
        <v>70</v>
      </c>
      <c r="C28" s="13">
        <v>2500</v>
      </c>
      <c r="D28" s="14"/>
      <c r="E28" s="21"/>
      <c r="F28" s="21"/>
      <c r="G28" s="21"/>
      <c r="H28" s="21"/>
    </row>
    <row r="29" spans="1:8" x14ac:dyDescent="0.3">
      <c r="A29" s="11">
        <v>8</v>
      </c>
      <c r="B29" s="11">
        <v>37</v>
      </c>
      <c r="C29" s="13">
        <v>6500</v>
      </c>
      <c r="D29" s="14"/>
      <c r="E29" s="21"/>
      <c r="F29" s="21"/>
      <c r="G29" s="21"/>
      <c r="H29" s="21"/>
    </row>
    <row r="30" spans="1:8" x14ac:dyDescent="0.3">
      <c r="A30" s="11">
        <v>9</v>
      </c>
      <c r="B30" s="11">
        <v>65</v>
      </c>
      <c r="C30" s="13">
        <v>6210</v>
      </c>
      <c r="D30" s="14"/>
      <c r="E30" s="21"/>
      <c r="F30" s="21"/>
      <c r="G30" s="21"/>
      <c r="H30" s="21"/>
    </row>
    <row r="31" spans="1:8" x14ac:dyDescent="0.3">
      <c r="A31" s="11">
        <v>10</v>
      </c>
      <c r="B31" s="11">
        <v>42</v>
      </c>
      <c r="C31" s="13">
        <v>5250</v>
      </c>
      <c r="D31" s="14"/>
      <c r="E31" s="21"/>
      <c r="F31" s="21"/>
      <c r="G31" s="21"/>
      <c r="H31" s="21"/>
    </row>
    <row r="32" spans="1:8" x14ac:dyDescent="0.3">
      <c r="A32" s="11">
        <v>11</v>
      </c>
      <c r="B32" s="11">
        <v>53</v>
      </c>
      <c r="C32" s="13">
        <v>7200</v>
      </c>
      <c r="D32" s="14"/>
      <c r="E32" s="21"/>
      <c r="F32" s="21"/>
      <c r="G32" s="21"/>
      <c r="H32" s="21"/>
    </row>
    <row r="33" spans="1:9" x14ac:dyDescent="0.3">
      <c r="A33" s="11">
        <v>12</v>
      </c>
      <c r="B33" s="11">
        <v>83</v>
      </c>
      <c r="C33" s="13">
        <v>2750</v>
      </c>
      <c r="D33" s="14"/>
      <c r="E33" s="21"/>
      <c r="F33" s="21"/>
      <c r="G33" s="21"/>
      <c r="H33" s="21"/>
    </row>
    <row r="34" spans="1:9" x14ac:dyDescent="0.3">
      <c r="A34" s="11">
        <v>13</v>
      </c>
      <c r="B34" s="11">
        <v>63</v>
      </c>
      <c r="C34" s="13">
        <v>7150</v>
      </c>
      <c r="D34" s="14"/>
      <c r="E34" s="21"/>
      <c r="F34" s="21"/>
      <c r="G34" s="21"/>
      <c r="H34" s="21"/>
    </row>
    <row r="35" spans="1:9" x14ac:dyDescent="0.3">
      <c r="A35" s="11">
        <v>14</v>
      </c>
      <c r="B35" s="11">
        <v>36</v>
      </c>
      <c r="C35" s="13">
        <v>7900</v>
      </c>
      <c r="D35" s="14"/>
      <c r="E35" s="21"/>
      <c r="F35" s="21"/>
      <c r="G35" s="21"/>
      <c r="H35" s="21"/>
    </row>
    <row r="36" spans="1:9" ht="15" thickBot="1" x14ac:dyDescent="0.35">
      <c r="A36" s="18">
        <v>15</v>
      </c>
      <c r="B36" s="18">
        <v>43</v>
      </c>
      <c r="C36" s="19">
        <v>6210</v>
      </c>
      <c r="D36" s="14"/>
      <c r="E36" s="21"/>
      <c r="F36" s="21"/>
      <c r="G36" s="21"/>
      <c r="H36" s="21"/>
    </row>
    <row r="37" spans="1:9" ht="15" thickTop="1" x14ac:dyDescent="0.3">
      <c r="A37" s="30"/>
      <c r="B37" s="30"/>
      <c r="C37" s="30"/>
      <c r="D37" s="30"/>
      <c r="E37" s="31" t="s">
        <v>104</v>
      </c>
      <c r="F37" s="32"/>
      <c r="G37" s="30"/>
      <c r="H37" s="32"/>
      <c r="I37" s="4" t="s">
        <v>111</v>
      </c>
    </row>
    <row r="38" spans="1:9" x14ac:dyDescent="0.3">
      <c r="F38" s="4" t="s">
        <v>110</v>
      </c>
      <c r="G38" s="14"/>
    </row>
    <row r="40" spans="1:9" x14ac:dyDescent="0.3">
      <c r="F40" s="4" t="s">
        <v>125</v>
      </c>
      <c r="G40" s="14"/>
    </row>
    <row r="42" spans="1:9" x14ac:dyDescent="0.3">
      <c r="B42" t="s">
        <v>126</v>
      </c>
      <c r="F42" t="s">
        <v>118</v>
      </c>
      <c r="G42" s="14"/>
      <c r="H42" t="s">
        <v>120</v>
      </c>
    </row>
    <row r="43" spans="1:9" x14ac:dyDescent="0.3">
      <c r="F43" t="s">
        <v>98</v>
      </c>
    </row>
    <row r="44" spans="1:9" x14ac:dyDescent="0.3">
      <c r="F44" t="s">
        <v>76</v>
      </c>
      <c r="H44" t="s">
        <v>119</v>
      </c>
    </row>
    <row r="45" spans="1:9" x14ac:dyDescent="0.3">
      <c r="F45" t="s">
        <v>118</v>
      </c>
    </row>
    <row r="46" spans="1:9" x14ac:dyDescent="0.3">
      <c r="B46" t="s">
        <v>116</v>
      </c>
    </row>
    <row r="47" spans="1:9" x14ac:dyDescent="0.3">
      <c r="B47" t="s">
        <v>112</v>
      </c>
    </row>
    <row r="48" spans="1:9" x14ac:dyDescent="0.3">
      <c r="B48" t="s">
        <v>113</v>
      </c>
    </row>
    <row r="49" spans="1:8" x14ac:dyDescent="0.3">
      <c r="B49" t="s">
        <v>114</v>
      </c>
    </row>
    <row r="50" spans="1:8" x14ac:dyDescent="0.3">
      <c r="B50" t="s">
        <v>115</v>
      </c>
    </row>
    <row r="51" spans="1:8" x14ac:dyDescent="0.3">
      <c r="B51" t="s">
        <v>117</v>
      </c>
    </row>
    <row r="62" spans="1:8" x14ac:dyDescent="0.3">
      <c r="E62" s="9" t="s">
        <v>65</v>
      </c>
      <c r="F62" s="9" t="s">
        <v>12</v>
      </c>
      <c r="G62" s="9" t="s">
        <v>11</v>
      </c>
      <c r="H62" s="9" t="s">
        <v>66</v>
      </c>
    </row>
    <row r="63" spans="1:8" x14ac:dyDescent="0.3">
      <c r="E63" s="11">
        <f>$B$81</f>
        <v>66.272727272727266</v>
      </c>
      <c r="F63" s="11">
        <v>0</v>
      </c>
      <c r="G63" s="11">
        <v>0</v>
      </c>
      <c r="H63" s="13">
        <f>$C$81</f>
        <v>4068.3636363636365</v>
      </c>
    </row>
    <row r="64" spans="1:8" x14ac:dyDescent="0.3">
      <c r="A64" s="4" t="s">
        <v>54</v>
      </c>
      <c r="E64" s="11">
        <f>$B$81</f>
        <v>66.272727272727266</v>
      </c>
      <c r="F64" s="11">
        <v>8000</v>
      </c>
      <c r="G64" s="11">
        <v>120</v>
      </c>
      <c r="H64" s="13">
        <f>$C$81</f>
        <v>4068.3636363636365</v>
      </c>
    </row>
    <row r="66" spans="1:3" x14ac:dyDescent="0.3">
      <c r="A66" s="16" t="s">
        <v>49</v>
      </c>
      <c r="B66" s="10" t="s">
        <v>11</v>
      </c>
      <c r="C66" s="10" t="s">
        <v>12</v>
      </c>
    </row>
    <row r="68" spans="1:3" ht="28.8" x14ac:dyDescent="0.3">
      <c r="A68" s="12" t="s">
        <v>50</v>
      </c>
      <c r="B68" s="12" t="s">
        <v>127</v>
      </c>
      <c r="C68" s="12" t="s">
        <v>60</v>
      </c>
    </row>
    <row r="69" spans="1:3" x14ac:dyDescent="0.3">
      <c r="A69" s="11">
        <v>1</v>
      </c>
      <c r="B69" s="11">
        <v>91</v>
      </c>
      <c r="C69" s="13">
        <v>7113</v>
      </c>
    </row>
    <row r="70" spans="1:3" x14ac:dyDescent="0.3">
      <c r="A70" s="11">
        <v>2</v>
      </c>
      <c r="B70" s="11">
        <v>45</v>
      </c>
      <c r="C70" s="13">
        <v>2044</v>
      </c>
    </row>
    <row r="71" spans="1:3" x14ac:dyDescent="0.3">
      <c r="A71" s="11">
        <v>3</v>
      </c>
      <c r="B71" s="11">
        <v>46</v>
      </c>
      <c r="C71" s="13">
        <v>1108</v>
      </c>
    </row>
    <row r="72" spans="1:3" x14ac:dyDescent="0.3">
      <c r="A72" s="11">
        <v>4</v>
      </c>
      <c r="B72" s="11">
        <v>83</v>
      </c>
      <c r="C72" s="13">
        <v>7093</v>
      </c>
    </row>
    <row r="73" spans="1:3" x14ac:dyDescent="0.3">
      <c r="A73" s="11">
        <v>5</v>
      </c>
      <c r="B73" s="11">
        <v>76</v>
      </c>
      <c r="C73" s="13">
        <v>3902</v>
      </c>
    </row>
    <row r="74" spans="1:3" x14ac:dyDescent="0.3">
      <c r="A74" s="11">
        <v>6</v>
      </c>
      <c r="B74" s="11">
        <v>96</v>
      </c>
      <c r="C74" s="13">
        <v>6676</v>
      </c>
    </row>
    <row r="75" spans="1:3" x14ac:dyDescent="0.3">
      <c r="A75" s="11">
        <v>7</v>
      </c>
      <c r="B75" s="11">
        <v>75</v>
      </c>
      <c r="C75" s="13">
        <v>5403</v>
      </c>
    </row>
    <row r="76" spans="1:3" x14ac:dyDescent="0.3">
      <c r="A76" s="11">
        <v>8</v>
      </c>
      <c r="B76" s="11">
        <v>42</v>
      </c>
      <c r="C76" s="13">
        <v>886</v>
      </c>
    </row>
    <row r="77" spans="1:3" x14ac:dyDescent="0.3">
      <c r="A77" s="11">
        <v>9</v>
      </c>
      <c r="B77" s="11">
        <v>70</v>
      </c>
      <c r="C77" s="13">
        <v>4740</v>
      </c>
    </row>
    <row r="78" spans="1:3" x14ac:dyDescent="0.3">
      <c r="A78" s="11">
        <v>10</v>
      </c>
      <c r="B78" s="11">
        <v>47</v>
      </c>
      <c r="C78" s="13">
        <v>2637</v>
      </c>
    </row>
    <row r="79" spans="1:3" x14ac:dyDescent="0.3">
      <c r="A79" s="11">
        <v>11</v>
      </c>
      <c r="B79" s="11">
        <v>58</v>
      </c>
      <c r="C79" s="13">
        <v>3150</v>
      </c>
    </row>
    <row r="81" spans="1:3" x14ac:dyDescent="0.3">
      <c r="A81" s="5" t="s">
        <v>64</v>
      </c>
      <c r="B81" s="14">
        <f>AVERAGE(B69:B79)</f>
        <v>66.272727272727266</v>
      </c>
      <c r="C81" s="21">
        <f>AVERAGE(C69:C79)</f>
        <v>4068.3636363636365</v>
      </c>
    </row>
    <row r="84" spans="1:3" x14ac:dyDescent="0.3">
      <c r="A84" s="12" t="s">
        <v>86</v>
      </c>
      <c r="B84" s="14">
        <f>SLOPE(C69:C79,B69:B79)</f>
        <v>111.99806485108796</v>
      </c>
      <c r="C84" t="s">
        <v>93</v>
      </c>
    </row>
    <row r="85" spans="1:3" x14ac:dyDescent="0.3">
      <c r="A85" s="12" t="s">
        <v>92</v>
      </c>
      <c r="B85" s="14">
        <f>INTERCEPT(C69:C79,B69:B79)</f>
        <v>-3354.0535705857378</v>
      </c>
      <c r="C85" t="s">
        <v>94</v>
      </c>
    </row>
    <row r="86" spans="1:3" x14ac:dyDescent="0.3">
      <c r="A86" s="12" t="s">
        <v>11</v>
      </c>
      <c r="B86" s="11">
        <v>75</v>
      </c>
    </row>
    <row r="87" spans="1:3" x14ac:dyDescent="0.3">
      <c r="A87" s="12" t="s">
        <v>95</v>
      </c>
      <c r="B87" s="14">
        <f>FORECAST(B86,C69:C79,B69:B79)</f>
        <v>5045.8012932458587</v>
      </c>
    </row>
    <row r="88" spans="1:3" ht="28.8" x14ac:dyDescent="0.3">
      <c r="A88" s="12" t="s">
        <v>76</v>
      </c>
      <c r="B88" s="14">
        <f>PEARSON(C69:C79,B69:B79)</f>
        <v>0.9516082183715443</v>
      </c>
      <c r="C88" t="s">
        <v>88</v>
      </c>
    </row>
    <row r="89" spans="1:3" x14ac:dyDescent="0.3">
      <c r="A89" s="12" t="s">
        <v>85</v>
      </c>
      <c r="B89" s="14"/>
      <c r="C89" t="s">
        <v>91</v>
      </c>
    </row>
    <row r="90" spans="1:3" x14ac:dyDescent="0.3">
      <c r="C90" t="s">
        <v>116</v>
      </c>
    </row>
    <row r="91" spans="1:3" x14ac:dyDescent="0.3">
      <c r="C91" t="s">
        <v>112</v>
      </c>
    </row>
    <row r="92" spans="1:3" x14ac:dyDescent="0.3">
      <c r="C92" t="s">
        <v>115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2"/>
  <sheetViews>
    <sheetView zoomScale="70" zoomScaleNormal="70" workbookViewId="0">
      <selection activeCell="A2" sqref="A2"/>
    </sheetView>
  </sheetViews>
  <sheetFormatPr defaultRowHeight="14.4" x14ac:dyDescent="0.3"/>
  <cols>
    <col min="1" max="1" width="12.21875" bestFit="1" customWidth="1"/>
    <col min="2" max="2" width="8.77734375" customWidth="1"/>
    <col min="3" max="3" width="13.6640625" customWidth="1"/>
    <col min="4" max="4" width="12.88671875" customWidth="1"/>
    <col min="5" max="5" width="16.88671875" customWidth="1"/>
    <col min="6" max="6" width="21.77734375" customWidth="1"/>
    <col min="7" max="7" width="20.21875" customWidth="1"/>
    <col min="8" max="8" width="14.88671875" customWidth="1"/>
    <col min="9" max="9" width="15.88671875" customWidth="1"/>
    <col min="10" max="10" width="15.44140625" bestFit="1" customWidth="1"/>
    <col min="17" max="17" width="18.6640625" customWidth="1"/>
    <col min="19" max="19" width="12.6640625" customWidth="1"/>
    <col min="20" max="20" width="13" customWidth="1"/>
    <col min="21" max="21" width="26.21875" customWidth="1"/>
  </cols>
  <sheetData>
    <row r="1" spans="1:22" ht="28.8" x14ac:dyDescent="0.3">
      <c r="A1" s="25" t="s">
        <v>38</v>
      </c>
      <c r="B1" s="26"/>
      <c r="C1" s="26"/>
      <c r="D1" s="26"/>
      <c r="E1" s="26"/>
      <c r="F1" s="26"/>
      <c r="G1" s="26"/>
      <c r="H1" s="27"/>
      <c r="L1" s="9" t="s">
        <v>65</v>
      </c>
      <c r="M1" s="9" t="s">
        <v>12</v>
      </c>
      <c r="N1" s="9" t="s">
        <v>11</v>
      </c>
      <c r="O1" s="9" t="s">
        <v>105</v>
      </c>
      <c r="Q1" s="12" t="s">
        <v>121</v>
      </c>
      <c r="R1" s="9"/>
      <c r="S1" s="12" t="s">
        <v>122</v>
      </c>
      <c r="T1" s="9" t="s">
        <v>12</v>
      </c>
      <c r="U1" s="12" t="s">
        <v>123</v>
      </c>
      <c r="V1" s="9" t="s">
        <v>12</v>
      </c>
    </row>
    <row r="2" spans="1:22" ht="28.8" x14ac:dyDescent="0.3">
      <c r="A2" s="1" t="s">
        <v>39</v>
      </c>
      <c r="B2" s="2"/>
      <c r="C2" s="2"/>
      <c r="D2" s="2"/>
      <c r="E2" s="2"/>
      <c r="F2" s="2"/>
      <c r="G2" s="2"/>
      <c r="H2" s="3"/>
      <c r="L2" s="11">
        <f>AVERAGE(B22:B36)</f>
        <v>59.93333333333333</v>
      </c>
      <c r="M2" s="11">
        <v>1</v>
      </c>
      <c r="N2" s="11">
        <v>0</v>
      </c>
      <c r="O2" s="13">
        <f t="shared" ref="O2:O3" si="0">$R$3</f>
        <v>5409.333333333333</v>
      </c>
      <c r="Q2" s="11">
        <f>$B$24</f>
        <v>41</v>
      </c>
      <c r="R2" s="13">
        <f>C24</f>
        <v>8900</v>
      </c>
      <c r="S2" s="11">
        <f t="shared" ref="S2:S3" si="1">Q2+1</f>
        <v>42</v>
      </c>
      <c r="T2" s="13">
        <f>R2</f>
        <v>8900</v>
      </c>
      <c r="U2" s="11">
        <f t="shared" ref="U2:U3" si="2">S2</f>
        <v>42</v>
      </c>
      <c r="V2" s="33">
        <f>T3</f>
        <v>7313.2495511669658</v>
      </c>
    </row>
    <row r="3" spans="1:22" ht="43.2" x14ac:dyDescent="0.3">
      <c r="A3" s="1" t="s">
        <v>40</v>
      </c>
      <c r="B3" s="2"/>
      <c r="C3" s="2"/>
      <c r="D3" s="2"/>
      <c r="E3" s="2"/>
      <c r="F3" s="2"/>
      <c r="G3" s="2"/>
      <c r="H3" s="3"/>
      <c r="L3" s="11">
        <f>L2</f>
        <v>59.93333333333333</v>
      </c>
      <c r="M3" s="11">
        <v>10000</v>
      </c>
      <c r="N3" s="11">
        <v>100</v>
      </c>
      <c r="O3" s="13">
        <f t="shared" si="0"/>
        <v>5409.333333333333</v>
      </c>
      <c r="Q3" s="11">
        <f>$B$24</f>
        <v>41</v>
      </c>
      <c r="R3" s="13">
        <f>AVERAGE(C22:C36)</f>
        <v>5409.333333333333</v>
      </c>
      <c r="S3" s="11">
        <f t="shared" si="1"/>
        <v>42</v>
      </c>
      <c r="T3" s="11">
        <f>FORECAST(B24,C22:C36,B22:B36)</f>
        <v>7313.2495511669658</v>
      </c>
      <c r="U3" s="11">
        <f t="shared" si="2"/>
        <v>42</v>
      </c>
      <c r="V3" s="13">
        <f>R3</f>
        <v>5409.333333333333</v>
      </c>
    </row>
    <row r="4" spans="1:22" x14ac:dyDescent="0.3">
      <c r="A4" s="1" t="s">
        <v>41</v>
      </c>
      <c r="B4" s="2"/>
      <c r="C4" s="2"/>
      <c r="D4" s="2"/>
      <c r="E4" s="2"/>
      <c r="F4" s="2"/>
      <c r="G4" s="2"/>
      <c r="H4" s="3"/>
    </row>
    <row r="5" spans="1:22" ht="43.2" x14ac:dyDescent="0.3">
      <c r="A5" s="1" t="s">
        <v>42</v>
      </c>
      <c r="B5" s="2"/>
      <c r="C5" s="2"/>
      <c r="D5" s="2"/>
      <c r="E5" s="2"/>
      <c r="F5" s="2"/>
      <c r="G5" s="2"/>
      <c r="H5" s="3"/>
    </row>
    <row r="6" spans="1:22" x14ac:dyDescent="0.3">
      <c r="A6" s="1" t="s">
        <v>43</v>
      </c>
      <c r="B6" s="2"/>
      <c r="C6" s="2"/>
      <c r="D6" s="2"/>
      <c r="E6" s="2"/>
      <c r="F6" s="2"/>
      <c r="G6" s="2"/>
      <c r="H6" s="3"/>
    </row>
    <row r="7" spans="1:22" x14ac:dyDescent="0.3">
      <c r="A7" s="1" t="s">
        <v>44</v>
      </c>
      <c r="B7" s="2"/>
      <c r="C7" s="2"/>
      <c r="D7" s="2"/>
      <c r="E7" s="2"/>
      <c r="F7" s="2"/>
      <c r="G7" s="2"/>
      <c r="H7" s="3"/>
    </row>
    <row r="8" spans="1:22" x14ac:dyDescent="0.3">
      <c r="A8" s="1" t="s">
        <v>45</v>
      </c>
      <c r="B8" s="2"/>
      <c r="C8" s="2"/>
      <c r="D8" s="2"/>
      <c r="E8" s="2"/>
      <c r="F8" s="2"/>
      <c r="G8" s="2"/>
      <c r="H8" s="3"/>
    </row>
    <row r="9" spans="1:22" ht="28.8" x14ac:dyDescent="0.3">
      <c r="A9" s="1" t="s">
        <v>129</v>
      </c>
      <c r="B9" s="2"/>
      <c r="C9" s="2"/>
      <c r="D9" s="2"/>
      <c r="E9" s="2"/>
      <c r="F9" s="2"/>
      <c r="G9" s="2"/>
      <c r="H9" s="3"/>
    </row>
    <row r="10" spans="1:22" x14ac:dyDescent="0.3">
      <c r="A10" s="1"/>
      <c r="B10" s="2"/>
      <c r="C10" s="2"/>
      <c r="D10" s="2"/>
      <c r="E10" s="2"/>
      <c r="F10" s="2"/>
      <c r="G10" s="2"/>
      <c r="H10" s="3"/>
    </row>
    <row r="11" spans="1:22" x14ac:dyDescent="0.3">
      <c r="A11" s="1"/>
      <c r="B11" s="2"/>
      <c r="C11" s="2"/>
      <c r="D11" s="2"/>
      <c r="E11" s="2"/>
      <c r="F11" s="2"/>
      <c r="G11" s="2"/>
      <c r="H11" s="3"/>
    </row>
    <row r="12" spans="1:22" x14ac:dyDescent="0.3">
      <c r="A12" s="1"/>
      <c r="B12" s="2"/>
      <c r="C12" s="2"/>
      <c r="D12" s="2"/>
      <c r="E12" s="2"/>
      <c r="F12" s="2"/>
      <c r="G12" s="2"/>
      <c r="H12" s="3"/>
    </row>
    <row r="14" spans="1:22" x14ac:dyDescent="0.3">
      <c r="B14" s="9" t="s">
        <v>65</v>
      </c>
      <c r="C14" s="9" t="s">
        <v>66</v>
      </c>
    </row>
    <row r="15" spans="1:22" x14ac:dyDescent="0.3">
      <c r="A15" t="s">
        <v>99</v>
      </c>
      <c r="B15" s="14">
        <f>AVERAGE(B22:B36)</f>
        <v>59.93333333333333</v>
      </c>
      <c r="C15" s="15">
        <f>AVERAGE(C22:C36)</f>
        <v>5409.333333333333</v>
      </c>
    </row>
    <row r="16" spans="1:22" x14ac:dyDescent="0.3">
      <c r="A16" t="s">
        <v>86</v>
      </c>
      <c r="B16" s="14">
        <f>SLOPE(C22:C36,B22:B36)</f>
        <v>-100.55895516726933</v>
      </c>
      <c r="E16" t="s">
        <v>108</v>
      </c>
      <c r="G16" t="s">
        <v>108</v>
      </c>
    </row>
    <row r="17" spans="1:8" x14ac:dyDescent="0.3">
      <c r="A17" t="s">
        <v>100</v>
      </c>
      <c r="B17" s="14">
        <f>INTERCEPT(C22:C36,B22:B36)</f>
        <v>11436.166713025008</v>
      </c>
      <c r="E17" t="s">
        <v>106</v>
      </c>
      <c r="G17" t="s">
        <v>107</v>
      </c>
    </row>
    <row r="19" spans="1:8" x14ac:dyDescent="0.3">
      <c r="A19" s="16" t="s">
        <v>49</v>
      </c>
      <c r="B19" s="10" t="s">
        <v>11</v>
      </c>
      <c r="C19" s="10" t="s">
        <v>12</v>
      </c>
      <c r="D19" s="10" t="s">
        <v>95</v>
      </c>
      <c r="E19" s="10" t="s">
        <v>101</v>
      </c>
      <c r="F19" s="10" t="s">
        <v>102</v>
      </c>
      <c r="G19" s="10" t="s">
        <v>109</v>
      </c>
      <c r="H19" s="10" t="s">
        <v>128</v>
      </c>
    </row>
    <row r="20" spans="1:8" ht="2.4" customHeight="1" x14ac:dyDescent="0.3"/>
    <row r="21" spans="1:8" ht="28.8" x14ac:dyDescent="0.3">
      <c r="A21" s="12" t="s">
        <v>50</v>
      </c>
      <c r="B21" s="12" t="s">
        <v>127</v>
      </c>
      <c r="C21" s="12" t="s">
        <v>59</v>
      </c>
      <c r="D21" s="12" t="s">
        <v>95</v>
      </c>
      <c r="E21" s="12" t="s">
        <v>103</v>
      </c>
      <c r="F21" s="12" t="str">
        <f>E21&amp;"^2"</f>
        <v>(y Observed - y Predicted)^2</v>
      </c>
      <c r="G21" s="12" t="s">
        <v>109</v>
      </c>
      <c r="H21" s="12" t="s">
        <v>124</v>
      </c>
    </row>
    <row r="22" spans="1:8" x14ac:dyDescent="0.3">
      <c r="A22" s="11">
        <v>1</v>
      </c>
      <c r="B22" s="11">
        <v>86</v>
      </c>
      <c r="C22" s="13">
        <v>3300</v>
      </c>
      <c r="D22" s="14">
        <f>$B$17+$B$16*B22</f>
        <v>2788.0965686398449</v>
      </c>
      <c r="E22" s="21">
        <f>C22-D22</f>
        <v>511.90343136015508</v>
      </c>
      <c r="F22" s="21">
        <f>E22^2</f>
        <v>262045.12303830101</v>
      </c>
      <c r="G22" s="21">
        <f>(D22-$C$15)^2</f>
        <v>6870882.1765807848</v>
      </c>
      <c r="H22" s="21">
        <f>(C22-$C$15)^2</f>
        <v>4449287.1111111101</v>
      </c>
    </row>
    <row r="23" spans="1:8" x14ac:dyDescent="0.3">
      <c r="A23" s="11">
        <v>2</v>
      </c>
      <c r="B23" s="11">
        <v>40</v>
      </c>
      <c r="C23" s="13">
        <v>8200</v>
      </c>
      <c r="D23" s="14">
        <f t="shared" ref="D23:D36" si="3">$B$17+$B$16*B23</f>
        <v>7413.8085063342351</v>
      </c>
      <c r="E23" s="21">
        <f t="shared" ref="E23:E36" si="4">C23-D23</f>
        <v>786.19149366576494</v>
      </c>
      <c r="F23" s="21">
        <f t="shared" ref="F23:F36" si="5">E23^2</f>
        <v>618097.06471240649</v>
      </c>
      <c r="G23" s="21">
        <f t="shared" ref="G23:G36" si="6">(D23-$C$15)^2</f>
        <v>4017920.719176996</v>
      </c>
      <c r="H23" s="21">
        <f t="shared" ref="H23:H36" si="7">(C23-$C$15)^2</f>
        <v>7787820.4444444459</v>
      </c>
    </row>
    <row r="24" spans="1:8" x14ac:dyDescent="0.3">
      <c r="A24" s="34">
        <v>3</v>
      </c>
      <c r="B24" s="34">
        <v>41</v>
      </c>
      <c r="C24" s="35">
        <v>8900</v>
      </c>
      <c r="D24" s="34">
        <f t="shared" si="3"/>
        <v>7313.2495511669658</v>
      </c>
      <c r="E24" s="36">
        <f t="shared" si="4"/>
        <v>1586.7504488330342</v>
      </c>
      <c r="F24" s="36">
        <f t="shared" si="5"/>
        <v>2517776.9868718353</v>
      </c>
      <c r="G24" s="36">
        <f t="shared" si="6"/>
        <v>3624896.964529925</v>
      </c>
      <c r="H24" s="36">
        <f t="shared" si="7"/>
        <v>12184753.77777778</v>
      </c>
    </row>
    <row r="25" spans="1:8" x14ac:dyDescent="0.3">
      <c r="A25" s="11">
        <v>4</v>
      </c>
      <c r="B25" s="11">
        <v>78</v>
      </c>
      <c r="C25" s="13">
        <v>3100</v>
      </c>
      <c r="D25" s="14">
        <f t="shared" si="3"/>
        <v>3592.5682099779997</v>
      </c>
      <c r="E25" s="21">
        <f t="shared" si="4"/>
        <v>-492.56820997799969</v>
      </c>
      <c r="F25" s="21">
        <f t="shared" si="5"/>
        <v>242623.44148093078</v>
      </c>
      <c r="G25" s="21">
        <f t="shared" si="6"/>
        <v>3300635.5134403198</v>
      </c>
      <c r="H25" s="21">
        <f t="shared" si="7"/>
        <v>5333020.4444444431</v>
      </c>
    </row>
    <row r="26" spans="1:8" x14ac:dyDescent="0.3">
      <c r="A26" s="11">
        <v>5</v>
      </c>
      <c r="B26" s="11">
        <v>71</v>
      </c>
      <c r="C26" s="13">
        <v>4020</v>
      </c>
      <c r="D26" s="14">
        <f t="shared" si="3"/>
        <v>4296.4808961488852</v>
      </c>
      <c r="E26" s="21">
        <f t="shared" si="4"/>
        <v>-276.48089614888522</v>
      </c>
      <c r="F26" s="21">
        <f t="shared" si="5"/>
        <v>76441.685935290661</v>
      </c>
      <c r="G26" s="21">
        <f t="shared" si="6"/>
        <v>1238440.5469473654</v>
      </c>
      <c r="H26" s="21">
        <f t="shared" si="7"/>
        <v>1930247.1111111103</v>
      </c>
    </row>
    <row r="27" spans="1:8" x14ac:dyDescent="0.3">
      <c r="A27" s="11">
        <v>6</v>
      </c>
      <c r="B27" s="11">
        <v>91</v>
      </c>
      <c r="C27" s="13">
        <v>1950</v>
      </c>
      <c r="D27" s="14">
        <f t="shared" si="3"/>
        <v>2285.3017928034988</v>
      </c>
      <c r="E27" s="21">
        <f t="shared" si="4"/>
        <v>-335.30179280349876</v>
      </c>
      <c r="F27" s="21">
        <f t="shared" si="5"/>
        <v>112427.29225724041</v>
      </c>
      <c r="G27" s="21">
        <f t="shared" si="6"/>
        <v>9759573.0662252102</v>
      </c>
      <c r="H27" s="21">
        <f t="shared" si="7"/>
        <v>11966987.111111108</v>
      </c>
    </row>
    <row r="28" spans="1:8" x14ac:dyDescent="0.3">
      <c r="A28" s="11">
        <v>7</v>
      </c>
      <c r="B28" s="11">
        <v>70</v>
      </c>
      <c r="C28" s="13">
        <v>2500</v>
      </c>
      <c r="D28" s="14">
        <f t="shared" si="3"/>
        <v>4397.0398513161545</v>
      </c>
      <c r="E28" s="21">
        <f t="shared" si="4"/>
        <v>-1897.0398513161545</v>
      </c>
      <c r="F28" s="21">
        <f t="shared" si="5"/>
        <v>3598760.1974816173</v>
      </c>
      <c r="G28" s="21">
        <f t="shared" si="6"/>
        <v>1024738.0937344638</v>
      </c>
      <c r="H28" s="21">
        <f t="shared" si="7"/>
        <v>8464220.4444444422</v>
      </c>
    </row>
    <row r="29" spans="1:8" x14ac:dyDescent="0.3">
      <c r="A29" s="11">
        <v>8</v>
      </c>
      <c r="B29" s="11">
        <v>37</v>
      </c>
      <c r="C29" s="13">
        <v>6500</v>
      </c>
      <c r="D29" s="14">
        <f t="shared" si="3"/>
        <v>7715.4853718360428</v>
      </c>
      <c r="E29" s="21">
        <f t="shared" si="4"/>
        <v>-1215.4853718360428</v>
      </c>
      <c r="F29" s="21">
        <f t="shared" si="5"/>
        <v>1477404.6891474032</v>
      </c>
      <c r="G29" s="21">
        <f t="shared" si="6"/>
        <v>5318337.2246902036</v>
      </c>
      <c r="H29" s="21">
        <f t="shared" si="7"/>
        <v>1189553.7777777785</v>
      </c>
    </row>
    <row r="30" spans="1:8" x14ac:dyDescent="0.3">
      <c r="A30" s="11">
        <v>9</v>
      </c>
      <c r="B30" s="11">
        <v>65</v>
      </c>
      <c r="C30" s="13">
        <v>6210</v>
      </c>
      <c r="D30" s="14">
        <f t="shared" si="3"/>
        <v>4899.8346271525015</v>
      </c>
      <c r="E30" s="21">
        <f t="shared" si="4"/>
        <v>1310.1653728474985</v>
      </c>
      <c r="F30" s="21">
        <f t="shared" si="5"/>
        <v>1716533.3042086246</v>
      </c>
      <c r="G30" s="21">
        <f t="shared" si="6"/>
        <v>259588.93159994128</v>
      </c>
      <c r="H30" s="21">
        <f t="shared" si="7"/>
        <v>641067.11111111159</v>
      </c>
    </row>
    <row r="31" spans="1:8" x14ac:dyDescent="0.3">
      <c r="A31" s="11">
        <v>10</v>
      </c>
      <c r="B31" s="11">
        <v>42</v>
      </c>
      <c r="C31" s="13">
        <v>5250</v>
      </c>
      <c r="D31" s="14">
        <f t="shared" si="3"/>
        <v>7212.6905959996957</v>
      </c>
      <c r="E31" s="21">
        <f t="shared" si="4"/>
        <v>-1962.6905959996957</v>
      </c>
      <c r="F31" s="21">
        <f t="shared" si="5"/>
        <v>3852154.3756256406</v>
      </c>
      <c r="G31" s="21">
        <f t="shared" si="6"/>
        <v>3252097.4168115165</v>
      </c>
      <c r="H31" s="21">
        <f t="shared" si="7"/>
        <v>25387.111111111015</v>
      </c>
    </row>
    <row r="32" spans="1:8" x14ac:dyDescent="0.3">
      <c r="A32" s="11">
        <v>11</v>
      </c>
      <c r="B32" s="11">
        <v>53</v>
      </c>
      <c r="C32" s="13">
        <v>7200</v>
      </c>
      <c r="D32" s="14">
        <f t="shared" si="3"/>
        <v>6106.5420891597332</v>
      </c>
      <c r="E32" s="21">
        <f t="shared" si="4"/>
        <v>1093.4579108402668</v>
      </c>
      <c r="F32" s="21">
        <f t="shared" si="5"/>
        <v>1195650.2027791608</v>
      </c>
      <c r="G32" s="21">
        <f t="shared" si="6"/>
        <v>486100.04920099693</v>
      </c>
      <c r="H32" s="21">
        <f t="shared" si="7"/>
        <v>3206487.1111111124</v>
      </c>
    </row>
    <row r="33" spans="1:9" x14ac:dyDescent="0.3">
      <c r="A33" s="11">
        <v>12</v>
      </c>
      <c r="B33" s="11">
        <v>83</v>
      </c>
      <c r="C33" s="13">
        <v>2750</v>
      </c>
      <c r="D33" s="14">
        <f t="shared" si="3"/>
        <v>3089.7734341416526</v>
      </c>
      <c r="E33" s="21">
        <f t="shared" si="4"/>
        <v>-339.77343414165261</v>
      </c>
      <c r="F33" s="21">
        <f t="shared" si="5"/>
        <v>115445.98654841195</v>
      </c>
      <c r="G33" s="21">
        <f t="shared" si="6"/>
        <v>5380358.1259381184</v>
      </c>
      <c r="H33" s="21">
        <f t="shared" si="7"/>
        <v>7072053.7777777761</v>
      </c>
    </row>
    <row r="34" spans="1:9" x14ac:dyDescent="0.3">
      <c r="A34" s="11">
        <v>13</v>
      </c>
      <c r="B34" s="11">
        <v>63</v>
      </c>
      <c r="C34" s="13">
        <v>7150</v>
      </c>
      <c r="D34" s="14">
        <f t="shared" si="3"/>
        <v>5100.95253748704</v>
      </c>
      <c r="E34" s="21">
        <f t="shared" si="4"/>
        <v>2049.04746251296</v>
      </c>
      <c r="F34" s="21">
        <f t="shared" si="5"/>
        <v>4198595.5036308002</v>
      </c>
      <c r="G34" s="21">
        <f t="shared" si="6"/>
        <v>95098.715246793072</v>
      </c>
      <c r="H34" s="21">
        <f t="shared" si="7"/>
        <v>3029920.4444444454</v>
      </c>
    </row>
    <row r="35" spans="1:9" x14ac:dyDescent="0.3">
      <c r="A35" s="11">
        <v>14</v>
      </c>
      <c r="B35" s="11">
        <v>36</v>
      </c>
      <c r="C35" s="13">
        <v>7900</v>
      </c>
      <c r="D35" s="14">
        <f t="shared" si="3"/>
        <v>7816.044327003312</v>
      </c>
      <c r="E35" s="21">
        <f t="shared" si="4"/>
        <v>83.955672996688008</v>
      </c>
      <c r="F35" s="21">
        <f t="shared" si="5"/>
        <v>7048.5550283268076</v>
      </c>
      <c r="G35" s="21">
        <f t="shared" si="6"/>
        <v>5792257.8070519371</v>
      </c>
      <c r="H35" s="21">
        <f t="shared" si="7"/>
        <v>6203420.4444444459</v>
      </c>
    </row>
    <row r="36" spans="1:9" ht="15" thickBot="1" x14ac:dyDescent="0.35">
      <c r="A36" s="18">
        <v>15</v>
      </c>
      <c r="B36" s="18">
        <v>43</v>
      </c>
      <c r="C36" s="19">
        <v>6210</v>
      </c>
      <c r="D36" s="14">
        <f t="shared" si="3"/>
        <v>7112.1316408324265</v>
      </c>
      <c r="E36" s="21">
        <f t="shared" si="4"/>
        <v>-902.13164083242646</v>
      </c>
      <c r="F36" s="21">
        <f t="shared" si="5"/>
        <v>813841.49739100609</v>
      </c>
      <c r="G36" s="21">
        <f t="shared" si="6"/>
        <v>2899522.076021777</v>
      </c>
      <c r="H36" s="21">
        <f t="shared" si="7"/>
        <v>641067.11111111159</v>
      </c>
    </row>
    <row r="37" spans="1:9" ht="15" thickTop="1" x14ac:dyDescent="0.3">
      <c r="A37" s="30"/>
      <c r="B37" s="30"/>
      <c r="C37" s="30"/>
      <c r="D37" s="30"/>
      <c r="E37" s="31" t="s">
        <v>104</v>
      </c>
      <c r="F37" s="32">
        <f>SUM(F22:F36)</f>
        <v>20804845.906136997</v>
      </c>
      <c r="G37" s="30"/>
      <c r="H37" s="32">
        <f>SUM(H22:H36)</f>
        <v>74125293.333333328</v>
      </c>
      <c r="I37" s="4" t="s">
        <v>111</v>
      </c>
    </row>
    <row r="38" spans="1:9" x14ac:dyDescent="0.3">
      <c r="F38" s="4" t="s">
        <v>110</v>
      </c>
      <c r="G38" s="14">
        <f>SUM(G22:G36)</f>
        <v>53320447.427196354</v>
      </c>
    </row>
    <row r="40" spans="1:9" x14ac:dyDescent="0.3">
      <c r="F40" s="4" t="s">
        <v>125</v>
      </c>
      <c r="G40" s="14">
        <f>G38+F37</f>
        <v>74125293.333333343</v>
      </c>
    </row>
    <row r="42" spans="1:9" x14ac:dyDescent="0.3">
      <c r="B42" t="s">
        <v>126</v>
      </c>
      <c r="F42" t="s">
        <v>118</v>
      </c>
      <c r="G42" s="14">
        <f>G38/H37</f>
        <v>0.71932865327655626</v>
      </c>
      <c r="H42" t="s">
        <v>120</v>
      </c>
    </row>
    <row r="43" spans="1:9" x14ac:dyDescent="0.3">
      <c r="F43" t="s">
        <v>98</v>
      </c>
      <c r="G43">
        <f>RSQ(C22:C36,B22:B36)</f>
        <v>0.71932865327655604</v>
      </c>
    </row>
    <row r="44" spans="1:9" x14ac:dyDescent="0.3">
      <c r="F44" t="s">
        <v>76</v>
      </c>
      <c r="G44">
        <f>PEARSON(C22:C36,B22:B36)</f>
        <v>-0.84813245031454598</v>
      </c>
      <c r="H44" t="s">
        <v>119</v>
      </c>
    </row>
    <row r="45" spans="1:9" x14ac:dyDescent="0.3">
      <c r="F45" t="s">
        <v>118</v>
      </c>
      <c r="G45">
        <f>G44^2</f>
        <v>0.71932865327655582</v>
      </c>
    </row>
    <row r="46" spans="1:9" x14ac:dyDescent="0.3">
      <c r="B46" t="s">
        <v>116</v>
      </c>
    </row>
    <row r="47" spans="1:9" x14ac:dyDescent="0.3">
      <c r="B47" t="s">
        <v>112</v>
      </c>
    </row>
    <row r="48" spans="1:9" x14ac:dyDescent="0.3">
      <c r="B48" t="s">
        <v>113</v>
      </c>
    </row>
    <row r="49" spans="1:8" x14ac:dyDescent="0.3">
      <c r="B49" t="s">
        <v>114</v>
      </c>
    </row>
    <row r="50" spans="1:8" x14ac:dyDescent="0.3">
      <c r="B50" t="s">
        <v>115</v>
      </c>
    </row>
    <row r="51" spans="1:8" x14ac:dyDescent="0.3">
      <c r="B51" t="s">
        <v>117</v>
      </c>
    </row>
    <row r="62" spans="1:8" x14ac:dyDescent="0.3">
      <c r="E62" s="9" t="s">
        <v>65</v>
      </c>
      <c r="F62" s="9" t="s">
        <v>12</v>
      </c>
      <c r="G62" s="9" t="s">
        <v>11</v>
      </c>
      <c r="H62" s="9" t="s">
        <v>66</v>
      </c>
    </row>
    <row r="63" spans="1:8" x14ac:dyDescent="0.3">
      <c r="E63" s="11">
        <f>$B$81</f>
        <v>66.272727272727266</v>
      </c>
      <c r="F63" s="11">
        <v>0</v>
      </c>
      <c r="G63" s="11">
        <v>0</v>
      </c>
      <c r="H63" s="13">
        <f>$C$81</f>
        <v>4068.3636363636365</v>
      </c>
    </row>
    <row r="64" spans="1:8" x14ac:dyDescent="0.3">
      <c r="A64" s="4" t="s">
        <v>54</v>
      </c>
      <c r="E64" s="11">
        <f>$B$81</f>
        <v>66.272727272727266</v>
      </c>
      <c r="F64" s="11">
        <v>8000</v>
      </c>
      <c r="G64" s="11">
        <v>120</v>
      </c>
      <c r="H64" s="13">
        <f>$C$81</f>
        <v>4068.3636363636365</v>
      </c>
    </row>
    <row r="66" spans="1:3" x14ac:dyDescent="0.3">
      <c r="A66" s="16" t="s">
        <v>49</v>
      </c>
      <c r="B66" s="10" t="s">
        <v>11</v>
      </c>
      <c r="C66" s="10" t="s">
        <v>12</v>
      </c>
    </row>
    <row r="68" spans="1:3" ht="28.8" x14ac:dyDescent="0.3">
      <c r="A68" s="12" t="s">
        <v>50</v>
      </c>
      <c r="B68" s="12" t="s">
        <v>127</v>
      </c>
      <c r="C68" s="12" t="s">
        <v>60</v>
      </c>
    </row>
    <row r="69" spans="1:3" x14ac:dyDescent="0.3">
      <c r="A69" s="11">
        <v>1</v>
      </c>
      <c r="B69" s="11">
        <v>91</v>
      </c>
      <c r="C69" s="13">
        <v>7113</v>
      </c>
    </row>
    <row r="70" spans="1:3" x14ac:dyDescent="0.3">
      <c r="A70" s="11">
        <v>2</v>
      </c>
      <c r="B70" s="11">
        <v>45</v>
      </c>
      <c r="C70" s="13">
        <v>2044</v>
      </c>
    </row>
    <row r="71" spans="1:3" x14ac:dyDescent="0.3">
      <c r="A71" s="11">
        <v>3</v>
      </c>
      <c r="B71" s="11">
        <v>46</v>
      </c>
      <c r="C71" s="13">
        <v>1108</v>
      </c>
    </row>
    <row r="72" spans="1:3" x14ac:dyDescent="0.3">
      <c r="A72" s="11">
        <v>4</v>
      </c>
      <c r="B72" s="11">
        <v>83</v>
      </c>
      <c r="C72" s="13">
        <v>7093</v>
      </c>
    </row>
    <row r="73" spans="1:3" x14ac:dyDescent="0.3">
      <c r="A73" s="11">
        <v>5</v>
      </c>
      <c r="B73" s="11">
        <v>76</v>
      </c>
      <c r="C73" s="13">
        <v>3902</v>
      </c>
    </row>
    <row r="74" spans="1:3" x14ac:dyDescent="0.3">
      <c r="A74" s="11">
        <v>6</v>
      </c>
      <c r="B74" s="11">
        <v>96</v>
      </c>
      <c r="C74" s="13">
        <v>6676</v>
      </c>
    </row>
    <row r="75" spans="1:3" x14ac:dyDescent="0.3">
      <c r="A75" s="11">
        <v>7</v>
      </c>
      <c r="B75" s="11">
        <v>75</v>
      </c>
      <c r="C75" s="13">
        <v>5403</v>
      </c>
    </row>
    <row r="76" spans="1:3" x14ac:dyDescent="0.3">
      <c r="A76" s="11">
        <v>8</v>
      </c>
      <c r="B76" s="11">
        <v>42</v>
      </c>
      <c r="C76" s="13">
        <v>886</v>
      </c>
    </row>
    <row r="77" spans="1:3" x14ac:dyDescent="0.3">
      <c r="A77" s="11">
        <v>9</v>
      </c>
      <c r="B77" s="11">
        <v>70</v>
      </c>
      <c r="C77" s="13">
        <v>4740</v>
      </c>
    </row>
    <row r="78" spans="1:3" x14ac:dyDescent="0.3">
      <c r="A78" s="11">
        <v>10</v>
      </c>
      <c r="B78" s="11">
        <v>47</v>
      </c>
      <c r="C78" s="13">
        <v>2637</v>
      </c>
    </row>
    <row r="79" spans="1:3" x14ac:dyDescent="0.3">
      <c r="A79" s="11">
        <v>11</v>
      </c>
      <c r="B79" s="11">
        <v>58</v>
      </c>
      <c r="C79" s="13">
        <v>3150</v>
      </c>
    </row>
    <row r="81" spans="1:3" x14ac:dyDescent="0.3">
      <c r="A81" s="5" t="s">
        <v>64</v>
      </c>
      <c r="B81" s="14">
        <f>AVERAGE(B69:B79)</f>
        <v>66.272727272727266</v>
      </c>
      <c r="C81" s="21">
        <f>AVERAGE(C69:C79)</f>
        <v>4068.3636363636365</v>
      </c>
    </row>
    <row r="84" spans="1:3" x14ac:dyDescent="0.3">
      <c r="A84" s="12" t="s">
        <v>86</v>
      </c>
      <c r="B84" s="14">
        <f>SLOPE(C69:C79,B69:B79)</f>
        <v>111.99806485108796</v>
      </c>
      <c r="C84" t="s">
        <v>93</v>
      </c>
    </row>
    <row r="85" spans="1:3" x14ac:dyDescent="0.3">
      <c r="A85" s="12" t="s">
        <v>92</v>
      </c>
      <c r="B85" s="14">
        <f>INTERCEPT(C69:C79,B69:B79)</f>
        <v>-3354.0535705857378</v>
      </c>
      <c r="C85" t="s">
        <v>94</v>
      </c>
    </row>
    <row r="86" spans="1:3" x14ac:dyDescent="0.3">
      <c r="A86" s="12" t="s">
        <v>11</v>
      </c>
      <c r="B86" s="11">
        <v>75</v>
      </c>
    </row>
    <row r="87" spans="1:3" x14ac:dyDescent="0.3">
      <c r="A87" s="12" t="s">
        <v>95</v>
      </c>
      <c r="B87" s="14">
        <f>FORECAST(B86,C69:C79,B69:B79)</f>
        <v>5045.8012932458587</v>
      </c>
    </row>
    <row r="88" spans="1:3" ht="28.8" x14ac:dyDescent="0.3">
      <c r="A88" s="12" t="s">
        <v>76</v>
      </c>
      <c r="B88" s="14">
        <f>PEARSON(C69:C79,B69:B79)</f>
        <v>0.9516082183715443</v>
      </c>
      <c r="C88" t="s">
        <v>88</v>
      </c>
    </row>
    <row r="89" spans="1:3" x14ac:dyDescent="0.3">
      <c r="A89" s="12" t="s">
        <v>85</v>
      </c>
      <c r="B89" s="14">
        <f>RSQ(C69:C79,B69:B79)</f>
        <v>0.90555820127226427</v>
      </c>
      <c r="C89" t="s">
        <v>91</v>
      </c>
    </row>
    <row r="90" spans="1:3" x14ac:dyDescent="0.3">
      <c r="C90" t="s">
        <v>116</v>
      </c>
    </row>
    <row r="91" spans="1:3" x14ac:dyDescent="0.3">
      <c r="C91" t="s">
        <v>112</v>
      </c>
    </row>
    <row r="92" spans="1:3" x14ac:dyDescent="0.3">
      <c r="C92" t="s">
        <v>115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114"/>
  <sheetViews>
    <sheetView tabSelected="1" zoomScaleNormal="100" workbookViewId="0">
      <selection activeCell="A2" sqref="A2"/>
    </sheetView>
  </sheetViews>
  <sheetFormatPr defaultRowHeight="14.4" x14ac:dyDescent="0.3"/>
  <cols>
    <col min="1" max="1" width="14.5546875" customWidth="1"/>
    <col min="2" max="2" width="18.44140625" customWidth="1"/>
    <col min="3" max="3" width="17" customWidth="1"/>
  </cols>
  <sheetData>
    <row r="1" spans="1:8" x14ac:dyDescent="0.3">
      <c r="A1" s="6" t="s">
        <v>0</v>
      </c>
      <c r="B1" s="7"/>
      <c r="C1" s="7"/>
      <c r="D1" s="7"/>
      <c r="E1" s="7"/>
      <c r="F1" s="7"/>
      <c r="G1" s="7"/>
      <c r="H1" s="8"/>
    </row>
    <row r="2" spans="1:8" x14ac:dyDescent="0.3">
      <c r="A2" s="1" t="s">
        <v>1</v>
      </c>
      <c r="B2" s="2"/>
      <c r="C2" s="2"/>
      <c r="D2" s="2"/>
      <c r="E2" s="2"/>
      <c r="F2" s="2"/>
      <c r="G2" s="2"/>
      <c r="H2" s="3"/>
    </row>
    <row r="3" spans="1:8" ht="28.8" x14ac:dyDescent="0.3">
      <c r="A3" s="1" t="s">
        <v>2</v>
      </c>
      <c r="B3" s="2"/>
      <c r="C3" s="2"/>
      <c r="D3" s="2"/>
      <c r="E3" s="2"/>
      <c r="F3" s="2"/>
      <c r="G3" s="2"/>
      <c r="H3" s="3"/>
    </row>
    <row r="4" spans="1:8" x14ac:dyDescent="0.3">
      <c r="A4" s="1" t="s">
        <v>3</v>
      </c>
      <c r="B4" s="2"/>
      <c r="C4" s="2"/>
      <c r="D4" s="2"/>
      <c r="E4" s="2"/>
      <c r="F4" s="2"/>
      <c r="G4" s="2"/>
      <c r="H4" s="3"/>
    </row>
    <row r="5" spans="1:8" x14ac:dyDescent="0.3">
      <c r="A5" s="1" t="s">
        <v>4</v>
      </c>
      <c r="B5" s="2"/>
      <c r="C5" s="2"/>
      <c r="D5" s="2"/>
      <c r="E5" s="2"/>
      <c r="F5" s="2"/>
      <c r="G5" s="2"/>
      <c r="H5" s="3"/>
    </row>
    <row r="6" spans="1:8" ht="28.8" x14ac:dyDescent="0.3">
      <c r="A6" s="1" t="s">
        <v>5</v>
      </c>
      <c r="B6" s="2"/>
      <c r="C6" s="2"/>
      <c r="D6" s="2"/>
      <c r="E6" s="2"/>
      <c r="F6" s="2"/>
      <c r="G6" s="2"/>
      <c r="H6" s="3"/>
    </row>
    <row r="7" spans="1:8" x14ac:dyDescent="0.3">
      <c r="A7" s="1" t="s">
        <v>6</v>
      </c>
      <c r="B7" s="2"/>
      <c r="C7" s="2"/>
      <c r="D7" s="2"/>
      <c r="E7" s="2"/>
      <c r="F7" s="2"/>
      <c r="G7" s="2"/>
      <c r="H7" s="3"/>
    </row>
    <row r="8" spans="1:8" x14ac:dyDescent="0.3">
      <c r="A8" s="1" t="s">
        <v>7</v>
      </c>
      <c r="B8" s="2"/>
      <c r="C8" s="2"/>
      <c r="D8" s="2"/>
      <c r="E8" s="2"/>
      <c r="F8" s="2"/>
      <c r="G8" s="2"/>
      <c r="H8" s="3"/>
    </row>
    <row r="9" spans="1:8" x14ac:dyDescent="0.3">
      <c r="A9" s="1" t="s">
        <v>8</v>
      </c>
      <c r="B9" s="2"/>
      <c r="C9" s="2"/>
      <c r="D9" s="2"/>
      <c r="E9" s="2"/>
      <c r="F9" s="2"/>
      <c r="G9" s="2"/>
      <c r="H9" s="3"/>
    </row>
    <row r="10" spans="1:8" ht="28.8" x14ac:dyDescent="0.3">
      <c r="A10" s="1" t="s">
        <v>9</v>
      </c>
      <c r="B10" s="2"/>
      <c r="C10" s="2"/>
      <c r="D10" s="2"/>
      <c r="E10" s="2"/>
      <c r="F10" s="2"/>
      <c r="G10" s="2"/>
      <c r="H10" s="3"/>
    </row>
    <row r="12" spans="1:8" x14ac:dyDescent="0.3">
      <c r="A12" s="4" t="s">
        <v>10</v>
      </c>
    </row>
    <row r="14" spans="1:8" x14ac:dyDescent="0.3">
      <c r="B14" t="s">
        <v>55</v>
      </c>
      <c r="C14" t="s">
        <v>57</v>
      </c>
    </row>
    <row r="15" spans="1:8" x14ac:dyDescent="0.3">
      <c r="B15" t="s">
        <v>56</v>
      </c>
      <c r="C15" t="s">
        <v>58</v>
      </c>
    </row>
    <row r="16" spans="1:8" x14ac:dyDescent="0.3">
      <c r="A16" s="10" t="s">
        <v>49</v>
      </c>
      <c r="B16" s="10" t="s">
        <v>11</v>
      </c>
      <c r="C16" s="10" t="s">
        <v>12</v>
      </c>
    </row>
    <row r="17" spans="1:3" ht="3.6" customHeight="1" x14ac:dyDescent="0.3"/>
    <row r="18" spans="1:3" ht="28.8" x14ac:dyDescent="0.3">
      <c r="A18" s="9" t="s">
        <v>50</v>
      </c>
      <c r="B18" s="12" t="s">
        <v>51</v>
      </c>
      <c r="C18" s="12" t="s">
        <v>48</v>
      </c>
    </row>
    <row r="19" spans="1:3" x14ac:dyDescent="0.3">
      <c r="A19" s="11">
        <v>1</v>
      </c>
      <c r="B19" s="11">
        <v>3</v>
      </c>
      <c r="C19" s="11">
        <v>49</v>
      </c>
    </row>
    <row r="20" spans="1:3" x14ac:dyDescent="0.3">
      <c r="A20" s="11">
        <v>2</v>
      </c>
      <c r="B20" s="11">
        <v>11</v>
      </c>
      <c r="C20" s="11">
        <v>87</v>
      </c>
    </row>
    <row r="21" spans="1:3" x14ac:dyDescent="0.3">
      <c r="A21" s="11">
        <v>3</v>
      </c>
      <c r="B21" s="11">
        <v>2</v>
      </c>
      <c r="C21" s="11">
        <v>50</v>
      </c>
    </row>
    <row r="22" spans="1:3" x14ac:dyDescent="0.3">
      <c r="A22" s="11">
        <v>4</v>
      </c>
      <c r="B22" s="11">
        <v>13</v>
      </c>
      <c r="C22" s="11">
        <v>89</v>
      </c>
    </row>
    <row r="23" spans="1:3" x14ac:dyDescent="0.3">
      <c r="A23" s="11">
        <v>5</v>
      </c>
      <c r="B23" s="11">
        <v>8</v>
      </c>
      <c r="C23" s="11">
        <v>84</v>
      </c>
    </row>
    <row r="24" spans="1:3" x14ac:dyDescent="0.3">
      <c r="A24" s="11">
        <v>6</v>
      </c>
      <c r="B24" s="11">
        <v>12</v>
      </c>
      <c r="C24" s="11">
        <v>79</v>
      </c>
    </row>
    <row r="25" spans="1:3" x14ac:dyDescent="0.3">
      <c r="A25" s="11">
        <v>7</v>
      </c>
      <c r="B25" s="11">
        <v>13</v>
      </c>
      <c r="C25" s="11">
        <v>100</v>
      </c>
    </row>
    <row r="26" spans="1:3" x14ac:dyDescent="0.3">
      <c r="A26" s="11">
        <v>8</v>
      </c>
      <c r="B26" s="11">
        <v>4</v>
      </c>
      <c r="C26" s="11">
        <v>57</v>
      </c>
    </row>
    <row r="27" spans="1:3" x14ac:dyDescent="0.3">
      <c r="A27" s="11">
        <v>9</v>
      </c>
      <c r="B27" s="11">
        <v>7</v>
      </c>
      <c r="C27" s="11">
        <v>64</v>
      </c>
    </row>
    <row r="28" spans="1:3" x14ac:dyDescent="0.3">
      <c r="A28" s="11">
        <v>10</v>
      </c>
      <c r="B28" s="11">
        <v>14</v>
      </c>
      <c r="C28" s="11">
        <v>98</v>
      </c>
    </row>
    <row r="29" spans="1:3" x14ac:dyDescent="0.3">
      <c r="A29" s="11">
        <v>11</v>
      </c>
      <c r="B29" s="11">
        <v>7</v>
      </c>
      <c r="C29" s="11">
        <v>81</v>
      </c>
    </row>
    <row r="30" spans="1:3" x14ac:dyDescent="0.3">
      <c r="A30" s="11">
        <v>12</v>
      </c>
      <c r="B30" s="11">
        <v>7</v>
      </c>
      <c r="C30" s="11">
        <v>68</v>
      </c>
    </row>
    <row r="31" spans="1:3" x14ac:dyDescent="0.3">
      <c r="A31" s="11">
        <v>13</v>
      </c>
      <c r="B31" s="11">
        <v>14</v>
      </c>
      <c r="C31" s="11">
        <v>88</v>
      </c>
    </row>
    <row r="32" spans="1:3" x14ac:dyDescent="0.3">
      <c r="A32" s="11">
        <v>14</v>
      </c>
      <c r="B32" s="11">
        <v>4</v>
      </c>
      <c r="C32" s="11">
        <v>45</v>
      </c>
    </row>
    <row r="33" spans="1:3" x14ac:dyDescent="0.3">
      <c r="A33" s="11">
        <v>15</v>
      </c>
      <c r="B33" s="11">
        <v>4</v>
      </c>
      <c r="C33" s="11">
        <v>52</v>
      </c>
    </row>
    <row r="34" spans="1:3" x14ac:dyDescent="0.3">
      <c r="A34" s="11">
        <v>16</v>
      </c>
      <c r="B34" s="11">
        <v>5</v>
      </c>
      <c r="C34" s="11">
        <v>15</v>
      </c>
    </row>
    <row r="35" spans="1:3" x14ac:dyDescent="0.3">
      <c r="A35" s="11">
        <v>17</v>
      </c>
      <c r="B35" s="11">
        <v>12</v>
      </c>
      <c r="C35" s="11">
        <v>72</v>
      </c>
    </row>
    <row r="36" spans="1:3" x14ac:dyDescent="0.3">
      <c r="A36" s="11">
        <v>18</v>
      </c>
      <c r="B36" s="11">
        <v>16</v>
      </c>
      <c r="C36" s="11">
        <v>97</v>
      </c>
    </row>
    <row r="37" spans="1:3" x14ac:dyDescent="0.3">
      <c r="A37" s="11">
        <v>19</v>
      </c>
      <c r="B37" s="11">
        <v>12</v>
      </c>
      <c r="C37" s="11">
        <v>89</v>
      </c>
    </row>
    <row r="38" spans="1:3" x14ac:dyDescent="0.3">
      <c r="A38" s="11">
        <v>20</v>
      </c>
      <c r="B38" s="11">
        <v>14</v>
      </c>
      <c r="C38" s="11">
        <v>87</v>
      </c>
    </row>
    <row r="39" spans="1:3" x14ac:dyDescent="0.3">
      <c r="A39" s="11">
        <v>21</v>
      </c>
      <c r="B39" s="11">
        <v>2</v>
      </c>
      <c r="C39" s="11">
        <v>48</v>
      </c>
    </row>
    <row r="40" spans="1:3" x14ac:dyDescent="0.3">
      <c r="A40" s="11">
        <v>22</v>
      </c>
      <c r="B40" s="11">
        <v>12</v>
      </c>
      <c r="C40" s="11">
        <v>92</v>
      </c>
    </row>
    <row r="41" spans="1:3" x14ac:dyDescent="0.3">
      <c r="A41" s="11">
        <v>23</v>
      </c>
      <c r="B41" s="11">
        <v>11</v>
      </c>
      <c r="C41" s="11">
        <v>89</v>
      </c>
    </row>
    <row r="42" spans="1:3" x14ac:dyDescent="0.3">
      <c r="A42" s="11">
        <v>24</v>
      </c>
      <c r="B42" s="11">
        <v>6</v>
      </c>
      <c r="C42" s="11">
        <v>52</v>
      </c>
    </row>
    <row r="43" spans="1:3" x14ac:dyDescent="0.3">
      <c r="A43" s="11">
        <v>25</v>
      </c>
      <c r="B43" s="11">
        <v>11</v>
      </c>
      <c r="C43" s="11">
        <v>84</v>
      </c>
    </row>
    <row r="44" spans="1:3" x14ac:dyDescent="0.3">
      <c r="A44" s="11">
        <v>26</v>
      </c>
      <c r="B44" s="11">
        <v>14</v>
      </c>
      <c r="C44" s="11">
        <v>94</v>
      </c>
    </row>
    <row r="45" spans="1:3" x14ac:dyDescent="0.3">
      <c r="A45" s="11">
        <v>27</v>
      </c>
      <c r="B45" s="11">
        <v>10</v>
      </c>
      <c r="C45" s="11">
        <v>79</v>
      </c>
    </row>
    <row r="46" spans="1:3" x14ac:dyDescent="0.3">
      <c r="A46" s="11">
        <v>28</v>
      </c>
      <c r="B46" s="11">
        <v>6</v>
      </c>
      <c r="C46" s="11">
        <v>59</v>
      </c>
    </row>
    <row r="47" spans="1:3" x14ac:dyDescent="0.3">
      <c r="A47" s="11">
        <v>29</v>
      </c>
      <c r="B47" s="11">
        <v>10</v>
      </c>
      <c r="C47" s="11">
        <v>66</v>
      </c>
    </row>
    <row r="48" spans="1:3" x14ac:dyDescent="0.3">
      <c r="A48" s="11">
        <v>30</v>
      </c>
      <c r="B48" s="11">
        <v>11</v>
      </c>
      <c r="C48" s="11">
        <v>97</v>
      </c>
    </row>
    <row r="51" spans="1:3" x14ac:dyDescent="0.3">
      <c r="A51" s="4" t="s">
        <v>52</v>
      </c>
    </row>
    <row r="53" spans="1:3" x14ac:dyDescent="0.3">
      <c r="B53" t="s">
        <v>55</v>
      </c>
      <c r="C53" t="s">
        <v>57</v>
      </c>
    </row>
    <row r="54" spans="1:3" x14ac:dyDescent="0.3">
      <c r="B54" t="s">
        <v>56</v>
      </c>
      <c r="C54" t="s">
        <v>58</v>
      </c>
    </row>
    <row r="55" spans="1:3" x14ac:dyDescent="0.3">
      <c r="A55" s="10" t="s">
        <v>49</v>
      </c>
      <c r="B55" s="10" t="s">
        <v>11</v>
      </c>
      <c r="C55" s="10" t="s">
        <v>12</v>
      </c>
    </row>
    <row r="56" spans="1:3" ht="1.8" customHeight="1" x14ac:dyDescent="0.3"/>
    <row r="57" spans="1:3" x14ac:dyDescent="0.3">
      <c r="A57" s="9" t="s">
        <v>50</v>
      </c>
      <c r="B57" s="9" t="s">
        <v>127</v>
      </c>
      <c r="C57" s="9" t="s">
        <v>59</v>
      </c>
    </row>
    <row r="58" spans="1:3" x14ac:dyDescent="0.3">
      <c r="A58" s="11">
        <v>1</v>
      </c>
      <c r="B58" s="11">
        <v>86</v>
      </c>
      <c r="C58" s="13">
        <v>3300</v>
      </c>
    </row>
    <row r="59" spans="1:3" x14ac:dyDescent="0.3">
      <c r="A59" s="11">
        <v>2</v>
      </c>
      <c r="B59" s="11">
        <v>40</v>
      </c>
      <c r="C59" s="13">
        <v>8200</v>
      </c>
    </row>
    <row r="60" spans="1:3" x14ac:dyDescent="0.3">
      <c r="A60" s="11">
        <v>3</v>
      </c>
      <c r="B60" s="11">
        <v>41</v>
      </c>
      <c r="C60" s="13">
        <v>8900</v>
      </c>
    </row>
    <row r="61" spans="1:3" x14ac:dyDescent="0.3">
      <c r="A61" s="11">
        <v>4</v>
      </c>
      <c r="B61" s="11">
        <v>78</v>
      </c>
      <c r="C61" s="13">
        <v>3100</v>
      </c>
    </row>
    <row r="62" spans="1:3" x14ac:dyDescent="0.3">
      <c r="A62" s="11">
        <v>5</v>
      </c>
      <c r="B62" s="11">
        <v>71</v>
      </c>
      <c r="C62" s="13">
        <v>4020</v>
      </c>
    </row>
    <row r="63" spans="1:3" x14ac:dyDescent="0.3">
      <c r="A63" s="11">
        <v>6</v>
      </c>
      <c r="B63" s="11">
        <v>91</v>
      </c>
      <c r="C63" s="13">
        <v>1950</v>
      </c>
    </row>
    <row r="64" spans="1:3" x14ac:dyDescent="0.3">
      <c r="A64" s="11">
        <v>7</v>
      </c>
      <c r="B64" s="11">
        <v>70</v>
      </c>
      <c r="C64" s="13">
        <v>2500</v>
      </c>
    </row>
    <row r="65" spans="1:3" x14ac:dyDescent="0.3">
      <c r="A65" s="11">
        <v>8</v>
      </c>
      <c r="B65" s="11">
        <v>37</v>
      </c>
      <c r="C65" s="13">
        <v>6500</v>
      </c>
    </row>
    <row r="66" spans="1:3" x14ac:dyDescent="0.3">
      <c r="A66" s="11">
        <v>9</v>
      </c>
      <c r="B66" s="11">
        <v>65</v>
      </c>
      <c r="C66" s="13">
        <v>6210</v>
      </c>
    </row>
    <row r="67" spans="1:3" x14ac:dyDescent="0.3">
      <c r="A67" s="11">
        <v>10</v>
      </c>
      <c r="B67" s="11">
        <v>42</v>
      </c>
      <c r="C67" s="13">
        <v>5250</v>
      </c>
    </row>
    <row r="68" spans="1:3" x14ac:dyDescent="0.3">
      <c r="A68" s="11">
        <v>11</v>
      </c>
      <c r="B68" s="11">
        <v>53</v>
      </c>
      <c r="C68" s="13">
        <v>7200</v>
      </c>
    </row>
    <row r="69" spans="1:3" x14ac:dyDescent="0.3">
      <c r="A69" s="11">
        <v>12</v>
      </c>
      <c r="B69" s="11">
        <v>83</v>
      </c>
      <c r="C69" s="13">
        <v>2750</v>
      </c>
    </row>
    <row r="70" spans="1:3" x14ac:dyDescent="0.3">
      <c r="A70" s="11">
        <v>13</v>
      </c>
      <c r="B70" s="11">
        <v>63</v>
      </c>
      <c r="C70" s="13">
        <v>7150</v>
      </c>
    </row>
    <row r="71" spans="1:3" x14ac:dyDescent="0.3">
      <c r="A71" s="11">
        <v>14</v>
      </c>
      <c r="B71" s="11">
        <v>36</v>
      </c>
      <c r="C71" s="13">
        <v>7900</v>
      </c>
    </row>
    <row r="72" spans="1:3" x14ac:dyDescent="0.3">
      <c r="A72" s="11">
        <v>15</v>
      </c>
      <c r="B72" s="11">
        <v>43</v>
      </c>
      <c r="C72" s="13">
        <v>6210</v>
      </c>
    </row>
    <row r="75" spans="1:3" x14ac:dyDescent="0.3">
      <c r="A75" s="4" t="s">
        <v>54</v>
      </c>
    </row>
    <row r="77" spans="1:3" x14ac:dyDescent="0.3">
      <c r="B77" t="s">
        <v>55</v>
      </c>
      <c r="C77" t="s">
        <v>57</v>
      </c>
    </row>
    <row r="78" spans="1:3" x14ac:dyDescent="0.3">
      <c r="B78" t="s">
        <v>56</v>
      </c>
      <c r="C78" t="s">
        <v>58</v>
      </c>
    </row>
    <row r="79" spans="1:3" x14ac:dyDescent="0.3">
      <c r="A79" s="10" t="s">
        <v>49</v>
      </c>
      <c r="B79" s="10" t="s">
        <v>11</v>
      </c>
      <c r="C79" s="10" t="s">
        <v>12</v>
      </c>
    </row>
    <row r="80" spans="1:3" ht="1.8" customHeight="1" x14ac:dyDescent="0.3"/>
    <row r="81" spans="1:3" x14ac:dyDescent="0.3">
      <c r="A81" s="9" t="s">
        <v>50</v>
      </c>
      <c r="B81" s="9" t="s">
        <v>127</v>
      </c>
      <c r="C81" s="9" t="s">
        <v>60</v>
      </c>
    </row>
    <row r="82" spans="1:3" x14ac:dyDescent="0.3">
      <c r="A82" s="11">
        <v>1</v>
      </c>
      <c r="B82" s="11">
        <v>91</v>
      </c>
      <c r="C82" s="13">
        <v>7113</v>
      </c>
    </row>
    <row r="83" spans="1:3" x14ac:dyDescent="0.3">
      <c r="A83" s="11">
        <v>2</v>
      </c>
      <c r="B83" s="11">
        <v>45</v>
      </c>
      <c r="C83" s="13">
        <v>2044</v>
      </c>
    </row>
    <row r="84" spans="1:3" x14ac:dyDescent="0.3">
      <c r="A84" s="11">
        <v>3</v>
      </c>
      <c r="B84" s="11">
        <v>46</v>
      </c>
      <c r="C84" s="13">
        <v>1108</v>
      </c>
    </row>
    <row r="85" spans="1:3" x14ac:dyDescent="0.3">
      <c r="A85" s="11">
        <v>4</v>
      </c>
      <c r="B85" s="11">
        <v>83</v>
      </c>
      <c r="C85" s="13">
        <v>7093</v>
      </c>
    </row>
    <row r="86" spans="1:3" x14ac:dyDescent="0.3">
      <c r="A86" s="11">
        <v>5</v>
      </c>
      <c r="B86" s="11">
        <v>76</v>
      </c>
      <c r="C86" s="13">
        <v>3902</v>
      </c>
    </row>
    <row r="87" spans="1:3" x14ac:dyDescent="0.3">
      <c r="A87" s="11">
        <v>6</v>
      </c>
      <c r="B87" s="11">
        <v>96</v>
      </c>
      <c r="C87" s="13">
        <v>6676</v>
      </c>
    </row>
    <row r="88" spans="1:3" x14ac:dyDescent="0.3">
      <c r="A88" s="11">
        <v>7</v>
      </c>
      <c r="B88" s="11">
        <v>75</v>
      </c>
      <c r="C88" s="13">
        <v>5403</v>
      </c>
    </row>
    <row r="89" spans="1:3" x14ac:dyDescent="0.3">
      <c r="A89" s="11">
        <v>8</v>
      </c>
      <c r="B89" s="11">
        <v>42</v>
      </c>
      <c r="C89" s="13">
        <v>886</v>
      </c>
    </row>
    <row r="90" spans="1:3" x14ac:dyDescent="0.3">
      <c r="A90" s="11">
        <v>9</v>
      </c>
      <c r="B90" s="11">
        <v>70</v>
      </c>
      <c r="C90" s="13">
        <v>4740</v>
      </c>
    </row>
    <row r="91" spans="1:3" x14ac:dyDescent="0.3">
      <c r="A91" s="11">
        <v>10</v>
      </c>
      <c r="B91" s="11">
        <v>47</v>
      </c>
      <c r="C91" s="13">
        <v>2637</v>
      </c>
    </row>
    <row r="92" spans="1:3" x14ac:dyDescent="0.3">
      <c r="A92" s="11">
        <v>11</v>
      </c>
      <c r="B92" s="11">
        <v>58</v>
      </c>
      <c r="C92" s="13">
        <v>3150</v>
      </c>
    </row>
    <row r="95" spans="1:3" x14ac:dyDescent="0.3">
      <c r="A95" s="4" t="s">
        <v>61</v>
      </c>
    </row>
    <row r="97" spans="1:3" x14ac:dyDescent="0.3">
      <c r="B97" t="s">
        <v>55</v>
      </c>
      <c r="C97" t="s">
        <v>57</v>
      </c>
    </row>
    <row r="98" spans="1:3" x14ac:dyDescent="0.3">
      <c r="B98" t="s">
        <v>56</v>
      </c>
      <c r="C98" t="s">
        <v>58</v>
      </c>
    </row>
    <row r="99" spans="1:3" x14ac:dyDescent="0.3">
      <c r="A99" s="10" t="s">
        <v>49</v>
      </c>
      <c r="B99" s="10" t="s">
        <v>11</v>
      </c>
      <c r="C99" s="10" t="s">
        <v>12</v>
      </c>
    </row>
    <row r="100" spans="1:3" ht="3.6" customHeight="1" x14ac:dyDescent="0.3"/>
    <row r="101" spans="1:3" ht="28.8" x14ac:dyDescent="0.3">
      <c r="A101" s="9" t="s">
        <v>50</v>
      </c>
      <c r="B101" s="12" t="s">
        <v>62</v>
      </c>
      <c r="C101" s="12" t="s">
        <v>63</v>
      </c>
    </row>
    <row r="102" spans="1:3" x14ac:dyDescent="0.3">
      <c r="A102" s="11">
        <v>1</v>
      </c>
      <c r="B102" s="11">
        <v>3</v>
      </c>
      <c r="C102" s="11">
        <v>5</v>
      </c>
    </row>
    <row r="103" spans="1:3" x14ac:dyDescent="0.3">
      <c r="A103" s="11">
        <v>2</v>
      </c>
      <c r="B103" s="11">
        <v>8</v>
      </c>
      <c r="C103" s="11">
        <v>1</v>
      </c>
    </row>
    <row r="104" spans="1:3" x14ac:dyDescent="0.3">
      <c r="A104" s="11">
        <v>3</v>
      </c>
      <c r="B104" s="11">
        <v>6</v>
      </c>
      <c r="C104" s="11">
        <v>9</v>
      </c>
    </row>
    <row r="105" spans="1:3" x14ac:dyDescent="0.3">
      <c r="A105" s="11">
        <v>4</v>
      </c>
      <c r="B105" s="11">
        <v>11</v>
      </c>
      <c r="C105" s="11">
        <v>5</v>
      </c>
    </row>
    <row r="106" spans="1:3" x14ac:dyDescent="0.3">
      <c r="A106" s="11">
        <v>5</v>
      </c>
      <c r="B106" s="11">
        <v>20</v>
      </c>
      <c r="C106" s="11">
        <v>3</v>
      </c>
    </row>
    <row r="107" spans="1:3" x14ac:dyDescent="0.3">
      <c r="A107" s="11">
        <v>6</v>
      </c>
      <c r="B107" s="11">
        <v>7</v>
      </c>
      <c r="C107" s="11">
        <v>4</v>
      </c>
    </row>
    <row r="108" spans="1:3" x14ac:dyDescent="0.3">
      <c r="A108" s="11">
        <v>7</v>
      </c>
      <c r="B108" s="11">
        <v>9</v>
      </c>
      <c r="C108" s="11">
        <v>10</v>
      </c>
    </row>
    <row r="109" spans="1:3" x14ac:dyDescent="0.3">
      <c r="A109" s="11">
        <v>8</v>
      </c>
      <c r="B109" s="11">
        <v>3</v>
      </c>
      <c r="C109" s="11">
        <v>6</v>
      </c>
    </row>
    <row r="110" spans="1:3" x14ac:dyDescent="0.3">
      <c r="A110" s="11">
        <v>9</v>
      </c>
      <c r="B110" s="11">
        <v>19</v>
      </c>
      <c r="C110" s="11">
        <v>10</v>
      </c>
    </row>
    <row r="111" spans="1:3" x14ac:dyDescent="0.3">
      <c r="A111" s="11">
        <v>10</v>
      </c>
      <c r="B111" s="11">
        <v>2</v>
      </c>
      <c r="C111" s="11">
        <v>1</v>
      </c>
    </row>
    <row r="112" spans="1:3" x14ac:dyDescent="0.3">
      <c r="A112" s="11">
        <v>11</v>
      </c>
      <c r="B112" s="11">
        <v>16</v>
      </c>
      <c r="C112" s="11">
        <v>2</v>
      </c>
    </row>
    <row r="113" spans="1:3" x14ac:dyDescent="0.3">
      <c r="A113" s="11">
        <v>12</v>
      </c>
      <c r="B113" s="11">
        <v>12</v>
      </c>
      <c r="C113" s="11">
        <v>7</v>
      </c>
    </row>
    <row r="114" spans="1:3" x14ac:dyDescent="0.3">
      <c r="A114" s="11">
        <v>13</v>
      </c>
      <c r="B114" s="11">
        <v>1</v>
      </c>
      <c r="C114" s="11">
        <v>6</v>
      </c>
    </row>
  </sheetData>
  <sortState ref="A82:C92">
    <sortCondition ref="A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4"/>
  <sheetViews>
    <sheetView zoomScaleNormal="100" workbookViewId="0">
      <selection activeCell="A2" sqref="A2"/>
    </sheetView>
  </sheetViews>
  <sheetFormatPr defaultRowHeight="14.4" x14ac:dyDescent="0.3"/>
  <cols>
    <col min="1" max="1" width="14.5546875" customWidth="1"/>
    <col min="2" max="2" width="18.44140625" customWidth="1"/>
    <col min="3" max="3" width="17" customWidth="1"/>
  </cols>
  <sheetData>
    <row r="1" spans="1:8" x14ac:dyDescent="0.3">
      <c r="A1" s="6" t="s">
        <v>0</v>
      </c>
      <c r="B1" s="7"/>
      <c r="C1" s="7"/>
      <c r="D1" s="7"/>
      <c r="E1" s="7"/>
      <c r="F1" s="7"/>
      <c r="G1" s="7"/>
      <c r="H1" s="8"/>
    </row>
    <row r="2" spans="1:8" x14ac:dyDescent="0.3">
      <c r="A2" s="1" t="s">
        <v>1</v>
      </c>
      <c r="B2" s="2"/>
      <c r="C2" s="2"/>
      <c r="D2" s="2"/>
      <c r="E2" s="2"/>
      <c r="F2" s="2"/>
      <c r="G2" s="2"/>
      <c r="H2" s="3"/>
    </row>
    <row r="3" spans="1:8" ht="28.8" x14ac:dyDescent="0.3">
      <c r="A3" s="1" t="s">
        <v>2</v>
      </c>
      <c r="B3" s="2"/>
      <c r="C3" s="2"/>
      <c r="D3" s="2"/>
      <c r="E3" s="2"/>
      <c r="F3" s="2"/>
      <c r="G3" s="2"/>
      <c r="H3" s="3"/>
    </row>
    <row r="4" spans="1:8" x14ac:dyDescent="0.3">
      <c r="A4" s="1" t="s">
        <v>3</v>
      </c>
      <c r="B4" s="2"/>
      <c r="C4" s="2"/>
      <c r="D4" s="2"/>
      <c r="E4" s="2"/>
      <c r="F4" s="2"/>
      <c r="G4" s="2"/>
      <c r="H4" s="3"/>
    </row>
    <row r="5" spans="1:8" x14ac:dyDescent="0.3">
      <c r="A5" s="1" t="s">
        <v>4</v>
      </c>
      <c r="B5" s="2"/>
      <c r="C5" s="2"/>
      <c r="D5" s="2"/>
      <c r="E5" s="2"/>
      <c r="F5" s="2"/>
      <c r="G5" s="2"/>
      <c r="H5" s="3"/>
    </row>
    <row r="6" spans="1:8" ht="28.8" x14ac:dyDescent="0.3">
      <c r="A6" s="1" t="s">
        <v>5</v>
      </c>
      <c r="B6" s="2"/>
      <c r="C6" s="2"/>
      <c r="D6" s="2"/>
      <c r="E6" s="2"/>
      <c r="F6" s="2"/>
      <c r="G6" s="2"/>
      <c r="H6" s="3"/>
    </row>
    <row r="7" spans="1:8" x14ac:dyDescent="0.3">
      <c r="A7" s="1" t="s">
        <v>6</v>
      </c>
      <c r="B7" s="2"/>
      <c r="C7" s="2"/>
      <c r="D7" s="2"/>
      <c r="E7" s="2"/>
      <c r="F7" s="2"/>
      <c r="G7" s="2"/>
      <c r="H7" s="3"/>
    </row>
    <row r="8" spans="1:8" x14ac:dyDescent="0.3">
      <c r="A8" s="1" t="s">
        <v>7</v>
      </c>
      <c r="B8" s="2"/>
      <c r="C8" s="2"/>
      <c r="D8" s="2"/>
      <c r="E8" s="2"/>
      <c r="F8" s="2"/>
      <c r="G8" s="2"/>
      <c r="H8" s="3"/>
    </row>
    <row r="9" spans="1:8" x14ac:dyDescent="0.3">
      <c r="A9" s="1" t="s">
        <v>8</v>
      </c>
      <c r="B9" s="2"/>
      <c r="C9" s="2"/>
      <c r="D9" s="2"/>
      <c r="E9" s="2"/>
      <c r="F9" s="2"/>
      <c r="G9" s="2"/>
      <c r="H9" s="3"/>
    </row>
    <row r="10" spans="1:8" ht="28.8" x14ac:dyDescent="0.3">
      <c r="A10" s="1" t="s">
        <v>9</v>
      </c>
      <c r="B10" s="2"/>
      <c r="C10" s="2"/>
      <c r="D10" s="2"/>
      <c r="E10" s="2"/>
      <c r="F10" s="2"/>
      <c r="G10" s="2"/>
      <c r="H10" s="3"/>
    </row>
    <row r="12" spans="1:8" x14ac:dyDescent="0.3">
      <c r="A12" s="4" t="s">
        <v>10</v>
      </c>
    </row>
    <row r="14" spans="1:8" x14ac:dyDescent="0.3">
      <c r="B14" t="s">
        <v>55</v>
      </c>
      <c r="C14" t="s">
        <v>57</v>
      </c>
    </row>
    <row r="15" spans="1:8" x14ac:dyDescent="0.3">
      <c r="B15" t="s">
        <v>56</v>
      </c>
      <c r="C15" t="s">
        <v>58</v>
      </c>
    </row>
    <row r="16" spans="1:8" x14ac:dyDescent="0.3">
      <c r="A16" s="10" t="s">
        <v>49</v>
      </c>
      <c r="B16" s="10" t="s">
        <v>11</v>
      </c>
      <c r="C16" s="10" t="s">
        <v>12</v>
      </c>
    </row>
    <row r="17" spans="1:3" ht="3.6" customHeight="1" x14ac:dyDescent="0.3"/>
    <row r="18" spans="1:3" ht="28.8" x14ac:dyDescent="0.3">
      <c r="A18" s="9" t="s">
        <v>50</v>
      </c>
      <c r="B18" s="12" t="s">
        <v>51</v>
      </c>
      <c r="C18" s="12" t="s">
        <v>48</v>
      </c>
    </row>
    <row r="19" spans="1:3" x14ac:dyDescent="0.3">
      <c r="A19" s="11">
        <v>1</v>
      </c>
      <c r="B19" s="11">
        <v>3</v>
      </c>
      <c r="C19" s="11">
        <v>49</v>
      </c>
    </row>
    <row r="20" spans="1:3" x14ac:dyDescent="0.3">
      <c r="A20" s="11">
        <v>2</v>
      </c>
      <c r="B20" s="11">
        <v>11</v>
      </c>
      <c r="C20" s="11">
        <v>87</v>
      </c>
    </row>
    <row r="21" spans="1:3" x14ac:dyDescent="0.3">
      <c r="A21" s="11">
        <v>3</v>
      </c>
      <c r="B21" s="11">
        <v>2</v>
      </c>
      <c r="C21" s="11">
        <v>50</v>
      </c>
    </row>
    <row r="22" spans="1:3" x14ac:dyDescent="0.3">
      <c r="A22" s="11">
        <v>4</v>
      </c>
      <c r="B22" s="11">
        <v>13</v>
      </c>
      <c r="C22" s="11">
        <v>89</v>
      </c>
    </row>
    <row r="23" spans="1:3" x14ac:dyDescent="0.3">
      <c r="A23" s="11">
        <v>5</v>
      </c>
      <c r="B23" s="11">
        <v>8</v>
      </c>
      <c r="C23" s="11">
        <v>84</v>
      </c>
    </row>
    <row r="24" spans="1:3" x14ac:dyDescent="0.3">
      <c r="A24" s="11">
        <v>6</v>
      </c>
      <c r="B24" s="11">
        <v>12</v>
      </c>
      <c r="C24" s="11">
        <v>79</v>
      </c>
    </row>
    <row r="25" spans="1:3" x14ac:dyDescent="0.3">
      <c r="A25" s="11">
        <v>7</v>
      </c>
      <c r="B25" s="11">
        <v>13</v>
      </c>
      <c r="C25" s="11">
        <v>100</v>
      </c>
    </row>
    <row r="26" spans="1:3" x14ac:dyDescent="0.3">
      <c r="A26" s="11">
        <v>8</v>
      </c>
      <c r="B26" s="11">
        <v>4</v>
      </c>
      <c r="C26" s="11">
        <v>57</v>
      </c>
    </row>
    <row r="27" spans="1:3" x14ac:dyDescent="0.3">
      <c r="A27" s="11">
        <v>9</v>
      </c>
      <c r="B27" s="11">
        <v>7</v>
      </c>
      <c r="C27" s="11">
        <v>64</v>
      </c>
    </row>
    <row r="28" spans="1:3" x14ac:dyDescent="0.3">
      <c r="A28" s="11">
        <v>10</v>
      </c>
      <c r="B28" s="11">
        <v>14</v>
      </c>
      <c r="C28" s="11">
        <v>98</v>
      </c>
    </row>
    <row r="29" spans="1:3" x14ac:dyDescent="0.3">
      <c r="A29" s="11">
        <v>11</v>
      </c>
      <c r="B29" s="11">
        <v>7</v>
      </c>
      <c r="C29" s="11">
        <v>81</v>
      </c>
    </row>
    <row r="30" spans="1:3" x14ac:dyDescent="0.3">
      <c r="A30" s="11">
        <v>12</v>
      </c>
      <c r="B30" s="11">
        <v>7</v>
      </c>
      <c r="C30" s="11">
        <v>68</v>
      </c>
    </row>
    <row r="31" spans="1:3" x14ac:dyDescent="0.3">
      <c r="A31" s="11">
        <v>13</v>
      </c>
      <c r="B31" s="11">
        <v>14</v>
      </c>
      <c r="C31" s="11">
        <v>88</v>
      </c>
    </row>
    <row r="32" spans="1:3" x14ac:dyDescent="0.3">
      <c r="A32" s="11">
        <v>14</v>
      </c>
      <c r="B32" s="11">
        <v>4</v>
      </c>
      <c r="C32" s="11">
        <v>45</v>
      </c>
    </row>
    <row r="33" spans="1:3" x14ac:dyDescent="0.3">
      <c r="A33" s="11">
        <v>15</v>
      </c>
      <c r="B33" s="11">
        <v>4</v>
      </c>
      <c r="C33" s="11">
        <v>52</v>
      </c>
    </row>
    <row r="34" spans="1:3" x14ac:dyDescent="0.3">
      <c r="A34" s="11">
        <v>16</v>
      </c>
      <c r="B34" s="11">
        <v>5</v>
      </c>
      <c r="C34" s="11">
        <v>15</v>
      </c>
    </row>
    <row r="35" spans="1:3" x14ac:dyDescent="0.3">
      <c r="A35" s="11">
        <v>17</v>
      </c>
      <c r="B35" s="11">
        <v>12</v>
      </c>
      <c r="C35" s="11">
        <v>72</v>
      </c>
    </row>
    <row r="36" spans="1:3" x14ac:dyDescent="0.3">
      <c r="A36" s="11">
        <v>18</v>
      </c>
      <c r="B36" s="11">
        <v>16</v>
      </c>
      <c r="C36" s="11">
        <v>97</v>
      </c>
    </row>
    <row r="37" spans="1:3" x14ac:dyDescent="0.3">
      <c r="A37" s="11">
        <v>19</v>
      </c>
      <c r="B37" s="11">
        <v>12</v>
      </c>
      <c r="C37" s="11">
        <v>89</v>
      </c>
    </row>
    <row r="38" spans="1:3" x14ac:dyDescent="0.3">
      <c r="A38" s="11">
        <v>20</v>
      </c>
      <c r="B38" s="11">
        <v>14</v>
      </c>
      <c r="C38" s="11">
        <v>87</v>
      </c>
    </row>
    <row r="39" spans="1:3" x14ac:dyDescent="0.3">
      <c r="A39" s="11">
        <v>21</v>
      </c>
      <c r="B39" s="11">
        <v>2</v>
      </c>
      <c r="C39" s="11">
        <v>48</v>
      </c>
    </row>
    <row r="40" spans="1:3" x14ac:dyDescent="0.3">
      <c r="A40" s="11">
        <v>22</v>
      </c>
      <c r="B40" s="11">
        <v>12</v>
      </c>
      <c r="C40" s="11">
        <v>92</v>
      </c>
    </row>
    <row r="41" spans="1:3" x14ac:dyDescent="0.3">
      <c r="A41" s="11">
        <v>23</v>
      </c>
      <c r="B41" s="11">
        <v>11</v>
      </c>
      <c r="C41" s="11">
        <v>89</v>
      </c>
    </row>
    <row r="42" spans="1:3" x14ac:dyDescent="0.3">
      <c r="A42" s="11">
        <v>24</v>
      </c>
      <c r="B42" s="11">
        <v>6</v>
      </c>
      <c r="C42" s="11">
        <v>52</v>
      </c>
    </row>
    <row r="43" spans="1:3" x14ac:dyDescent="0.3">
      <c r="A43" s="11">
        <v>25</v>
      </c>
      <c r="B43" s="11">
        <v>11</v>
      </c>
      <c r="C43" s="11">
        <v>84</v>
      </c>
    </row>
    <row r="44" spans="1:3" x14ac:dyDescent="0.3">
      <c r="A44" s="11">
        <v>26</v>
      </c>
      <c r="B44" s="11">
        <v>14</v>
      </c>
      <c r="C44" s="11">
        <v>94</v>
      </c>
    </row>
    <row r="45" spans="1:3" x14ac:dyDescent="0.3">
      <c r="A45" s="11">
        <v>27</v>
      </c>
      <c r="B45" s="11">
        <v>10</v>
      </c>
      <c r="C45" s="11">
        <v>79</v>
      </c>
    </row>
    <row r="46" spans="1:3" x14ac:dyDescent="0.3">
      <c r="A46" s="11">
        <v>28</v>
      </c>
      <c r="B46" s="11">
        <v>6</v>
      </c>
      <c r="C46" s="11">
        <v>59</v>
      </c>
    </row>
    <row r="47" spans="1:3" x14ac:dyDescent="0.3">
      <c r="A47" s="11">
        <v>29</v>
      </c>
      <c r="B47" s="11">
        <v>10</v>
      </c>
      <c r="C47" s="11">
        <v>66</v>
      </c>
    </row>
    <row r="48" spans="1:3" x14ac:dyDescent="0.3">
      <c r="A48" s="11">
        <v>30</v>
      </c>
      <c r="B48" s="11">
        <v>11</v>
      </c>
      <c r="C48" s="11">
        <v>97</v>
      </c>
    </row>
    <row r="51" spans="1:3" x14ac:dyDescent="0.3">
      <c r="A51" s="4" t="s">
        <v>52</v>
      </c>
    </row>
    <row r="53" spans="1:3" x14ac:dyDescent="0.3">
      <c r="B53" t="s">
        <v>55</v>
      </c>
      <c r="C53" t="s">
        <v>57</v>
      </c>
    </row>
    <row r="54" spans="1:3" x14ac:dyDescent="0.3">
      <c r="B54" t="s">
        <v>56</v>
      </c>
      <c r="C54" t="s">
        <v>58</v>
      </c>
    </row>
    <row r="55" spans="1:3" x14ac:dyDescent="0.3">
      <c r="A55" s="10" t="s">
        <v>49</v>
      </c>
      <c r="B55" s="10" t="s">
        <v>11</v>
      </c>
      <c r="C55" s="10" t="s">
        <v>12</v>
      </c>
    </row>
    <row r="56" spans="1:3" ht="1.8" customHeight="1" x14ac:dyDescent="0.3"/>
    <row r="57" spans="1:3" x14ac:dyDescent="0.3">
      <c r="A57" s="9" t="s">
        <v>50</v>
      </c>
      <c r="B57" s="9" t="s">
        <v>127</v>
      </c>
      <c r="C57" s="9" t="s">
        <v>59</v>
      </c>
    </row>
    <row r="58" spans="1:3" x14ac:dyDescent="0.3">
      <c r="A58" s="11">
        <v>1</v>
      </c>
      <c r="B58" s="11">
        <v>86</v>
      </c>
      <c r="C58" s="13">
        <v>3300</v>
      </c>
    </row>
    <row r="59" spans="1:3" x14ac:dyDescent="0.3">
      <c r="A59" s="11">
        <v>2</v>
      </c>
      <c r="B59" s="11">
        <v>40</v>
      </c>
      <c r="C59" s="13">
        <v>8200</v>
      </c>
    </row>
    <row r="60" spans="1:3" x14ac:dyDescent="0.3">
      <c r="A60" s="11">
        <v>3</v>
      </c>
      <c r="B60" s="11">
        <v>41</v>
      </c>
      <c r="C60" s="13">
        <v>8900</v>
      </c>
    </row>
    <row r="61" spans="1:3" x14ac:dyDescent="0.3">
      <c r="A61" s="11">
        <v>4</v>
      </c>
      <c r="B61" s="11">
        <v>78</v>
      </c>
      <c r="C61" s="13">
        <v>3100</v>
      </c>
    </row>
    <row r="62" spans="1:3" x14ac:dyDescent="0.3">
      <c r="A62" s="11">
        <v>5</v>
      </c>
      <c r="B62" s="11">
        <v>71</v>
      </c>
      <c r="C62" s="13">
        <v>4020</v>
      </c>
    </row>
    <row r="63" spans="1:3" x14ac:dyDescent="0.3">
      <c r="A63" s="11">
        <v>6</v>
      </c>
      <c r="B63" s="11">
        <v>91</v>
      </c>
      <c r="C63" s="13">
        <v>1950</v>
      </c>
    </row>
    <row r="64" spans="1:3" x14ac:dyDescent="0.3">
      <c r="A64" s="11">
        <v>7</v>
      </c>
      <c r="B64" s="11">
        <v>70</v>
      </c>
      <c r="C64" s="13">
        <v>2500</v>
      </c>
    </row>
    <row r="65" spans="1:3" x14ac:dyDescent="0.3">
      <c r="A65" s="11">
        <v>8</v>
      </c>
      <c r="B65" s="11">
        <v>37</v>
      </c>
      <c r="C65" s="13">
        <v>6500</v>
      </c>
    </row>
    <row r="66" spans="1:3" x14ac:dyDescent="0.3">
      <c r="A66" s="11">
        <v>9</v>
      </c>
      <c r="B66" s="11">
        <v>65</v>
      </c>
      <c r="C66" s="13">
        <v>6210</v>
      </c>
    </row>
    <row r="67" spans="1:3" x14ac:dyDescent="0.3">
      <c r="A67" s="11">
        <v>10</v>
      </c>
      <c r="B67" s="11">
        <v>42</v>
      </c>
      <c r="C67" s="13">
        <v>5250</v>
      </c>
    </row>
    <row r="68" spans="1:3" x14ac:dyDescent="0.3">
      <c r="A68" s="11">
        <v>11</v>
      </c>
      <c r="B68" s="11">
        <v>53</v>
      </c>
      <c r="C68" s="13">
        <v>7200</v>
      </c>
    </row>
    <row r="69" spans="1:3" x14ac:dyDescent="0.3">
      <c r="A69" s="11">
        <v>12</v>
      </c>
      <c r="B69" s="11">
        <v>83</v>
      </c>
      <c r="C69" s="13">
        <v>2750</v>
      </c>
    </row>
    <row r="70" spans="1:3" x14ac:dyDescent="0.3">
      <c r="A70" s="11">
        <v>13</v>
      </c>
      <c r="B70" s="11">
        <v>63</v>
      </c>
      <c r="C70" s="13">
        <v>7150</v>
      </c>
    </row>
    <row r="71" spans="1:3" x14ac:dyDescent="0.3">
      <c r="A71" s="11">
        <v>14</v>
      </c>
      <c r="B71" s="11">
        <v>36</v>
      </c>
      <c r="C71" s="13">
        <v>7900</v>
      </c>
    </row>
    <row r="72" spans="1:3" x14ac:dyDescent="0.3">
      <c r="A72" s="11">
        <v>15</v>
      </c>
      <c r="B72" s="11">
        <v>43</v>
      </c>
      <c r="C72" s="13">
        <v>6210</v>
      </c>
    </row>
    <row r="75" spans="1:3" x14ac:dyDescent="0.3">
      <c r="A75" s="4" t="s">
        <v>54</v>
      </c>
    </row>
    <row r="77" spans="1:3" x14ac:dyDescent="0.3">
      <c r="B77" t="s">
        <v>55</v>
      </c>
      <c r="C77" t="s">
        <v>57</v>
      </c>
    </row>
    <row r="78" spans="1:3" x14ac:dyDescent="0.3">
      <c r="B78" t="s">
        <v>56</v>
      </c>
      <c r="C78" t="s">
        <v>58</v>
      </c>
    </row>
    <row r="79" spans="1:3" x14ac:dyDescent="0.3">
      <c r="A79" s="10" t="s">
        <v>49</v>
      </c>
      <c r="B79" s="10" t="s">
        <v>11</v>
      </c>
      <c r="C79" s="10" t="s">
        <v>12</v>
      </c>
    </row>
    <row r="80" spans="1:3" ht="1.8" customHeight="1" x14ac:dyDescent="0.3"/>
    <row r="81" spans="1:3" x14ac:dyDescent="0.3">
      <c r="A81" s="9" t="s">
        <v>50</v>
      </c>
      <c r="B81" s="9" t="s">
        <v>127</v>
      </c>
      <c r="C81" s="9" t="s">
        <v>60</v>
      </c>
    </row>
    <row r="82" spans="1:3" x14ac:dyDescent="0.3">
      <c r="A82" s="11">
        <v>1</v>
      </c>
      <c r="B82" s="11">
        <v>91</v>
      </c>
      <c r="C82" s="13">
        <v>7113</v>
      </c>
    </row>
    <row r="83" spans="1:3" x14ac:dyDescent="0.3">
      <c r="A83" s="11">
        <v>2</v>
      </c>
      <c r="B83" s="11">
        <v>45</v>
      </c>
      <c r="C83" s="13">
        <v>2044</v>
      </c>
    </row>
    <row r="84" spans="1:3" x14ac:dyDescent="0.3">
      <c r="A84" s="11">
        <v>3</v>
      </c>
      <c r="B84" s="11">
        <v>46</v>
      </c>
      <c r="C84" s="13">
        <v>1108</v>
      </c>
    </row>
    <row r="85" spans="1:3" x14ac:dyDescent="0.3">
      <c r="A85" s="11">
        <v>4</v>
      </c>
      <c r="B85" s="11">
        <v>83</v>
      </c>
      <c r="C85" s="13">
        <v>7093</v>
      </c>
    </row>
    <row r="86" spans="1:3" x14ac:dyDescent="0.3">
      <c r="A86" s="11">
        <v>5</v>
      </c>
      <c r="B86" s="11">
        <v>76</v>
      </c>
      <c r="C86" s="13">
        <v>3902</v>
      </c>
    </row>
    <row r="87" spans="1:3" x14ac:dyDescent="0.3">
      <c r="A87" s="11">
        <v>6</v>
      </c>
      <c r="B87" s="11">
        <v>96</v>
      </c>
      <c r="C87" s="13">
        <v>6676</v>
      </c>
    </row>
    <row r="88" spans="1:3" x14ac:dyDescent="0.3">
      <c r="A88" s="11">
        <v>7</v>
      </c>
      <c r="B88" s="11">
        <v>75</v>
      </c>
      <c r="C88" s="13">
        <v>5403</v>
      </c>
    </row>
    <row r="89" spans="1:3" x14ac:dyDescent="0.3">
      <c r="A89" s="11">
        <v>8</v>
      </c>
      <c r="B89" s="11">
        <v>42</v>
      </c>
      <c r="C89" s="13">
        <v>886</v>
      </c>
    </row>
    <row r="90" spans="1:3" x14ac:dyDescent="0.3">
      <c r="A90" s="11">
        <v>9</v>
      </c>
      <c r="B90" s="11">
        <v>70</v>
      </c>
      <c r="C90" s="13">
        <v>4740</v>
      </c>
    </row>
    <row r="91" spans="1:3" x14ac:dyDescent="0.3">
      <c r="A91" s="11">
        <v>10</v>
      </c>
      <c r="B91" s="11">
        <v>47</v>
      </c>
      <c r="C91" s="13">
        <v>2637</v>
      </c>
    </row>
    <row r="92" spans="1:3" x14ac:dyDescent="0.3">
      <c r="A92" s="11">
        <v>11</v>
      </c>
      <c r="B92" s="11">
        <v>58</v>
      </c>
      <c r="C92" s="13">
        <v>3150</v>
      </c>
    </row>
    <row r="95" spans="1:3" x14ac:dyDescent="0.3">
      <c r="A95" s="4" t="s">
        <v>61</v>
      </c>
    </row>
    <row r="97" spans="1:3" x14ac:dyDescent="0.3">
      <c r="B97" t="s">
        <v>55</v>
      </c>
      <c r="C97" t="s">
        <v>57</v>
      </c>
    </row>
    <row r="98" spans="1:3" x14ac:dyDescent="0.3">
      <c r="B98" t="s">
        <v>56</v>
      </c>
      <c r="C98" t="s">
        <v>58</v>
      </c>
    </row>
    <row r="99" spans="1:3" x14ac:dyDescent="0.3">
      <c r="A99" s="10" t="s">
        <v>49</v>
      </c>
      <c r="B99" s="10" t="s">
        <v>11</v>
      </c>
      <c r="C99" s="10" t="s">
        <v>12</v>
      </c>
    </row>
    <row r="100" spans="1:3" ht="3.6" customHeight="1" x14ac:dyDescent="0.3"/>
    <row r="101" spans="1:3" ht="28.8" x14ac:dyDescent="0.3">
      <c r="A101" s="9" t="s">
        <v>50</v>
      </c>
      <c r="B101" s="12" t="s">
        <v>62</v>
      </c>
      <c r="C101" s="12" t="s">
        <v>63</v>
      </c>
    </row>
    <row r="102" spans="1:3" x14ac:dyDescent="0.3">
      <c r="A102" s="11">
        <v>1</v>
      </c>
      <c r="B102" s="11">
        <v>3</v>
      </c>
      <c r="C102" s="11">
        <v>5</v>
      </c>
    </row>
    <row r="103" spans="1:3" x14ac:dyDescent="0.3">
      <c r="A103" s="11">
        <v>2</v>
      </c>
      <c r="B103" s="11">
        <v>8</v>
      </c>
      <c r="C103" s="11">
        <v>1</v>
      </c>
    </row>
    <row r="104" spans="1:3" x14ac:dyDescent="0.3">
      <c r="A104" s="11">
        <v>3</v>
      </c>
      <c r="B104" s="11">
        <v>6</v>
      </c>
      <c r="C104" s="11">
        <v>9</v>
      </c>
    </row>
    <row r="105" spans="1:3" x14ac:dyDescent="0.3">
      <c r="A105" s="11">
        <v>4</v>
      </c>
      <c r="B105" s="11">
        <v>11</v>
      </c>
      <c r="C105" s="11">
        <v>5</v>
      </c>
    </row>
    <row r="106" spans="1:3" x14ac:dyDescent="0.3">
      <c r="A106" s="11">
        <v>5</v>
      </c>
      <c r="B106" s="11">
        <v>20</v>
      </c>
      <c r="C106" s="11">
        <v>3</v>
      </c>
    </row>
    <row r="107" spans="1:3" x14ac:dyDescent="0.3">
      <c r="A107" s="11">
        <v>6</v>
      </c>
      <c r="B107" s="11">
        <v>7</v>
      </c>
      <c r="C107" s="11">
        <v>4</v>
      </c>
    </row>
    <row r="108" spans="1:3" x14ac:dyDescent="0.3">
      <c r="A108" s="11">
        <v>7</v>
      </c>
      <c r="B108" s="11">
        <v>9</v>
      </c>
      <c r="C108" s="11">
        <v>10</v>
      </c>
    </row>
    <row r="109" spans="1:3" x14ac:dyDescent="0.3">
      <c r="A109" s="11">
        <v>8</v>
      </c>
      <c r="B109" s="11">
        <v>3</v>
      </c>
      <c r="C109" s="11">
        <v>6</v>
      </c>
    </row>
    <row r="110" spans="1:3" x14ac:dyDescent="0.3">
      <c r="A110" s="11">
        <v>9</v>
      </c>
      <c r="B110" s="11">
        <v>19</v>
      </c>
      <c r="C110" s="11">
        <v>10</v>
      </c>
    </row>
    <row r="111" spans="1:3" x14ac:dyDescent="0.3">
      <c r="A111" s="11">
        <v>10</v>
      </c>
      <c r="B111" s="11">
        <v>2</v>
      </c>
      <c r="C111" s="11">
        <v>1</v>
      </c>
    </row>
    <row r="112" spans="1:3" x14ac:dyDescent="0.3">
      <c r="A112" s="11">
        <v>11</v>
      </c>
      <c r="B112" s="11">
        <v>16</v>
      </c>
      <c r="C112" s="11">
        <v>2</v>
      </c>
    </row>
    <row r="113" spans="1:3" x14ac:dyDescent="0.3">
      <c r="A113" s="11">
        <v>12</v>
      </c>
      <c r="B113" s="11">
        <v>12</v>
      </c>
      <c r="C113" s="11">
        <v>7</v>
      </c>
    </row>
    <row r="114" spans="1:3" x14ac:dyDescent="0.3">
      <c r="A114" s="11">
        <v>13</v>
      </c>
      <c r="B114" s="11">
        <v>1</v>
      </c>
      <c r="C114" s="11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45"/>
  <sheetViews>
    <sheetView workbookViewId="0">
      <selection activeCell="A2" sqref="A2"/>
    </sheetView>
  </sheetViews>
  <sheetFormatPr defaultRowHeight="14.4" x14ac:dyDescent="0.3"/>
  <cols>
    <col min="1" max="1" width="14.5546875" customWidth="1"/>
    <col min="2" max="2" width="18.44140625" customWidth="1"/>
    <col min="3" max="3" width="17" customWidth="1"/>
  </cols>
  <sheetData>
    <row r="1" spans="1:8" x14ac:dyDescent="0.3">
      <c r="A1" s="6" t="s">
        <v>13</v>
      </c>
      <c r="B1" s="7"/>
      <c r="C1" s="7"/>
      <c r="D1" s="7"/>
      <c r="E1" s="7"/>
      <c r="F1" s="7"/>
      <c r="G1" s="7"/>
      <c r="H1" s="8"/>
    </row>
    <row r="2" spans="1:8" ht="43.2" x14ac:dyDescent="0.3">
      <c r="A2" s="1" t="s">
        <v>14</v>
      </c>
      <c r="B2" s="2"/>
      <c r="C2" s="2"/>
      <c r="D2" s="2"/>
      <c r="E2" s="2"/>
      <c r="F2" s="2"/>
      <c r="G2" s="2"/>
      <c r="H2" s="3"/>
    </row>
    <row r="4" spans="1:8" x14ac:dyDescent="0.3">
      <c r="A4" s="4" t="s">
        <v>52</v>
      </c>
    </row>
    <row r="6" spans="1:8" x14ac:dyDescent="0.3">
      <c r="A6" s="5" t="s">
        <v>64</v>
      </c>
      <c r="B6" s="14"/>
      <c r="C6" s="15"/>
      <c r="E6" s="9" t="s">
        <v>65</v>
      </c>
      <c r="F6" s="9" t="s">
        <v>12</v>
      </c>
      <c r="G6" s="9" t="s">
        <v>11</v>
      </c>
      <c r="H6" s="9" t="s">
        <v>66</v>
      </c>
    </row>
    <row r="7" spans="1:8" x14ac:dyDescent="0.3">
      <c r="E7" s="11"/>
      <c r="F7" s="11"/>
      <c r="G7" s="11"/>
      <c r="H7" s="13"/>
    </row>
    <row r="8" spans="1:8" x14ac:dyDescent="0.3">
      <c r="A8" s="10" t="s">
        <v>49</v>
      </c>
      <c r="B8" s="10" t="s">
        <v>11</v>
      </c>
      <c r="C8" s="10" t="s">
        <v>12</v>
      </c>
      <c r="E8" s="11"/>
      <c r="F8" s="11"/>
      <c r="G8" s="11"/>
      <c r="H8" s="13"/>
    </row>
    <row r="9" spans="1:8" ht="1.8" customHeight="1" x14ac:dyDescent="0.3"/>
    <row r="10" spans="1:8" x14ac:dyDescent="0.3">
      <c r="A10" s="9" t="s">
        <v>50</v>
      </c>
      <c r="B10" s="9" t="s">
        <v>127</v>
      </c>
      <c r="C10" s="9" t="s">
        <v>59</v>
      </c>
    </row>
    <row r="11" spans="1:8" x14ac:dyDescent="0.3">
      <c r="A11" s="11">
        <v>1</v>
      </c>
      <c r="B11" s="11">
        <v>86</v>
      </c>
      <c r="C11" s="13">
        <v>3300</v>
      </c>
    </row>
    <row r="12" spans="1:8" x14ac:dyDescent="0.3">
      <c r="A12" s="11">
        <v>2</v>
      </c>
      <c r="B12" s="11">
        <v>40</v>
      </c>
      <c r="C12" s="13">
        <v>8200</v>
      </c>
    </row>
    <row r="13" spans="1:8" x14ac:dyDescent="0.3">
      <c r="A13" s="11">
        <v>3</v>
      </c>
      <c r="B13" s="11">
        <v>41</v>
      </c>
      <c r="C13" s="13">
        <v>8900</v>
      </c>
    </row>
    <row r="14" spans="1:8" x14ac:dyDescent="0.3">
      <c r="A14" s="11">
        <v>4</v>
      </c>
      <c r="B14" s="11">
        <v>78</v>
      </c>
      <c r="C14" s="13">
        <v>3100</v>
      </c>
    </row>
    <row r="15" spans="1:8" x14ac:dyDescent="0.3">
      <c r="A15" s="11">
        <v>5</v>
      </c>
      <c r="B15" s="11">
        <v>71</v>
      </c>
      <c r="C15" s="13">
        <v>4020</v>
      </c>
    </row>
    <row r="16" spans="1:8" x14ac:dyDescent="0.3">
      <c r="A16" s="11">
        <v>6</v>
      </c>
      <c r="B16" s="11">
        <v>91</v>
      </c>
      <c r="C16" s="13">
        <v>1950</v>
      </c>
    </row>
    <row r="17" spans="1:8" x14ac:dyDescent="0.3">
      <c r="A17" s="11">
        <v>7</v>
      </c>
      <c r="B17" s="11">
        <v>70</v>
      </c>
      <c r="C17" s="13">
        <v>2500</v>
      </c>
    </row>
    <row r="18" spans="1:8" x14ac:dyDescent="0.3">
      <c r="A18" s="11">
        <v>8</v>
      </c>
      <c r="B18" s="11">
        <v>37</v>
      </c>
      <c r="C18" s="13">
        <v>6500</v>
      </c>
    </row>
    <row r="19" spans="1:8" x14ac:dyDescent="0.3">
      <c r="A19" s="11">
        <v>9</v>
      </c>
      <c r="B19" s="11">
        <v>65</v>
      </c>
      <c r="C19" s="13">
        <v>6210</v>
      </c>
    </row>
    <row r="20" spans="1:8" x14ac:dyDescent="0.3">
      <c r="A20" s="11">
        <v>10</v>
      </c>
      <c r="B20" s="11">
        <v>42</v>
      </c>
      <c r="C20" s="13">
        <v>5250</v>
      </c>
    </row>
    <row r="21" spans="1:8" x14ac:dyDescent="0.3">
      <c r="A21" s="11">
        <v>11</v>
      </c>
      <c r="B21" s="11">
        <v>53</v>
      </c>
      <c r="C21" s="13">
        <v>7200</v>
      </c>
    </row>
    <row r="22" spans="1:8" x14ac:dyDescent="0.3">
      <c r="A22" s="11">
        <v>12</v>
      </c>
      <c r="B22" s="11">
        <v>83</v>
      </c>
      <c r="C22" s="13">
        <v>2750</v>
      </c>
    </row>
    <row r="23" spans="1:8" x14ac:dyDescent="0.3">
      <c r="A23" s="11">
        <v>13</v>
      </c>
      <c r="B23" s="11">
        <v>63</v>
      </c>
      <c r="C23" s="13">
        <v>7150</v>
      </c>
    </row>
    <row r="24" spans="1:8" x14ac:dyDescent="0.3">
      <c r="A24" s="11">
        <v>14</v>
      </c>
      <c r="B24" s="11">
        <v>36</v>
      </c>
      <c r="C24" s="13">
        <v>7900</v>
      </c>
    </row>
    <row r="25" spans="1:8" x14ac:dyDescent="0.3">
      <c r="A25" s="11">
        <v>15</v>
      </c>
      <c r="B25" s="11">
        <v>43</v>
      </c>
      <c r="C25" s="13">
        <v>6210</v>
      </c>
    </row>
    <row r="28" spans="1:8" x14ac:dyDescent="0.3">
      <c r="A28" s="4" t="s">
        <v>54</v>
      </c>
      <c r="E28" s="9" t="s">
        <v>65</v>
      </c>
      <c r="F28" s="9" t="s">
        <v>12</v>
      </c>
      <c r="G28" s="9" t="s">
        <v>11</v>
      </c>
      <c r="H28" s="9" t="s">
        <v>66</v>
      </c>
    </row>
    <row r="29" spans="1:8" x14ac:dyDescent="0.3">
      <c r="E29" s="11">
        <f>$B$30</f>
        <v>66.272727272727266</v>
      </c>
      <c r="F29" s="11">
        <v>0</v>
      </c>
      <c r="G29" s="11">
        <v>0</v>
      </c>
      <c r="H29" s="13">
        <f>$C$30</f>
        <v>4068.3636363636365</v>
      </c>
    </row>
    <row r="30" spans="1:8" x14ac:dyDescent="0.3">
      <c r="A30" s="5" t="s">
        <v>64</v>
      </c>
      <c r="B30" s="14">
        <f>AVERAGE(B35:B45)</f>
        <v>66.272727272727266</v>
      </c>
      <c r="C30" s="15">
        <f>AVERAGE(C35:C45)</f>
        <v>4068.3636363636365</v>
      </c>
      <c r="E30" s="11">
        <f>$B$30</f>
        <v>66.272727272727266</v>
      </c>
      <c r="F30" s="11">
        <v>8000</v>
      </c>
      <c r="G30" s="11">
        <v>120</v>
      </c>
      <c r="H30" s="13">
        <f>$C$30</f>
        <v>4068.3636363636365</v>
      </c>
    </row>
    <row r="32" spans="1:8" x14ac:dyDescent="0.3">
      <c r="A32" s="10" t="s">
        <v>49</v>
      </c>
      <c r="B32" s="10" t="s">
        <v>11</v>
      </c>
      <c r="C32" s="10" t="s">
        <v>12</v>
      </c>
    </row>
    <row r="33" spans="1:3" ht="3" customHeight="1" x14ac:dyDescent="0.3"/>
    <row r="34" spans="1:3" x14ac:dyDescent="0.3">
      <c r="A34" s="9" t="s">
        <v>50</v>
      </c>
      <c r="B34" s="9" t="s">
        <v>127</v>
      </c>
      <c r="C34" s="9" t="s">
        <v>60</v>
      </c>
    </row>
    <row r="35" spans="1:3" x14ac:dyDescent="0.3">
      <c r="A35" s="11">
        <v>1</v>
      </c>
      <c r="B35" s="11">
        <v>91</v>
      </c>
      <c r="C35" s="13">
        <v>7113</v>
      </c>
    </row>
    <row r="36" spans="1:3" x14ac:dyDescent="0.3">
      <c r="A36" s="11">
        <v>2</v>
      </c>
      <c r="B36" s="11">
        <v>45</v>
      </c>
      <c r="C36" s="13">
        <v>2044</v>
      </c>
    </row>
    <row r="37" spans="1:3" x14ac:dyDescent="0.3">
      <c r="A37" s="11">
        <v>3</v>
      </c>
      <c r="B37" s="11">
        <v>46</v>
      </c>
      <c r="C37" s="13">
        <v>1108</v>
      </c>
    </row>
    <row r="38" spans="1:3" x14ac:dyDescent="0.3">
      <c r="A38" s="11">
        <v>4</v>
      </c>
      <c r="B38" s="11">
        <v>83</v>
      </c>
      <c r="C38" s="13">
        <v>7093</v>
      </c>
    </row>
    <row r="39" spans="1:3" x14ac:dyDescent="0.3">
      <c r="A39" s="11">
        <v>5</v>
      </c>
      <c r="B39" s="11">
        <v>76</v>
      </c>
      <c r="C39" s="13">
        <v>3902</v>
      </c>
    </row>
    <row r="40" spans="1:3" x14ac:dyDescent="0.3">
      <c r="A40" s="11">
        <v>6</v>
      </c>
      <c r="B40" s="11">
        <v>96</v>
      </c>
      <c r="C40" s="13">
        <v>6676</v>
      </c>
    </row>
    <row r="41" spans="1:3" x14ac:dyDescent="0.3">
      <c r="A41" s="11">
        <v>7</v>
      </c>
      <c r="B41" s="11">
        <v>75</v>
      </c>
      <c r="C41" s="13">
        <v>5403</v>
      </c>
    </row>
    <row r="42" spans="1:3" x14ac:dyDescent="0.3">
      <c r="A42" s="11">
        <v>8</v>
      </c>
      <c r="B42" s="11">
        <v>42</v>
      </c>
      <c r="C42" s="13">
        <v>886</v>
      </c>
    </row>
    <row r="43" spans="1:3" x14ac:dyDescent="0.3">
      <c r="A43" s="11">
        <v>9</v>
      </c>
      <c r="B43" s="11">
        <v>70</v>
      </c>
      <c r="C43" s="13">
        <v>4740</v>
      </c>
    </row>
    <row r="44" spans="1:3" x14ac:dyDescent="0.3">
      <c r="A44" s="11">
        <v>10</v>
      </c>
      <c r="B44" s="11">
        <v>47</v>
      </c>
      <c r="C44" s="13">
        <v>2637</v>
      </c>
    </row>
    <row r="45" spans="1:3" x14ac:dyDescent="0.3">
      <c r="A45" s="11">
        <v>11</v>
      </c>
      <c r="B45" s="11">
        <v>58</v>
      </c>
      <c r="C45" s="13">
        <v>3150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5"/>
  <sheetViews>
    <sheetView workbookViewId="0">
      <selection activeCell="A2" sqref="A2"/>
    </sheetView>
  </sheetViews>
  <sheetFormatPr defaultRowHeight="14.4" x14ac:dyDescent="0.3"/>
  <cols>
    <col min="1" max="1" width="14.5546875" customWidth="1"/>
    <col min="2" max="2" width="18.44140625" customWidth="1"/>
    <col min="3" max="3" width="17" customWidth="1"/>
  </cols>
  <sheetData>
    <row r="1" spans="1:8" x14ac:dyDescent="0.3">
      <c r="A1" s="6" t="s">
        <v>13</v>
      </c>
      <c r="B1" s="7"/>
      <c r="C1" s="7"/>
      <c r="D1" s="7"/>
      <c r="E1" s="7"/>
      <c r="F1" s="7"/>
      <c r="G1" s="7"/>
      <c r="H1" s="8"/>
    </row>
    <row r="2" spans="1:8" ht="43.2" x14ac:dyDescent="0.3">
      <c r="A2" s="1" t="s">
        <v>14</v>
      </c>
      <c r="B2" s="2"/>
      <c r="C2" s="2"/>
      <c r="D2" s="2"/>
      <c r="E2" s="2"/>
      <c r="F2" s="2"/>
      <c r="G2" s="2"/>
      <c r="H2" s="3"/>
    </row>
    <row r="4" spans="1:8" x14ac:dyDescent="0.3">
      <c r="A4" s="4" t="s">
        <v>52</v>
      </c>
    </row>
    <row r="6" spans="1:8" x14ac:dyDescent="0.3">
      <c r="A6" s="5" t="s">
        <v>64</v>
      </c>
      <c r="B6" s="14">
        <f>AVERAGE(B11:B25)</f>
        <v>59.93333333333333</v>
      </c>
      <c r="C6" s="15">
        <f>AVERAGE(C11:C25)</f>
        <v>5409.333333333333</v>
      </c>
      <c r="E6" s="9" t="s">
        <v>65</v>
      </c>
      <c r="F6" s="9" t="s">
        <v>12</v>
      </c>
      <c r="G6" s="9" t="s">
        <v>11</v>
      </c>
      <c r="H6" s="9" t="s">
        <v>66</v>
      </c>
    </row>
    <row r="7" spans="1:8" x14ac:dyDescent="0.3">
      <c r="E7" s="11">
        <f>$B$6</f>
        <v>59.93333333333333</v>
      </c>
      <c r="F7" s="11">
        <v>0</v>
      </c>
      <c r="G7" s="11">
        <v>0</v>
      </c>
      <c r="H7" s="13">
        <f>$C$6</f>
        <v>5409.333333333333</v>
      </c>
    </row>
    <row r="8" spans="1:8" x14ac:dyDescent="0.3">
      <c r="A8" s="10" t="s">
        <v>49</v>
      </c>
      <c r="B8" s="10" t="s">
        <v>11</v>
      </c>
      <c r="C8" s="10" t="s">
        <v>12</v>
      </c>
      <c r="E8" s="11">
        <f>$B$6</f>
        <v>59.93333333333333</v>
      </c>
      <c r="F8" s="11">
        <v>10000</v>
      </c>
      <c r="G8" s="11">
        <v>100</v>
      </c>
      <c r="H8" s="13">
        <f>$C$6</f>
        <v>5409.333333333333</v>
      </c>
    </row>
    <row r="9" spans="1:8" ht="1.8" customHeight="1" x14ac:dyDescent="0.3"/>
    <row r="10" spans="1:8" x14ac:dyDescent="0.3">
      <c r="A10" s="9" t="s">
        <v>50</v>
      </c>
      <c r="B10" s="9" t="s">
        <v>127</v>
      </c>
      <c r="C10" s="9" t="s">
        <v>59</v>
      </c>
    </row>
    <row r="11" spans="1:8" x14ac:dyDescent="0.3">
      <c r="A11" s="11">
        <v>1</v>
      </c>
      <c r="B11" s="11">
        <v>86</v>
      </c>
      <c r="C11" s="13">
        <v>3300</v>
      </c>
    </row>
    <row r="12" spans="1:8" x14ac:dyDescent="0.3">
      <c r="A12" s="11">
        <v>2</v>
      </c>
      <c r="B12" s="11">
        <v>40</v>
      </c>
      <c r="C12" s="13">
        <v>8200</v>
      </c>
    </row>
    <row r="13" spans="1:8" x14ac:dyDescent="0.3">
      <c r="A13" s="11">
        <v>3</v>
      </c>
      <c r="B13" s="11">
        <v>41</v>
      </c>
      <c r="C13" s="13">
        <v>8900</v>
      </c>
    </row>
    <row r="14" spans="1:8" x14ac:dyDescent="0.3">
      <c r="A14" s="11">
        <v>4</v>
      </c>
      <c r="B14" s="11">
        <v>78</v>
      </c>
      <c r="C14" s="13">
        <v>3100</v>
      </c>
    </row>
    <row r="15" spans="1:8" x14ac:dyDescent="0.3">
      <c r="A15" s="11">
        <v>5</v>
      </c>
      <c r="B15" s="11">
        <v>71</v>
      </c>
      <c r="C15" s="13">
        <v>4020</v>
      </c>
    </row>
    <row r="16" spans="1:8" x14ac:dyDescent="0.3">
      <c r="A16" s="11">
        <v>6</v>
      </c>
      <c r="B16" s="11">
        <v>91</v>
      </c>
      <c r="C16" s="13">
        <v>1950</v>
      </c>
    </row>
    <row r="17" spans="1:8" x14ac:dyDescent="0.3">
      <c r="A17" s="11">
        <v>7</v>
      </c>
      <c r="B17" s="11">
        <v>70</v>
      </c>
      <c r="C17" s="13">
        <v>2500</v>
      </c>
    </row>
    <row r="18" spans="1:8" x14ac:dyDescent="0.3">
      <c r="A18" s="11">
        <v>8</v>
      </c>
      <c r="B18" s="11">
        <v>37</v>
      </c>
      <c r="C18" s="13">
        <v>6500</v>
      </c>
    </row>
    <row r="19" spans="1:8" x14ac:dyDescent="0.3">
      <c r="A19" s="11">
        <v>9</v>
      </c>
      <c r="B19" s="11">
        <v>65</v>
      </c>
      <c r="C19" s="13">
        <v>6210</v>
      </c>
    </row>
    <row r="20" spans="1:8" x14ac:dyDescent="0.3">
      <c r="A20" s="11">
        <v>10</v>
      </c>
      <c r="B20" s="11">
        <v>42</v>
      </c>
      <c r="C20" s="13">
        <v>5250</v>
      </c>
    </row>
    <row r="21" spans="1:8" x14ac:dyDescent="0.3">
      <c r="A21" s="11">
        <v>11</v>
      </c>
      <c r="B21" s="11">
        <v>53</v>
      </c>
      <c r="C21" s="13">
        <v>7200</v>
      </c>
    </row>
    <row r="22" spans="1:8" x14ac:dyDescent="0.3">
      <c r="A22" s="11">
        <v>12</v>
      </c>
      <c r="B22" s="11">
        <v>83</v>
      </c>
      <c r="C22" s="13">
        <v>2750</v>
      </c>
    </row>
    <row r="23" spans="1:8" x14ac:dyDescent="0.3">
      <c r="A23" s="11">
        <v>13</v>
      </c>
      <c r="B23" s="11">
        <v>63</v>
      </c>
      <c r="C23" s="13">
        <v>7150</v>
      </c>
    </row>
    <row r="24" spans="1:8" x14ac:dyDescent="0.3">
      <c r="A24" s="11">
        <v>14</v>
      </c>
      <c r="B24" s="11">
        <v>36</v>
      </c>
      <c r="C24" s="13">
        <v>7900</v>
      </c>
    </row>
    <row r="25" spans="1:8" x14ac:dyDescent="0.3">
      <c r="A25" s="11">
        <v>15</v>
      </c>
      <c r="B25" s="11">
        <v>43</v>
      </c>
      <c r="C25" s="13">
        <v>6210</v>
      </c>
    </row>
    <row r="28" spans="1:8" x14ac:dyDescent="0.3">
      <c r="A28" s="4" t="s">
        <v>54</v>
      </c>
      <c r="E28" s="9" t="s">
        <v>65</v>
      </c>
      <c r="F28" s="9" t="s">
        <v>12</v>
      </c>
      <c r="G28" s="9" t="s">
        <v>11</v>
      </c>
      <c r="H28" s="9" t="s">
        <v>66</v>
      </c>
    </row>
    <row r="29" spans="1:8" x14ac:dyDescent="0.3">
      <c r="E29" s="11">
        <f>$B$30</f>
        <v>66.272727272727266</v>
      </c>
      <c r="F29" s="11">
        <v>0</v>
      </c>
      <c r="G29" s="11">
        <v>0</v>
      </c>
      <c r="H29" s="13">
        <f>$C$30</f>
        <v>4068.3636363636365</v>
      </c>
    </row>
    <row r="30" spans="1:8" x14ac:dyDescent="0.3">
      <c r="A30" s="5" t="s">
        <v>64</v>
      </c>
      <c r="B30" s="14">
        <f>AVERAGE(B35:B45)</f>
        <v>66.272727272727266</v>
      </c>
      <c r="C30" s="15">
        <f>AVERAGE(C35:C45)</f>
        <v>4068.3636363636365</v>
      </c>
      <c r="E30" s="11">
        <f>$B$30</f>
        <v>66.272727272727266</v>
      </c>
      <c r="F30" s="11">
        <v>8000</v>
      </c>
      <c r="G30" s="11">
        <v>120</v>
      </c>
      <c r="H30" s="13">
        <f>$C$30</f>
        <v>4068.3636363636365</v>
      </c>
    </row>
    <row r="32" spans="1:8" x14ac:dyDescent="0.3">
      <c r="A32" s="10" t="s">
        <v>49</v>
      </c>
      <c r="B32" s="10" t="s">
        <v>11</v>
      </c>
      <c r="C32" s="10" t="s">
        <v>12</v>
      </c>
    </row>
    <row r="33" spans="1:3" ht="3" customHeight="1" x14ac:dyDescent="0.3"/>
    <row r="34" spans="1:3" x14ac:dyDescent="0.3">
      <c r="A34" s="9" t="s">
        <v>50</v>
      </c>
      <c r="B34" s="9" t="s">
        <v>127</v>
      </c>
      <c r="C34" s="9" t="s">
        <v>60</v>
      </c>
    </row>
    <row r="35" spans="1:3" x14ac:dyDescent="0.3">
      <c r="A35" s="11">
        <v>1</v>
      </c>
      <c r="B35" s="11">
        <v>91</v>
      </c>
      <c r="C35" s="13">
        <v>7113</v>
      </c>
    </row>
    <row r="36" spans="1:3" x14ac:dyDescent="0.3">
      <c r="A36" s="11">
        <v>2</v>
      </c>
      <c r="B36" s="11">
        <v>45</v>
      </c>
      <c r="C36" s="13">
        <v>2044</v>
      </c>
    </row>
    <row r="37" spans="1:3" x14ac:dyDescent="0.3">
      <c r="A37" s="11">
        <v>3</v>
      </c>
      <c r="B37" s="11">
        <v>46</v>
      </c>
      <c r="C37" s="13">
        <v>1108</v>
      </c>
    </row>
    <row r="38" spans="1:3" x14ac:dyDescent="0.3">
      <c r="A38" s="11">
        <v>4</v>
      </c>
      <c r="B38" s="11">
        <v>83</v>
      </c>
      <c r="C38" s="13">
        <v>7093</v>
      </c>
    </row>
    <row r="39" spans="1:3" x14ac:dyDescent="0.3">
      <c r="A39" s="11">
        <v>5</v>
      </c>
      <c r="B39" s="11">
        <v>76</v>
      </c>
      <c r="C39" s="13">
        <v>3902</v>
      </c>
    </row>
    <row r="40" spans="1:3" x14ac:dyDescent="0.3">
      <c r="A40" s="11">
        <v>6</v>
      </c>
      <c r="B40" s="11">
        <v>96</v>
      </c>
      <c r="C40" s="13">
        <v>6676</v>
      </c>
    </row>
    <row r="41" spans="1:3" x14ac:dyDescent="0.3">
      <c r="A41" s="11">
        <v>7</v>
      </c>
      <c r="B41" s="11">
        <v>75</v>
      </c>
      <c r="C41" s="13">
        <v>5403</v>
      </c>
    </row>
    <row r="42" spans="1:3" x14ac:dyDescent="0.3">
      <c r="A42" s="11">
        <v>8</v>
      </c>
      <c r="B42" s="11">
        <v>42</v>
      </c>
      <c r="C42" s="13">
        <v>886</v>
      </c>
    </row>
    <row r="43" spans="1:3" x14ac:dyDescent="0.3">
      <c r="A43" s="11">
        <v>9</v>
      </c>
      <c r="B43" s="11">
        <v>70</v>
      </c>
      <c r="C43" s="13">
        <v>4740</v>
      </c>
    </row>
    <row r="44" spans="1:3" x14ac:dyDescent="0.3">
      <c r="A44" s="11">
        <v>10</v>
      </c>
      <c r="B44" s="11">
        <v>47</v>
      </c>
      <c r="C44" s="13">
        <v>2637</v>
      </c>
    </row>
    <row r="45" spans="1:3" x14ac:dyDescent="0.3">
      <c r="A45" s="11">
        <v>11</v>
      </c>
      <c r="B45" s="11">
        <v>58</v>
      </c>
      <c r="C45" s="13">
        <v>3150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105"/>
  <sheetViews>
    <sheetView zoomScale="85" zoomScaleNormal="85" workbookViewId="0">
      <selection activeCell="A2" sqref="A2"/>
    </sheetView>
  </sheetViews>
  <sheetFormatPr defaultRowHeight="14.4" x14ac:dyDescent="0.3"/>
  <cols>
    <col min="1" max="1" width="11.21875" customWidth="1"/>
    <col min="2" max="2" width="9.44140625" customWidth="1"/>
    <col min="3" max="3" width="19" customWidth="1"/>
    <col min="4" max="4" width="11.21875" bestFit="1" customWidth="1"/>
    <col min="5" max="5" width="12" bestFit="1" customWidth="1"/>
    <col min="6" max="7" width="13.33203125" bestFit="1" customWidth="1"/>
    <col min="8" max="8" width="12.88671875" customWidth="1"/>
    <col min="14" max="14" width="2.21875" customWidth="1"/>
  </cols>
  <sheetData>
    <row r="1" spans="1:8" x14ac:dyDescent="0.3">
      <c r="A1" s="6" t="s">
        <v>15</v>
      </c>
      <c r="B1" s="7"/>
      <c r="C1" s="7"/>
      <c r="D1" s="7"/>
      <c r="E1" s="7"/>
      <c r="F1" s="7"/>
      <c r="G1" s="7"/>
      <c r="H1" s="8"/>
    </row>
    <row r="2" spans="1:8" x14ac:dyDescent="0.3">
      <c r="A2" s="1" t="s">
        <v>16</v>
      </c>
      <c r="B2" s="2"/>
      <c r="C2" s="2"/>
      <c r="D2" s="2"/>
      <c r="E2" s="2"/>
      <c r="F2" s="2"/>
      <c r="G2" s="2"/>
      <c r="H2" s="3"/>
    </row>
    <row r="3" spans="1:8" x14ac:dyDescent="0.3">
      <c r="A3" s="1" t="s">
        <v>17</v>
      </c>
      <c r="B3" s="2"/>
      <c r="C3" s="2"/>
      <c r="D3" s="2"/>
      <c r="E3" s="2"/>
      <c r="F3" s="2"/>
      <c r="G3" s="2"/>
      <c r="H3" s="3"/>
    </row>
    <row r="4" spans="1:8" x14ac:dyDescent="0.3">
      <c r="A4" s="1" t="s">
        <v>18</v>
      </c>
      <c r="B4" s="2"/>
      <c r="C4" s="2"/>
      <c r="D4" s="2"/>
      <c r="E4" s="2"/>
      <c r="F4" s="2"/>
      <c r="G4" s="2"/>
      <c r="H4" s="3"/>
    </row>
    <row r="5" spans="1:8" x14ac:dyDescent="0.3">
      <c r="A5" s="1" t="s">
        <v>19</v>
      </c>
      <c r="B5" s="2"/>
      <c r="C5" s="2"/>
      <c r="D5" s="2"/>
      <c r="E5" s="2"/>
      <c r="F5" s="2"/>
      <c r="G5" s="2"/>
      <c r="H5" s="3"/>
    </row>
    <row r="6" spans="1:8" ht="57.6" x14ac:dyDescent="0.3">
      <c r="A6" s="1" t="s">
        <v>20</v>
      </c>
      <c r="B6" s="2"/>
      <c r="C6" s="2"/>
      <c r="D6" s="2"/>
      <c r="E6" s="2"/>
      <c r="F6" s="2"/>
      <c r="G6" s="2"/>
      <c r="H6" s="3"/>
    </row>
    <row r="7" spans="1:8" x14ac:dyDescent="0.3">
      <c r="A7" s="1" t="s">
        <v>21</v>
      </c>
      <c r="B7" s="2"/>
      <c r="C7" s="2"/>
      <c r="D7" s="2"/>
      <c r="E7" s="2"/>
      <c r="F7" s="2"/>
      <c r="G7" s="2"/>
      <c r="H7" s="3"/>
    </row>
    <row r="8" spans="1:8" x14ac:dyDescent="0.3">
      <c r="A8" s="1" t="s">
        <v>22</v>
      </c>
      <c r="B8" s="2"/>
      <c r="C8" s="2"/>
      <c r="D8" s="2"/>
      <c r="E8" s="2"/>
      <c r="F8" s="2"/>
      <c r="G8" s="2"/>
      <c r="H8" s="3"/>
    </row>
    <row r="9" spans="1:8" x14ac:dyDescent="0.3">
      <c r="A9" s="1" t="s">
        <v>23</v>
      </c>
      <c r="B9" s="2"/>
      <c r="C9" s="2"/>
      <c r="D9" s="2"/>
      <c r="E9" s="2"/>
      <c r="F9" s="2"/>
      <c r="G9" s="2"/>
      <c r="H9" s="3"/>
    </row>
    <row r="10" spans="1:8" x14ac:dyDescent="0.3">
      <c r="A10" s="1" t="s">
        <v>24</v>
      </c>
      <c r="B10" s="2"/>
      <c r="C10" s="2"/>
      <c r="D10" s="2"/>
      <c r="E10" s="2"/>
      <c r="F10" s="2"/>
      <c r="G10" s="2"/>
      <c r="H10" s="3"/>
    </row>
    <row r="11" spans="1:8" x14ac:dyDescent="0.3">
      <c r="A11" s="1" t="s">
        <v>25</v>
      </c>
      <c r="B11" s="2"/>
      <c r="C11" s="2"/>
      <c r="D11" s="2"/>
      <c r="E11" s="2"/>
      <c r="F11" s="2"/>
      <c r="G11" s="2"/>
      <c r="H11" s="3"/>
    </row>
    <row r="12" spans="1:8" ht="28.8" x14ac:dyDescent="0.3">
      <c r="A12" s="1" t="s">
        <v>26</v>
      </c>
      <c r="B12" s="2"/>
      <c r="C12" s="2"/>
      <c r="D12" s="2"/>
      <c r="E12" s="2"/>
      <c r="F12" s="2"/>
      <c r="G12" s="2"/>
      <c r="H12" s="3"/>
    </row>
    <row r="16" spans="1:8" x14ac:dyDescent="0.3">
      <c r="F16" s="9" t="s">
        <v>65</v>
      </c>
      <c r="G16" s="9" t="s">
        <v>12</v>
      </c>
    </row>
    <row r="17" spans="1:8" x14ac:dyDescent="0.3">
      <c r="F17" s="11">
        <f>$B$21</f>
        <v>59.93333333333333</v>
      </c>
      <c r="G17" s="11">
        <v>0</v>
      </c>
    </row>
    <row r="18" spans="1:8" x14ac:dyDescent="0.3">
      <c r="A18" s="4" t="s">
        <v>52</v>
      </c>
      <c r="F18" s="11">
        <f>$B$21</f>
        <v>59.93333333333333</v>
      </c>
      <c r="G18" s="11">
        <v>10000</v>
      </c>
    </row>
    <row r="19" spans="1:8" x14ac:dyDescent="0.3">
      <c r="F19" s="9" t="s">
        <v>11</v>
      </c>
      <c r="G19" s="9" t="s">
        <v>66</v>
      </c>
    </row>
    <row r="20" spans="1:8" x14ac:dyDescent="0.3">
      <c r="F20" s="11">
        <v>0</v>
      </c>
      <c r="G20" s="13">
        <f>$C$21</f>
        <v>5409.333333333333</v>
      </c>
    </row>
    <row r="21" spans="1:8" x14ac:dyDescent="0.3">
      <c r="A21" s="5" t="s">
        <v>64</v>
      </c>
      <c r="B21" s="14">
        <f>AVERAGE(B27:B41)</f>
        <v>59.93333333333333</v>
      </c>
      <c r="C21" s="15">
        <f>AVERAGE(C27:C41)</f>
        <v>5409.333333333333</v>
      </c>
      <c r="F21" s="11">
        <v>100</v>
      </c>
      <c r="G21" s="13">
        <f>$C$21</f>
        <v>5409.333333333333</v>
      </c>
    </row>
    <row r="22" spans="1:8" x14ac:dyDescent="0.3">
      <c r="A22" s="5" t="s">
        <v>80</v>
      </c>
      <c r="B22" s="14">
        <f>COUNT(B27:B41)</f>
        <v>15</v>
      </c>
    </row>
    <row r="23" spans="1:8" x14ac:dyDescent="0.3">
      <c r="A23" s="5" t="s">
        <v>81</v>
      </c>
      <c r="B23" s="14">
        <f>B22-1</f>
        <v>14</v>
      </c>
    </row>
    <row r="24" spans="1:8" ht="28.8" x14ac:dyDescent="0.3">
      <c r="A24" s="16" t="s">
        <v>49</v>
      </c>
      <c r="B24" s="10" t="s">
        <v>11</v>
      </c>
      <c r="C24" s="10" t="s">
        <v>12</v>
      </c>
      <c r="D24" s="10" t="s">
        <v>67</v>
      </c>
      <c r="E24" s="10" t="s">
        <v>68</v>
      </c>
      <c r="F24" s="10" t="str">
        <f t="shared" ref="F24:G24" si="0">D24&amp;"^2"</f>
        <v>(x Deviation)^2</v>
      </c>
      <c r="G24" s="10" t="str">
        <f t="shared" si="0"/>
        <v>(y Deviation)^2</v>
      </c>
      <c r="H24" s="16" t="str">
        <f>D24&amp;"*"&amp;CHAR(10)&amp;E24</f>
        <v>(x Deviation)*
(y Deviation)</v>
      </c>
    </row>
    <row r="25" spans="1:8" ht="3.6" customHeight="1" x14ac:dyDescent="0.3">
      <c r="H25" s="17"/>
    </row>
    <row r="26" spans="1:8" ht="28.8" x14ac:dyDescent="0.3">
      <c r="A26" s="12" t="s">
        <v>50</v>
      </c>
      <c r="B26" s="12" t="s">
        <v>127</v>
      </c>
      <c r="C26" s="12" t="s">
        <v>59</v>
      </c>
      <c r="D26" s="9" t="s">
        <v>69</v>
      </c>
      <c r="E26" s="9" t="s">
        <v>70</v>
      </c>
      <c r="F26" s="9" t="str">
        <f t="shared" ref="F26:G26" si="1">D26&amp;"^2"</f>
        <v>(x - Xbar)^2</v>
      </c>
      <c r="G26" s="9" t="str">
        <f t="shared" si="1"/>
        <v>(y - Ybar)^2</v>
      </c>
      <c r="H26" s="12" t="s">
        <v>71</v>
      </c>
    </row>
    <row r="27" spans="1:8" x14ac:dyDescent="0.3">
      <c r="A27" s="11">
        <v>1</v>
      </c>
      <c r="B27" s="11">
        <v>86</v>
      </c>
      <c r="C27" s="13">
        <v>3300</v>
      </c>
      <c r="D27" s="14"/>
      <c r="E27" s="21"/>
      <c r="F27" s="14"/>
      <c r="G27" s="14"/>
      <c r="H27" s="14"/>
    </row>
    <row r="28" spans="1:8" x14ac:dyDescent="0.3">
      <c r="A28" s="11">
        <v>2</v>
      </c>
      <c r="B28" s="11">
        <v>40</v>
      </c>
      <c r="C28" s="13">
        <v>8200</v>
      </c>
      <c r="D28" s="14"/>
      <c r="E28" s="14"/>
      <c r="F28" s="14"/>
      <c r="G28" s="14"/>
      <c r="H28" s="14"/>
    </row>
    <row r="29" spans="1:8" x14ac:dyDescent="0.3">
      <c r="A29" s="11">
        <v>3</v>
      </c>
      <c r="B29" s="11">
        <v>41</v>
      </c>
      <c r="C29" s="13">
        <v>8900</v>
      </c>
      <c r="D29" s="14"/>
      <c r="E29" s="14"/>
      <c r="F29" s="14"/>
      <c r="G29" s="14"/>
      <c r="H29" s="14"/>
    </row>
    <row r="30" spans="1:8" x14ac:dyDescent="0.3">
      <c r="A30" s="11">
        <v>4</v>
      </c>
      <c r="B30" s="11">
        <v>78</v>
      </c>
      <c r="C30" s="13">
        <v>3100</v>
      </c>
      <c r="D30" s="14"/>
      <c r="E30" s="14"/>
      <c r="F30" s="14"/>
      <c r="G30" s="14"/>
      <c r="H30" s="14"/>
    </row>
    <row r="31" spans="1:8" x14ac:dyDescent="0.3">
      <c r="A31" s="11">
        <v>5</v>
      </c>
      <c r="B31" s="11">
        <v>71</v>
      </c>
      <c r="C31" s="13">
        <v>4020</v>
      </c>
      <c r="D31" s="14"/>
      <c r="E31" s="14"/>
      <c r="F31" s="14"/>
      <c r="G31" s="14"/>
      <c r="H31" s="14"/>
    </row>
    <row r="32" spans="1:8" x14ac:dyDescent="0.3">
      <c r="A32" s="11">
        <v>6</v>
      </c>
      <c r="B32" s="11">
        <v>91</v>
      </c>
      <c r="C32" s="13">
        <v>1950</v>
      </c>
      <c r="D32" s="14"/>
      <c r="E32" s="14"/>
      <c r="F32" s="14"/>
      <c r="G32" s="14"/>
      <c r="H32" s="14"/>
    </row>
    <row r="33" spans="1:8" x14ac:dyDescent="0.3">
      <c r="A33" s="11">
        <v>7</v>
      </c>
      <c r="B33" s="11">
        <v>70</v>
      </c>
      <c r="C33" s="13">
        <v>2500</v>
      </c>
      <c r="D33" s="14"/>
      <c r="E33" s="14"/>
      <c r="F33" s="14"/>
      <c r="G33" s="14"/>
      <c r="H33" s="14"/>
    </row>
    <row r="34" spans="1:8" x14ac:dyDescent="0.3">
      <c r="A34" s="11">
        <v>8</v>
      </c>
      <c r="B34" s="11">
        <v>37</v>
      </c>
      <c r="C34" s="13">
        <v>6500</v>
      </c>
      <c r="D34" s="14"/>
      <c r="E34" s="14"/>
      <c r="F34" s="14"/>
      <c r="G34" s="14"/>
      <c r="H34" s="14"/>
    </row>
    <row r="35" spans="1:8" x14ac:dyDescent="0.3">
      <c r="A35" s="11">
        <v>9</v>
      </c>
      <c r="B35" s="11">
        <v>65</v>
      </c>
      <c r="C35" s="13">
        <v>6210</v>
      </c>
      <c r="D35" s="14"/>
      <c r="E35" s="14"/>
      <c r="F35" s="14"/>
      <c r="G35" s="14"/>
      <c r="H35" s="14"/>
    </row>
    <row r="36" spans="1:8" x14ac:dyDescent="0.3">
      <c r="A36" s="11">
        <v>10</v>
      </c>
      <c r="B36" s="11">
        <v>42</v>
      </c>
      <c r="C36" s="13">
        <v>5250</v>
      </c>
      <c r="D36" s="14"/>
      <c r="E36" s="14"/>
      <c r="F36" s="14"/>
      <c r="G36" s="14"/>
      <c r="H36" s="14"/>
    </row>
    <row r="37" spans="1:8" x14ac:dyDescent="0.3">
      <c r="A37" s="11">
        <v>11</v>
      </c>
      <c r="B37" s="11">
        <v>53</v>
      </c>
      <c r="C37" s="13">
        <v>7200</v>
      </c>
      <c r="D37" s="14"/>
      <c r="E37" s="14"/>
      <c r="F37" s="14"/>
      <c r="G37" s="14"/>
      <c r="H37" s="14"/>
    </row>
    <row r="38" spans="1:8" x14ac:dyDescent="0.3">
      <c r="A38" s="11">
        <v>12</v>
      </c>
      <c r="B38" s="11">
        <v>83</v>
      </c>
      <c r="C38" s="13">
        <v>2750</v>
      </c>
      <c r="D38" s="14"/>
      <c r="E38" s="14"/>
      <c r="F38" s="14"/>
      <c r="G38" s="14"/>
      <c r="H38" s="14"/>
    </row>
    <row r="39" spans="1:8" x14ac:dyDescent="0.3">
      <c r="A39" s="11">
        <v>13</v>
      </c>
      <c r="B39" s="11">
        <v>63</v>
      </c>
      <c r="C39" s="13">
        <v>7150</v>
      </c>
      <c r="D39" s="14"/>
      <c r="E39" s="14"/>
      <c r="F39" s="14"/>
      <c r="G39" s="14"/>
      <c r="H39" s="14"/>
    </row>
    <row r="40" spans="1:8" x14ac:dyDescent="0.3">
      <c r="A40" s="11">
        <v>14</v>
      </c>
      <c r="B40" s="11">
        <v>36</v>
      </c>
      <c r="C40" s="13">
        <v>7900</v>
      </c>
      <c r="D40" s="14"/>
      <c r="E40" s="14"/>
      <c r="F40" s="14"/>
      <c r="G40" s="14"/>
      <c r="H40" s="14"/>
    </row>
    <row r="41" spans="1:8" ht="15" thickBot="1" x14ac:dyDescent="0.35">
      <c r="A41" s="18">
        <v>15</v>
      </c>
      <c r="B41" s="18">
        <v>43</v>
      </c>
      <c r="C41" s="19">
        <v>6210</v>
      </c>
      <c r="D41" s="20"/>
      <c r="E41" s="20"/>
      <c r="F41" s="20"/>
      <c r="G41" s="20"/>
      <c r="H41" s="20"/>
    </row>
    <row r="42" spans="1:8" ht="15" thickTop="1" x14ac:dyDescent="0.3">
      <c r="C42" t="s">
        <v>72</v>
      </c>
      <c r="D42" s="23"/>
      <c r="E42" s="23"/>
    </row>
    <row r="43" spans="1:8" x14ac:dyDescent="0.3">
      <c r="C43" t="s">
        <v>73</v>
      </c>
      <c r="F43" s="14"/>
      <c r="G43" s="14"/>
    </row>
    <row r="44" spans="1:8" x14ac:dyDescent="0.3">
      <c r="C44" t="s">
        <v>74</v>
      </c>
      <c r="H44" s="14"/>
    </row>
    <row r="45" spans="1:8" x14ac:dyDescent="0.3">
      <c r="C45" t="s">
        <v>77</v>
      </c>
      <c r="E45" s="14"/>
      <c r="F45" s="14"/>
    </row>
    <row r="46" spans="1:8" x14ac:dyDescent="0.3">
      <c r="C46" t="s">
        <v>78</v>
      </c>
      <c r="E46" s="14"/>
      <c r="F46" s="14"/>
    </row>
    <row r="47" spans="1:8" x14ac:dyDescent="0.3">
      <c r="C47" t="s">
        <v>75</v>
      </c>
      <c r="E47" s="14"/>
      <c r="F47" s="14"/>
    </row>
    <row r="48" spans="1:8" ht="15.6" x14ac:dyDescent="0.3">
      <c r="C48" s="22" t="s">
        <v>79</v>
      </c>
      <c r="E48" s="14"/>
      <c r="F48" s="14"/>
      <c r="H48" t="s">
        <v>82</v>
      </c>
    </row>
    <row r="49" spans="1:8" x14ac:dyDescent="0.3">
      <c r="F49" s="14"/>
    </row>
    <row r="57" spans="1:8" x14ac:dyDescent="0.3">
      <c r="E57" s="9" t="s">
        <v>65</v>
      </c>
      <c r="F57" s="9" t="s">
        <v>12</v>
      </c>
      <c r="G57" s="9" t="s">
        <v>11</v>
      </c>
      <c r="H57" s="9" t="s">
        <v>66</v>
      </c>
    </row>
    <row r="58" spans="1:8" x14ac:dyDescent="0.3">
      <c r="E58" s="11">
        <f>$B$76</f>
        <v>66.272727272727266</v>
      </c>
      <c r="F58" s="11">
        <v>0</v>
      </c>
      <c r="G58" s="11">
        <v>0</v>
      </c>
      <c r="H58" s="13">
        <f>$C$76</f>
        <v>4068.3636363636365</v>
      </c>
    </row>
    <row r="59" spans="1:8" x14ac:dyDescent="0.3">
      <c r="A59" s="4" t="s">
        <v>54</v>
      </c>
      <c r="E59" s="11">
        <f>$B$76</f>
        <v>66.272727272727266</v>
      </c>
      <c r="F59" s="11">
        <v>8000</v>
      </c>
      <c r="G59" s="11">
        <v>120</v>
      </c>
      <c r="H59" s="13">
        <f>$C$76</f>
        <v>4068.3636363636365</v>
      </c>
    </row>
    <row r="61" spans="1:8" ht="28.8" x14ac:dyDescent="0.3">
      <c r="A61" s="16" t="s">
        <v>49</v>
      </c>
      <c r="B61" s="10" t="s">
        <v>11</v>
      </c>
      <c r="C61" s="10" t="s">
        <v>12</v>
      </c>
    </row>
    <row r="62" spans="1:8" ht="4.2" customHeight="1" x14ac:dyDescent="0.3"/>
    <row r="63" spans="1:8" ht="28.8" x14ac:dyDescent="0.3">
      <c r="A63" s="12" t="s">
        <v>50</v>
      </c>
      <c r="B63" s="12" t="s">
        <v>127</v>
      </c>
      <c r="C63" s="12" t="s">
        <v>60</v>
      </c>
    </row>
    <row r="64" spans="1:8" x14ac:dyDescent="0.3">
      <c r="A64" s="11">
        <v>1</v>
      </c>
      <c r="B64" s="11">
        <v>91</v>
      </c>
      <c r="C64" s="13">
        <v>7113</v>
      </c>
    </row>
    <row r="65" spans="1:7" x14ac:dyDescent="0.3">
      <c r="A65" s="11">
        <v>2</v>
      </c>
      <c r="B65" s="11">
        <v>45</v>
      </c>
      <c r="C65" s="13">
        <v>2044</v>
      </c>
    </row>
    <row r="66" spans="1:7" x14ac:dyDescent="0.3">
      <c r="A66" s="11">
        <v>3</v>
      </c>
      <c r="B66" s="11">
        <v>46</v>
      </c>
      <c r="C66" s="13">
        <v>1108</v>
      </c>
    </row>
    <row r="67" spans="1:7" x14ac:dyDescent="0.3">
      <c r="A67" s="11">
        <v>4</v>
      </c>
      <c r="B67" s="11">
        <v>83</v>
      </c>
      <c r="C67" s="13">
        <v>7093</v>
      </c>
    </row>
    <row r="68" spans="1:7" x14ac:dyDescent="0.3">
      <c r="A68" s="11">
        <v>5</v>
      </c>
      <c r="B68" s="11">
        <v>76</v>
      </c>
      <c r="C68" s="13">
        <v>3902</v>
      </c>
    </row>
    <row r="69" spans="1:7" x14ac:dyDescent="0.3">
      <c r="A69" s="11">
        <v>6</v>
      </c>
      <c r="B69" s="11">
        <v>96</v>
      </c>
      <c r="C69" s="13">
        <v>6676</v>
      </c>
    </row>
    <row r="70" spans="1:7" x14ac:dyDescent="0.3">
      <c r="A70" s="11">
        <v>7</v>
      </c>
      <c r="B70" s="11">
        <v>75</v>
      </c>
      <c r="C70" s="13">
        <v>5403</v>
      </c>
    </row>
    <row r="71" spans="1:7" x14ac:dyDescent="0.3">
      <c r="A71" s="11">
        <v>8</v>
      </c>
      <c r="B71" s="11">
        <v>42</v>
      </c>
      <c r="C71" s="13">
        <v>886</v>
      </c>
    </row>
    <row r="72" spans="1:7" x14ac:dyDescent="0.3">
      <c r="A72" s="11">
        <v>9</v>
      </c>
      <c r="B72" s="11">
        <v>70</v>
      </c>
      <c r="C72" s="13">
        <v>4740</v>
      </c>
    </row>
    <row r="73" spans="1:7" x14ac:dyDescent="0.3">
      <c r="A73" s="11">
        <v>10</v>
      </c>
      <c r="B73" s="11">
        <v>47</v>
      </c>
      <c r="C73" s="13">
        <v>2637</v>
      </c>
    </row>
    <row r="74" spans="1:7" x14ac:dyDescent="0.3">
      <c r="A74" s="11">
        <v>11</v>
      </c>
      <c r="B74" s="11">
        <v>58</v>
      </c>
      <c r="C74" s="13">
        <v>3150</v>
      </c>
    </row>
    <row r="76" spans="1:7" x14ac:dyDescent="0.3">
      <c r="A76" s="5" t="s">
        <v>64</v>
      </c>
      <c r="B76" s="14">
        <f>AVERAGE(B64:B74)</f>
        <v>66.272727272727266</v>
      </c>
      <c r="C76" s="15">
        <f>AVERAGE(C64:C74)</f>
        <v>4068.3636363636365</v>
      </c>
    </row>
    <row r="78" spans="1:7" ht="28.8" x14ac:dyDescent="0.3">
      <c r="A78" s="12" t="s">
        <v>75</v>
      </c>
      <c r="B78" s="14"/>
    </row>
    <row r="79" spans="1:7" ht="43.2" x14ac:dyDescent="0.3">
      <c r="A79" s="12" t="s">
        <v>76</v>
      </c>
      <c r="B79" s="14"/>
      <c r="C79" t="s">
        <v>83</v>
      </c>
    </row>
    <row r="80" spans="1:7" x14ac:dyDescent="0.3">
      <c r="A80" t="s">
        <v>84</v>
      </c>
      <c r="F80" t="s">
        <v>85</v>
      </c>
      <c r="G80" s="14"/>
    </row>
    <row r="82" spans="1:3" x14ac:dyDescent="0.3">
      <c r="A82" s="4" t="s">
        <v>61</v>
      </c>
    </row>
    <row r="84" spans="1:3" x14ac:dyDescent="0.3">
      <c r="A84" s="10" t="s">
        <v>49</v>
      </c>
      <c r="B84" s="10" t="s">
        <v>11</v>
      </c>
      <c r="C84" s="10" t="s">
        <v>12</v>
      </c>
    </row>
    <row r="85" spans="1:3" ht="3" customHeight="1" x14ac:dyDescent="0.3"/>
    <row r="86" spans="1:3" ht="43.2" x14ac:dyDescent="0.3">
      <c r="A86" s="9" t="s">
        <v>50</v>
      </c>
      <c r="B86" s="12" t="s">
        <v>62</v>
      </c>
      <c r="C86" s="12" t="s">
        <v>63</v>
      </c>
    </row>
    <row r="87" spans="1:3" x14ac:dyDescent="0.3">
      <c r="A87" s="11">
        <v>1</v>
      </c>
      <c r="B87" s="11">
        <v>3</v>
      </c>
      <c r="C87" s="11">
        <v>5</v>
      </c>
    </row>
    <row r="88" spans="1:3" x14ac:dyDescent="0.3">
      <c r="A88" s="11">
        <v>2</v>
      </c>
      <c r="B88" s="11">
        <v>8</v>
      </c>
      <c r="C88" s="11">
        <v>1</v>
      </c>
    </row>
    <row r="89" spans="1:3" x14ac:dyDescent="0.3">
      <c r="A89" s="11">
        <v>3</v>
      </c>
      <c r="B89" s="11">
        <v>6</v>
      </c>
      <c r="C89" s="11">
        <v>9</v>
      </c>
    </row>
    <row r="90" spans="1:3" x14ac:dyDescent="0.3">
      <c r="A90" s="11">
        <v>4</v>
      </c>
      <c r="B90" s="11">
        <v>11</v>
      </c>
      <c r="C90" s="11">
        <v>5</v>
      </c>
    </row>
    <row r="91" spans="1:3" x14ac:dyDescent="0.3">
      <c r="A91" s="11">
        <v>5</v>
      </c>
      <c r="B91" s="11">
        <v>20</v>
      </c>
      <c r="C91" s="11">
        <v>3</v>
      </c>
    </row>
    <row r="92" spans="1:3" x14ac:dyDescent="0.3">
      <c r="A92" s="11">
        <v>6</v>
      </c>
      <c r="B92" s="11">
        <v>7</v>
      </c>
      <c r="C92" s="11">
        <v>4</v>
      </c>
    </row>
    <row r="93" spans="1:3" x14ac:dyDescent="0.3">
      <c r="A93" s="11">
        <v>7</v>
      </c>
      <c r="B93" s="11">
        <v>9</v>
      </c>
      <c r="C93" s="11">
        <v>10</v>
      </c>
    </row>
    <row r="94" spans="1:3" x14ac:dyDescent="0.3">
      <c r="A94" s="11">
        <v>8</v>
      </c>
      <c r="B94" s="11">
        <v>3</v>
      </c>
      <c r="C94" s="11">
        <v>6</v>
      </c>
    </row>
    <row r="95" spans="1:3" x14ac:dyDescent="0.3">
      <c r="A95" s="11">
        <v>9</v>
      </c>
      <c r="B95" s="11">
        <v>19</v>
      </c>
      <c r="C95" s="11">
        <v>10</v>
      </c>
    </row>
    <row r="96" spans="1:3" x14ac:dyDescent="0.3">
      <c r="A96" s="11">
        <v>10</v>
      </c>
      <c r="B96" s="11">
        <v>2</v>
      </c>
      <c r="C96" s="11">
        <v>1</v>
      </c>
    </row>
    <row r="97" spans="1:3" x14ac:dyDescent="0.3">
      <c r="A97" s="11">
        <v>11</v>
      </c>
      <c r="B97" s="11">
        <v>16</v>
      </c>
      <c r="C97" s="11">
        <v>2</v>
      </c>
    </row>
    <row r="98" spans="1:3" x14ac:dyDescent="0.3">
      <c r="A98" s="11">
        <v>12</v>
      </c>
      <c r="B98" s="11">
        <v>12</v>
      </c>
      <c r="C98" s="11">
        <v>7</v>
      </c>
    </row>
    <row r="99" spans="1:3" x14ac:dyDescent="0.3">
      <c r="A99" s="11">
        <v>13</v>
      </c>
      <c r="B99" s="11">
        <v>1</v>
      </c>
      <c r="C99" s="11">
        <v>6</v>
      </c>
    </row>
    <row r="101" spans="1:3" x14ac:dyDescent="0.3">
      <c r="A101" s="5" t="s">
        <v>64</v>
      </c>
      <c r="B101" s="14">
        <f>AVERAGE(B89:B99)</f>
        <v>9.6363636363636367</v>
      </c>
      <c r="C101" s="21">
        <f>AVERAGE(C87:C99)</f>
        <v>5.3076923076923075</v>
      </c>
    </row>
    <row r="103" spans="1:3" ht="28.8" x14ac:dyDescent="0.3">
      <c r="A103" s="12" t="s">
        <v>75</v>
      </c>
      <c r="B103" s="14"/>
    </row>
    <row r="104" spans="1:3" ht="43.2" x14ac:dyDescent="0.3">
      <c r="A104" s="12" t="s">
        <v>76</v>
      </c>
      <c r="B104" s="14"/>
    </row>
    <row r="105" spans="1:3" x14ac:dyDescent="0.3">
      <c r="A105" t="s">
        <v>85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5"/>
  <sheetViews>
    <sheetView zoomScale="85" zoomScaleNormal="85" workbookViewId="0">
      <selection activeCell="A2" sqref="A2"/>
    </sheetView>
  </sheetViews>
  <sheetFormatPr defaultRowHeight="14.4" x14ac:dyDescent="0.3"/>
  <cols>
    <col min="1" max="1" width="11.21875" customWidth="1"/>
    <col min="2" max="2" width="9.44140625" customWidth="1"/>
    <col min="3" max="3" width="19" customWidth="1"/>
    <col min="4" max="4" width="11.21875" bestFit="1" customWidth="1"/>
    <col min="5" max="5" width="12" bestFit="1" customWidth="1"/>
    <col min="6" max="7" width="13.33203125" bestFit="1" customWidth="1"/>
    <col min="8" max="8" width="12.88671875" customWidth="1"/>
    <col min="14" max="14" width="2.21875" customWidth="1"/>
  </cols>
  <sheetData>
    <row r="1" spans="1:8" x14ac:dyDescent="0.3">
      <c r="A1" s="6" t="s">
        <v>15</v>
      </c>
      <c r="B1" s="7"/>
      <c r="C1" s="7"/>
      <c r="D1" s="7"/>
      <c r="E1" s="7"/>
      <c r="F1" s="7"/>
      <c r="G1" s="7"/>
      <c r="H1" s="8"/>
    </row>
    <row r="2" spans="1:8" x14ac:dyDescent="0.3">
      <c r="A2" s="1" t="s">
        <v>16</v>
      </c>
      <c r="B2" s="2"/>
      <c r="C2" s="2"/>
      <c r="D2" s="2"/>
      <c r="E2" s="2"/>
      <c r="F2" s="2"/>
      <c r="G2" s="2"/>
      <c r="H2" s="3"/>
    </row>
    <row r="3" spans="1:8" x14ac:dyDescent="0.3">
      <c r="A3" s="1" t="s">
        <v>17</v>
      </c>
      <c r="B3" s="2"/>
      <c r="C3" s="2"/>
      <c r="D3" s="2"/>
      <c r="E3" s="2"/>
      <c r="F3" s="2"/>
      <c r="G3" s="2"/>
      <c r="H3" s="3"/>
    </row>
    <row r="4" spans="1:8" x14ac:dyDescent="0.3">
      <c r="A4" s="1" t="s">
        <v>18</v>
      </c>
      <c r="B4" s="2"/>
      <c r="C4" s="2"/>
      <c r="D4" s="2"/>
      <c r="E4" s="2"/>
      <c r="F4" s="2"/>
      <c r="G4" s="2"/>
      <c r="H4" s="3"/>
    </row>
    <row r="5" spans="1:8" x14ac:dyDescent="0.3">
      <c r="A5" s="1" t="s">
        <v>19</v>
      </c>
      <c r="B5" s="2"/>
      <c r="C5" s="2"/>
      <c r="D5" s="2"/>
      <c r="E5" s="2"/>
      <c r="F5" s="2"/>
      <c r="G5" s="2"/>
      <c r="H5" s="3"/>
    </row>
    <row r="6" spans="1:8" ht="43.2" x14ac:dyDescent="0.3">
      <c r="A6" s="1" t="s">
        <v>20</v>
      </c>
      <c r="B6" s="2"/>
      <c r="C6" s="2"/>
      <c r="D6" s="2"/>
      <c r="E6" s="2"/>
      <c r="F6" s="2"/>
      <c r="G6" s="2"/>
      <c r="H6" s="3"/>
    </row>
    <row r="7" spans="1:8" x14ac:dyDescent="0.3">
      <c r="A7" s="1" t="s">
        <v>21</v>
      </c>
      <c r="B7" s="2"/>
      <c r="C7" s="2"/>
      <c r="D7" s="2"/>
      <c r="E7" s="2"/>
      <c r="F7" s="2"/>
      <c r="G7" s="2"/>
      <c r="H7" s="3"/>
    </row>
    <row r="8" spans="1:8" x14ac:dyDescent="0.3">
      <c r="A8" s="1" t="s">
        <v>22</v>
      </c>
      <c r="B8" s="2"/>
      <c r="C8" s="2"/>
      <c r="D8" s="2"/>
      <c r="E8" s="2"/>
      <c r="F8" s="2"/>
      <c r="G8" s="2"/>
      <c r="H8" s="3"/>
    </row>
    <row r="9" spans="1:8" x14ac:dyDescent="0.3">
      <c r="A9" s="1" t="s">
        <v>23</v>
      </c>
      <c r="B9" s="2"/>
      <c r="C9" s="2"/>
      <c r="D9" s="2"/>
      <c r="E9" s="2"/>
      <c r="F9" s="2"/>
      <c r="G9" s="2"/>
      <c r="H9" s="3"/>
    </row>
    <row r="10" spans="1:8" x14ac:dyDescent="0.3">
      <c r="A10" s="1" t="s">
        <v>24</v>
      </c>
      <c r="B10" s="2"/>
      <c r="C10" s="2"/>
      <c r="D10" s="2"/>
      <c r="E10" s="2"/>
      <c r="F10" s="2"/>
      <c r="G10" s="2"/>
      <c r="H10" s="3"/>
    </row>
    <row r="11" spans="1:8" x14ac:dyDescent="0.3">
      <c r="A11" s="1" t="s">
        <v>25</v>
      </c>
      <c r="B11" s="2"/>
      <c r="C11" s="2"/>
      <c r="D11" s="2"/>
      <c r="E11" s="2"/>
      <c r="F11" s="2"/>
      <c r="G11" s="2"/>
      <c r="H11" s="3"/>
    </row>
    <row r="12" spans="1:8" ht="28.8" x14ac:dyDescent="0.3">
      <c r="A12" s="1" t="s">
        <v>26</v>
      </c>
      <c r="B12" s="2"/>
      <c r="C12" s="2"/>
      <c r="D12" s="2"/>
      <c r="E12" s="2"/>
      <c r="F12" s="2"/>
      <c r="G12" s="2"/>
      <c r="H12" s="3"/>
    </row>
    <row r="16" spans="1:8" x14ac:dyDescent="0.3">
      <c r="F16" s="9" t="s">
        <v>65</v>
      </c>
      <c r="G16" s="9" t="s">
        <v>12</v>
      </c>
    </row>
    <row r="17" spans="1:8" x14ac:dyDescent="0.3">
      <c r="F17" s="11">
        <f>$B$21</f>
        <v>59.93333333333333</v>
      </c>
      <c r="G17" s="11">
        <v>0</v>
      </c>
    </row>
    <row r="18" spans="1:8" x14ac:dyDescent="0.3">
      <c r="A18" s="4" t="s">
        <v>52</v>
      </c>
      <c r="F18" s="11">
        <f>$B$21</f>
        <v>59.93333333333333</v>
      </c>
      <c r="G18" s="11">
        <v>10000</v>
      </c>
    </row>
    <row r="19" spans="1:8" x14ac:dyDescent="0.3">
      <c r="F19" s="9" t="s">
        <v>11</v>
      </c>
      <c r="G19" s="9" t="s">
        <v>66</v>
      </c>
    </row>
    <row r="20" spans="1:8" x14ac:dyDescent="0.3">
      <c r="F20" s="11">
        <v>0</v>
      </c>
      <c r="G20" s="13">
        <f>$C$21</f>
        <v>5409.333333333333</v>
      </c>
    </row>
    <row r="21" spans="1:8" x14ac:dyDescent="0.3">
      <c r="A21" s="5" t="s">
        <v>64</v>
      </c>
      <c r="B21" s="14">
        <f>AVERAGE(B27:B41)</f>
        <v>59.93333333333333</v>
      </c>
      <c r="C21" s="15">
        <f>AVERAGE(C27:C41)</f>
        <v>5409.333333333333</v>
      </c>
      <c r="F21" s="11">
        <v>100</v>
      </c>
      <c r="G21" s="13">
        <f>$C$21</f>
        <v>5409.333333333333</v>
      </c>
    </row>
    <row r="22" spans="1:8" x14ac:dyDescent="0.3">
      <c r="A22" s="5" t="s">
        <v>80</v>
      </c>
      <c r="B22" s="14">
        <f>COUNT(B27:B41)</f>
        <v>15</v>
      </c>
    </row>
    <row r="23" spans="1:8" x14ac:dyDescent="0.3">
      <c r="A23" s="5" t="s">
        <v>81</v>
      </c>
      <c r="B23" s="14">
        <f>B22-1</f>
        <v>14</v>
      </c>
    </row>
    <row r="24" spans="1:8" ht="28.8" x14ac:dyDescent="0.3">
      <c r="A24" s="16" t="s">
        <v>49</v>
      </c>
      <c r="B24" s="10" t="s">
        <v>11</v>
      </c>
      <c r="C24" s="10" t="s">
        <v>12</v>
      </c>
      <c r="D24" s="10" t="s">
        <v>67</v>
      </c>
      <c r="E24" s="10" t="s">
        <v>68</v>
      </c>
      <c r="F24" s="10" t="str">
        <f t="shared" ref="F24:G24" si="0">D24&amp;"^2"</f>
        <v>(x Deviation)^2</v>
      </c>
      <c r="G24" s="10" t="str">
        <f t="shared" si="0"/>
        <v>(y Deviation)^2</v>
      </c>
      <c r="H24" s="16" t="str">
        <f>D24&amp;"*"&amp;CHAR(10)&amp;E24</f>
        <v>(x Deviation)*
(y Deviation)</v>
      </c>
    </row>
    <row r="25" spans="1:8" ht="3.6" customHeight="1" x14ac:dyDescent="0.3">
      <c r="H25" s="17"/>
    </row>
    <row r="26" spans="1:8" ht="28.8" x14ac:dyDescent="0.3">
      <c r="A26" s="12" t="s">
        <v>50</v>
      </c>
      <c r="B26" s="12" t="s">
        <v>127</v>
      </c>
      <c r="C26" s="12" t="s">
        <v>59</v>
      </c>
      <c r="D26" s="9" t="s">
        <v>69</v>
      </c>
      <c r="E26" s="9" t="s">
        <v>70</v>
      </c>
      <c r="F26" s="9" t="str">
        <f t="shared" ref="F26:G26" si="1">D26&amp;"^2"</f>
        <v>(x - Xbar)^2</v>
      </c>
      <c r="G26" s="9" t="str">
        <f t="shared" si="1"/>
        <v>(y - Ybar)^2</v>
      </c>
      <c r="H26" s="12" t="s">
        <v>71</v>
      </c>
    </row>
    <row r="27" spans="1:8" x14ac:dyDescent="0.3">
      <c r="A27" s="11">
        <v>1</v>
      </c>
      <c r="B27" s="11">
        <v>86</v>
      </c>
      <c r="C27" s="13">
        <v>3300</v>
      </c>
      <c r="D27" s="14">
        <f>B27-$B$21</f>
        <v>26.06666666666667</v>
      </c>
      <c r="E27" s="21">
        <f>C27-$C$21</f>
        <v>-2109.333333333333</v>
      </c>
      <c r="F27" s="14">
        <f>D27^2</f>
        <v>679.47111111111133</v>
      </c>
      <c r="G27" s="14">
        <f>E27^2</f>
        <v>4449287.1111111101</v>
      </c>
      <c r="H27" s="14">
        <f>D27*E27</f>
        <v>-54983.288888888885</v>
      </c>
    </row>
    <row r="28" spans="1:8" x14ac:dyDescent="0.3">
      <c r="A28" s="11">
        <v>2</v>
      </c>
      <c r="B28" s="11">
        <v>40</v>
      </c>
      <c r="C28" s="13">
        <v>8200</v>
      </c>
      <c r="D28" s="14">
        <f t="shared" ref="D28:D41" si="2">B28-$B$21</f>
        <v>-19.93333333333333</v>
      </c>
      <c r="E28" s="14">
        <f t="shared" ref="E28:E41" si="3">C28-$C$21</f>
        <v>2790.666666666667</v>
      </c>
      <c r="F28" s="14">
        <f t="shared" ref="F28:G41" si="4">D28^2</f>
        <v>397.33777777777766</v>
      </c>
      <c r="G28" s="14">
        <f t="shared" si="4"/>
        <v>7787820.4444444459</v>
      </c>
      <c r="H28" s="14">
        <f t="shared" ref="H28:H41" si="5">D28*E28</f>
        <v>-55627.288888888885</v>
      </c>
    </row>
    <row r="29" spans="1:8" x14ac:dyDescent="0.3">
      <c r="A29" s="11">
        <v>3</v>
      </c>
      <c r="B29" s="11">
        <v>41</v>
      </c>
      <c r="C29" s="13">
        <v>8900</v>
      </c>
      <c r="D29" s="14">
        <f t="shared" si="2"/>
        <v>-18.93333333333333</v>
      </c>
      <c r="E29" s="14">
        <f t="shared" si="3"/>
        <v>3490.666666666667</v>
      </c>
      <c r="F29" s="14">
        <f t="shared" si="4"/>
        <v>358.47111111111099</v>
      </c>
      <c r="G29" s="14">
        <f t="shared" si="4"/>
        <v>12184753.77777778</v>
      </c>
      <c r="H29" s="14">
        <f t="shared" si="5"/>
        <v>-66089.955555555556</v>
      </c>
    </row>
    <row r="30" spans="1:8" x14ac:dyDescent="0.3">
      <c r="A30" s="11">
        <v>4</v>
      </c>
      <c r="B30" s="11">
        <v>78</v>
      </c>
      <c r="C30" s="13">
        <v>3100</v>
      </c>
      <c r="D30" s="14">
        <f t="shared" si="2"/>
        <v>18.06666666666667</v>
      </c>
      <c r="E30" s="14">
        <f t="shared" si="3"/>
        <v>-2309.333333333333</v>
      </c>
      <c r="F30" s="14">
        <f t="shared" si="4"/>
        <v>326.40444444444455</v>
      </c>
      <c r="G30" s="14">
        <f t="shared" si="4"/>
        <v>5333020.4444444431</v>
      </c>
      <c r="H30" s="14">
        <f t="shared" si="5"/>
        <v>-41721.955555555556</v>
      </c>
    </row>
    <row r="31" spans="1:8" x14ac:dyDescent="0.3">
      <c r="A31" s="11">
        <v>5</v>
      </c>
      <c r="B31" s="11">
        <v>71</v>
      </c>
      <c r="C31" s="13">
        <v>4020</v>
      </c>
      <c r="D31" s="14">
        <f t="shared" si="2"/>
        <v>11.06666666666667</v>
      </c>
      <c r="E31" s="14">
        <f t="shared" si="3"/>
        <v>-1389.333333333333</v>
      </c>
      <c r="F31" s="14">
        <f t="shared" si="4"/>
        <v>122.47111111111118</v>
      </c>
      <c r="G31" s="14">
        <f t="shared" si="4"/>
        <v>1930247.1111111103</v>
      </c>
      <c r="H31" s="14">
        <f t="shared" si="5"/>
        <v>-15375.28888888889</v>
      </c>
    </row>
    <row r="32" spans="1:8" x14ac:dyDescent="0.3">
      <c r="A32" s="11">
        <v>6</v>
      </c>
      <c r="B32" s="11">
        <v>91</v>
      </c>
      <c r="C32" s="13">
        <v>1950</v>
      </c>
      <c r="D32" s="14">
        <f t="shared" si="2"/>
        <v>31.06666666666667</v>
      </c>
      <c r="E32" s="14">
        <f t="shared" si="3"/>
        <v>-3459.333333333333</v>
      </c>
      <c r="F32" s="14">
        <f t="shared" si="4"/>
        <v>965.13777777777796</v>
      </c>
      <c r="G32" s="14">
        <f t="shared" si="4"/>
        <v>11966987.111111108</v>
      </c>
      <c r="H32" s="14">
        <f t="shared" si="5"/>
        <v>-107469.95555555556</v>
      </c>
    </row>
    <row r="33" spans="1:8" x14ac:dyDescent="0.3">
      <c r="A33" s="11">
        <v>7</v>
      </c>
      <c r="B33" s="11">
        <v>70</v>
      </c>
      <c r="C33" s="13">
        <v>2500</v>
      </c>
      <c r="D33" s="14">
        <f t="shared" si="2"/>
        <v>10.06666666666667</v>
      </c>
      <c r="E33" s="14">
        <f t="shared" si="3"/>
        <v>-2909.333333333333</v>
      </c>
      <c r="F33" s="14">
        <f t="shared" si="4"/>
        <v>101.33777777777784</v>
      </c>
      <c r="G33" s="14">
        <f t="shared" si="4"/>
        <v>8464220.4444444422</v>
      </c>
      <c r="H33" s="14">
        <f t="shared" si="5"/>
        <v>-29287.288888888896</v>
      </c>
    </row>
    <row r="34" spans="1:8" x14ac:dyDescent="0.3">
      <c r="A34" s="11">
        <v>8</v>
      </c>
      <c r="B34" s="11">
        <v>37</v>
      </c>
      <c r="C34" s="13">
        <v>6500</v>
      </c>
      <c r="D34" s="14">
        <f t="shared" si="2"/>
        <v>-22.93333333333333</v>
      </c>
      <c r="E34" s="14">
        <f t="shared" si="3"/>
        <v>1090.666666666667</v>
      </c>
      <c r="F34" s="14">
        <f t="shared" si="4"/>
        <v>525.93777777777757</v>
      </c>
      <c r="G34" s="14">
        <f t="shared" si="4"/>
        <v>1189553.7777777785</v>
      </c>
      <c r="H34" s="14">
        <f t="shared" si="5"/>
        <v>-25012.622222222224</v>
      </c>
    </row>
    <row r="35" spans="1:8" x14ac:dyDescent="0.3">
      <c r="A35" s="11">
        <v>9</v>
      </c>
      <c r="B35" s="11">
        <v>65</v>
      </c>
      <c r="C35" s="13">
        <v>6210</v>
      </c>
      <c r="D35" s="14">
        <f t="shared" si="2"/>
        <v>5.06666666666667</v>
      </c>
      <c r="E35" s="14">
        <f t="shared" si="3"/>
        <v>800.66666666666697</v>
      </c>
      <c r="F35" s="14">
        <f t="shared" si="4"/>
        <v>25.671111111111145</v>
      </c>
      <c r="G35" s="14">
        <f t="shared" si="4"/>
        <v>641067.11111111159</v>
      </c>
      <c r="H35" s="14">
        <f t="shared" si="5"/>
        <v>4056.7111111111153</v>
      </c>
    </row>
    <row r="36" spans="1:8" x14ac:dyDescent="0.3">
      <c r="A36" s="11">
        <v>10</v>
      </c>
      <c r="B36" s="11">
        <v>42</v>
      </c>
      <c r="C36" s="13">
        <v>5250</v>
      </c>
      <c r="D36" s="14">
        <f t="shared" si="2"/>
        <v>-17.93333333333333</v>
      </c>
      <c r="E36" s="14">
        <f t="shared" si="3"/>
        <v>-159.33333333333303</v>
      </c>
      <c r="F36" s="14">
        <f t="shared" si="4"/>
        <v>321.60444444444431</v>
      </c>
      <c r="G36" s="14">
        <f t="shared" si="4"/>
        <v>25387.111111111015</v>
      </c>
      <c r="H36" s="14">
        <f t="shared" si="5"/>
        <v>2857.3777777777718</v>
      </c>
    </row>
    <row r="37" spans="1:8" x14ac:dyDescent="0.3">
      <c r="A37" s="11">
        <v>11</v>
      </c>
      <c r="B37" s="11">
        <v>53</v>
      </c>
      <c r="C37" s="13">
        <v>7200</v>
      </c>
      <c r="D37" s="14">
        <f t="shared" si="2"/>
        <v>-6.93333333333333</v>
      </c>
      <c r="E37" s="14">
        <f t="shared" si="3"/>
        <v>1790.666666666667</v>
      </c>
      <c r="F37" s="14">
        <f t="shared" si="4"/>
        <v>48.071111111111065</v>
      </c>
      <c r="G37" s="14">
        <f t="shared" si="4"/>
        <v>3206487.1111111124</v>
      </c>
      <c r="H37" s="14">
        <f t="shared" si="5"/>
        <v>-12415.288888888885</v>
      </c>
    </row>
    <row r="38" spans="1:8" x14ac:dyDescent="0.3">
      <c r="A38" s="11">
        <v>12</v>
      </c>
      <c r="B38" s="11">
        <v>83</v>
      </c>
      <c r="C38" s="13">
        <v>2750</v>
      </c>
      <c r="D38" s="14">
        <f t="shared" si="2"/>
        <v>23.06666666666667</v>
      </c>
      <c r="E38" s="14">
        <f t="shared" si="3"/>
        <v>-2659.333333333333</v>
      </c>
      <c r="F38" s="14">
        <f t="shared" si="4"/>
        <v>532.07111111111124</v>
      </c>
      <c r="G38" s="14">
        <f t="shared" si="4"/>
        <v>7072053.7777777761</v>
      </c>
      <c r="H38" s="14">
        <f t="shared" si="5"/>
        <v>-61341.955555555556</v>
      </c>
    </row>
    <row r="39" spans="1:8" x14ac:dyDescent="0.3">
      <c r="A39" s="11">
        <v>13</v>
      </c>
      <c r="B39" s="11">
        <v>63</v>
      </c>
      <c r="C39" s="13">
        <v>7150</v>
      </c>
      <c r="D39" s="14">
        <f t="shared" si="2"/>
        <v>3.06666666666667</v>
      </c>
      <c r="E39" s="14">
        <f t="shared" si="3"/>
        <v>1740.666666666667</v>
      </c>
      <c r="F39" s="14">
        <f t="shared" si="4"/>
        <v>9.404444444444465</v>
      </c>
      <c r="G39" s="14">
        <f t="shared" si="4"/>
        <v>3029920.4444444454</v>
      </c>
      <c r="H39" s="14">
        <f t="shared" si="5"/>
        <v>5338.0444444444511</v>
      </c>
    </row>
    <row r="40" spans="1:8" x14ac:dyDescent="0.3">
      <c r="A40" s="11">
        <v>14</v>
      </c>
      <c r="B40" s="11">
        <v>36</v>
      </c>
      <c r="C40" s="13">
        <v>7900</v>
      </c>
      <c r="D40" s="14">
        <f t="shared" si="2"/>
        <v>-23.93333333333333</v>
      </c>
      <c r="E40" s="14">
        <f t="shared" si="3"/>
        <v>2490.666666666667</v>
      </c>
      <c r="F40" s="14">
        <f t="shared" si="4"/>
        <v>572.80444444444424</v>
      </c>
      <c r="G40" s="14">
        <f t="shared" si="4"/>
        <v>6203420.4444444459</v>
      </c>
      <c r="H40" s="14">
        <f t="shared" si="5"/>
        <v>-59609.955555555556</v>
      </c>
    </row>
    <row r="41" spans="1:8" ht="15" thickBot="1" x14ac:dyDescent="0.35">
      <c r="A41" s="18">
        <v>15</v>
      </c>
      <c r="B41" s="18">
        <v>43</v>
      </c>
      <c r="C41" s="19">
        <v>6210</v>
      </c>
      <c r="D41" s="20">
        <f t="shared" si="2"/>
        <v>-16.93333333333333</v>
      </c>
      <c r="E41" s="20">
        <f t="shared" si="3"/>
        <v>800.66666666666697</v>
      </c>
      <c r="F41" s="20">
        <f t="shared" si="4"/>
        <v>286.73777777777764</v>
      </c>
      <c r="G41" s="20">
        <f t="shared" si="4"/>
        <v>641067.11111111159</v>
      </c>
      <c r="H41" s="20">
        <f t="shared" si="5"/>
        <v>-13557.955555555558</v>
      </c>
    </row>
    <row r="42" spans="1:8" ht="15" thickTop="1" x14ac:dyDescent="0.3">
      <c r="C42" t="s">
        <v>72</v>
      </c>
      <c r="D42" s="23">
        <f t="shared" ref="D42:E42" si="6">SUM(D27:D41)</f>
        <v>4.9737991503207013E-14</v>
      </c>
      <c r="E42" s="23">
        <f t="shared" si="6"/>
        <v>4.5474735088646412E-12</v>
      </c>
    </row>
    <row r="43" spans="1:8" x14ac:dyDescent="0.3">
      <c r="C43" t="s">
        <v>73</v>
      </c>
      <c r="F43" s="14">
        <f>SUM(F27:F41)</f>
        <v>5272.9333333333325</v>
      </c>
      <c r="G43" s="14">
        <f>SUM(G27:G41)</f>
        <v>74125293.333333328</v>
      </c>
    </row>
    <row r="44" spans="1:8" x14ac:dyDescent="0.3">
      <c r="C44" t="s">
        <v>74</v>
      </c>
      <c r="H44" s="14">
        <f>SUM(H27:H41)</f>
        <v>-530240.66666666663</v>
      </c>
    </row>
    <row r="45" spans="1:8" x14ac:dyDescent="0.3">
      <c r="C45" t="s">
        <v>77</v>
      </c>
      <c r="E45" s="14">
        <f>SQRT(F43/B23)</f>
        <v>19.407166079520604</v>
      </c>
      <c r="F45" s="14">
        <f>_xlfn.STDEV.S(B27:B41)</f>
        <v>19.407166079520611</v>
      </c>
    </row>
    <row r="46" spans="1:8" x14ac:dyDescent="0.3">
      <c r="C46" t="s">
        <v>78</v>
      </c>
      <c r="E46" s="14">
        <f>SQRT(G43/B23)</f>
        <v>2301.0136482697812</v>
      </c>
      <c r="F46" s="14">
        <f>_xlfn.STDEV.S(C27:C41)</f>
        <v>2301.0136482697812</v>
      </c>
    </row>
    <row r="47" spans="1:8" x14ac:dyDescent="0.3">
      <c r="C47" t="s">
        <v>75</v>
      </c>
      <c r="E47" s="14">
        <f>H44/B23</f>
        <v>-37874.333333333328</v>
      </c>
      <c r="F47" s="14">
        <f>_xlfn.COVARIANCE.S(C27:C41,B27:B41)</f>
        <v>-37874.333333333328</v>
      </c>
      <c r="G47">
        <f>_xlfn.COVARIANCE.S(B27:B41,C27:C41)</f>
        <v>-37874.333333333328</v>
      </c>
    </row>
    <row r="48" spans="1:8" ht="15.6" x14ac:dyDescent="0.3">
      <c r="C48" s="22" t="s">
        <v>79</v>
      </c>
      <c r="E48" s="14">
        <f>E47/PRODUCT(E45:E46)</f>
        <v>-0.84813245031454609</v>
      </c>
      <c r="F48" s="14">
        <f>CORREL(C27:C41,B27:B41)</f>
        <v>-0.84813245031454598</v>
      </c>
      <c r="H48" t="s">
        <v>82</v>
      </c>
    </row>
    <row r="49" spans="1:8" x14ac:dyDescent="0.3">
      <c r="F49" s="14">
        <f>PEARSON(C27:C41,B27:B41)</f>
        <v>-0.84813245031454598</v>
      </c>
    </row>
    <row r="57" spans="1:8" x14ac:dyDescent="0.3">
      <c r="E57" s="9" t="s">
        <v>65</v>
      </c>
      <c r="F57" s="9" t="s">
        <v>12</v>
      </c>
      <c r="G57" s="9" t="s">
        <v>11</v>
      </c>
      <c r="H57" s="9" t="s">
        <v>66</v>
      </c>
    </row>
    <row r="58" spans="1:8" x14ac:dyDescent="0.3">
      <c r="E58" s="11">
        <f>$B$76</f>
        <v>66.272727272727266</v>
      </c>
      <c r="F58" s="11">
        <v>0</v>
      </c>
      <c r="G58" s="11">
        <v>0</v>
      </c>
      <c r="H58" s="13">
        <f>$C$76</f>
        <v>4068.3636363636365</v>
      </c>
    </row>
    <row r="59" spans="1:8" x14ac:dyDescent="0.3">
      <c r="A59" s="4" t="s">
        <v>54</v>
      </c>
      <c r="E59" s="11">
        <f>$B$76</f>
        <v>66.272727272727266</v>
      </c>
      <c r="F59" s="11">
        <v>8000</v>
      </c>
      <c r="G59" s="11">
        <v>120</v>
      </c>
      <c r="H59" s="13">
        <f>$C$76</f>
        <v>4068.3636363636365</v>
      </c>
    </row>
    <row r="61" spans="1:8" ht="28.8" x14ac:dyDescent="0.3">
      <c r="A61" s="16" t="s">
        <v>49</v>
      </c>
      <c r="B61" s="10" t="s">
        <v>11</v>
      </c>
      <c r="C61" s="10" t="s">
        <v>12</v>
      </c>
    </row>
    <row r="62" spans="1:8" ht="4.2" customHeight="1" x14ac:dyDescent="0.3"/>
    <row r="63" spans="1:8" ht="28.8" x14ac:dyDescent="0.3">
      <c r="A63" s="12" t="s">
        <v>50</v>
      </c>
      <c r="B63" s="12" t="s">
        <v>127</v>
      </c>
      <c r="C63" s="12" t="s">
        <v>60</v>
      </c>
    </row>
    <row r="64" spans="1:8" x14ac:dyDescent="0.3">
      <c r="A64" s="11">
        <v>1</v>
      </c>
      <c r="B64" s="11">
        <v>91</v>
      </c>
      <c r="C64" s="13">
        <v>7113</v>
      </c>
    </row>
    <row r="65" spans="1:7" x14ac:dyDescent="0.3">
      <c r="A65" s="11">
        <v>2</v>
      </c>
      <c r="B65" s="11">
        <v>45</v>
      </c>
      <c r="C65" s="13">
        <v>2044</v>
      </c>
    </row>
    <row r="66" spans="1:7" x14ac:dyDescent="0.3">
      <c r="A66" s="11">
        <v>3</v>
      </c>
      <c r="B66" s="11">
        <v>46</v>
      </c>
      <c r="C66" s="13">
        <v>1108</v>
      </c>
    </row>
    <row r="67" spans="1:7" x14ac:dyDescent="0.3">
      <c r="A67" s="11">
        <v>4</v>
      </c>
      <c r="B67" s="11">
        <v>83</v>
      </c>
      <c r="C67" s="13">
        <v>7093</v>
      </c>
    </row>
    <row r="68" spans="1:7" x14ac:dyDescent="0.3">
      <c r="A68" s="11">
        <v>5</v>
      </c>
      <c r="B68" s="11">
        <v>76</v>
      </c>
      <c r="C68" s="13">
        <v>3902</v>
      </c>
    </row>
    <row r="69" spans="1:7" x14ac:dyDescent="0.3">
      <c r="A69" s="11">
        <v>6</v>
      </c>
      <c r="B69" s="11">
        <v>96</v>
      </c>
      <c r="C69" s="13">
        <v>6676</v>
      </c>
    </row>
    <row r="70" spans="1:7" x14ac:dyDescent="0.3">
      <c r="A70" s="11">
        <v>7</v>
      </c>
      <c r="B70" s="11">
        <v>75</v>
      </c>
      <c r="C70" s="13">
        <v>5403</v>
      </c>
    </row>
    <row r="71" spans="1:7" x14ac:dyDescent="0.3">
      <c r="A71" s="11">
        <v>8</v>
      </c>
      <c r="B71" s="11">
        <v>42</v>
      </c>
      <c r="C71" s="13">
        <v>886</v>
      </c>
    </row>
    <row r="72" spans="1:7" x14ac:dyDescent="0.3">
      <c r="A72" s="11">
        <v>9</v>
      </c>
      <c r="B72" s="11">
        <v>70</v>
      </c>
      <c r="C72" s="13">
        <v>4740</v>
      </c>
    </row>
    <row r="73" spans="1:7" x14ac:dyDescent="0.3">
      <c r="A73" s="11">
        <v>10</v>
      </c>
      <c r="B73" s="11">
        <v>47</v>
      </c>
      <c r="C73" s="13">
        <v>2637</v>
      </c>
    </row>
    <row r="74" spans="1:7" x14ac:dyDescent="0.3">
      <c r="A74" s="11">
        <v>11</v>
      </c>
      <c r="B74" s="11">
        <v>58</v>
      </c>
      <c r="C74" s="13">
        <v>3150</v>
      </c>
    </row>
    <row r="76" spans="1:7" x14ac:dyDescent="0.3">
      <c r="A76" s="5" t="s">
        <v>64</v>
      </c>
      <c r="B76" s="14">
        <f>AVERAGE(B64:B74)</f>
        <v>66.272727272727266</v>
      </c>
      <c r="C76" s="15">
        <f>AVERAGE(C64:C74)</f>
        <v>4068.3636363636365</v>
      </c>
    </row>
    <row r="78" spans="1:7" ht="28.8" x14ac:dyDescent="0.3">
      <c r="A78" s="12" t="s">
        <v>75</v>
      </c>
      <c r="B78" s="14">
        <f>_xlfn.COVARIANCE.S(C64:C74,B64:B74)</f>
        <v>43143.69090909091</v>
      </c>
    </row>
    <row r="79" spans="1:7" ht="43.2" x14ac:dyDescent="0.3">
      <c r="A79" s="12" t="s">
        <v>76</v>
      </c>
      <c r="B79" s="14">
        <f>PEARSON(C64:C74,B64:B74)</f>
        <v>0.9516082183715443</v>
      </c>
      <c r="C79" t="s">
        <v>83</v>
      </c>
    </row>
    <row r="80" spans="1:7" x14ac:dyDescent="0.3">
      <c r="A80" t="s">
        <v>84</v>
      </c>
      <c r="F80" t="s">
        <v>85</v>
      </c>
      <c r="G80" s="14">
        <f>B79^2</f>
        <v>0.90555820127226472</v>
      </c>
    </row>
    <row r="82" spans="1:3" x14ac:dyDescent="0.3">
      <c r="A82" s="4" t="s">
        <v>61</v>
      </c>
    </row>
    <row r="84" spans="1:3" x14ac:dyDescent="0.3">
      <c r="A84" s="10" t="s">
        <v>49</v>
      </c>
      <c r="B84" s="10" t="s">
        <v>11</v>
      </c>
      <c r="C84" s="10" t="s">
        <v>12</v>
      </c>
    </row>
    <row r="85" spans="1:3" ht="3" customHeight="1" x14ac:dyDescent="0.3"/>
    <row r="86" spans="1:3" ht="43.2" x14ac:dyDescent="0.3">
      <c r="A86" s="9" t="s">
        <v>50</v>
      </c>
      <c r="B86" s="12" t="s">
        <v>62</v>
      </c>
      <c r="C86" s="12" t="s">
        <v>63</v>
      </c>
    </row>
    <row r="87" spans="1:3" x14ac:dyDescent="0.3">
      <c r="A87" s="11">
        <v>1</v>
      </c>
      <c r="B87" s="11">
        <v>3</v>
      </c>
      <c r="C87" s="11">
        <v>5</v>
      </c>
    </row>
    <row r="88" spans="1:3" x14ac:dyDescent="0.3">
      <c r="A88" s="11">
        <v>2</v>
      </c>
      <c r="B88" s="11">
        <v>8</v>
      </c>
      <c r="C88" s="11">
        <v>1</v>
      </c>
    </row>
    <row r="89" spans="1:3" x14ac:dyDescent="0.3">
      <c r="A89" s="11">
        <v>3</v>
      </c>
      <c r="B89" s="11">
        <v>6</v>
      </c>
      <c r="C89" s="11">
        <v>9</v>
      </c>
    </row>
    <row r="90" spans="1:3" x14ac:dyDescent="0.3">
      <c r="A90" s="11">
        <v>4</v>
      </c>
      <c r="B90" s="11">
        <v>11</v>
      </c>
      <c r="C90" s="11">
        <v>5</v>
      </c>
    </row>
    <row r="91" spans="1:3" x14ac:dyDescent="0.3">
      <c r="A91" s="11">
        <v>5</v>
      </c>
      <c r="B91" s="11">
        <v>20</v>
      </c>
      <c r="C91" s="11">
        <v>3</v>
      </c>
    </row>
    <row r="92" spans="1:3" x14ac:dyDescent="0.3">
      <c r="A92" s="11">
        <v>6</v>
      </c>
      <c r="B92" s="11">
        <v>7</v>
      </c>
      <c r="C92" s="11">
        <v>4</v>
      </c>
    </row>
    <row r="93" spans="1:3" x14ac:dyDescent="0.3">
      <c r="A93" s="11">
        <v>7</v>
      </c>
      <c r="B93" s="11">
        <v>9</v>
      </c>
      <c r="C93" s="11">
        <v>10</v>
      </c>
    </row>
    <row r="94" spans="1:3" x14ac:dyDescent="0.3">
      <c r="A94" s="11">
        <v>8</v>
      </c>
      <c r="B94" s="11">
        <v>3</v>
      </c>
      <c r="C94" s="11">
        <v>6</v>
      </c>
    </row>
    <row r="95" spans="1:3" x14ac:dyDescent="0.3">
      <c r="A95" s="11">
        <v>9</v>
      </c>
      <c r="B95" s="11">
        <v>19</v>
      </c>
      <c r="C95" s="11">
        <v>10</v>
      </c>
    </row>
    <row r="96" spans="1:3" x14ac:dyDescent="0.3">
      <c r="A96" s="11">
        <v>10</v>
      </c>
      <c r="B96" s="11">
        <v>2</v>
      </c>
      <c r="C96" s="11">
        <v>1</v>
      </c>
    </row>
    <row r="97" spans="1:3" x14ac:dyDescent="0.3">
      <c r="A97" s="11">
        <v>11</v>
      </c>
      <c r="B97" s="11">
        <v>16</v>
      </c>
      <c r="C97" s="11">
        <v>2</v>
      </c>
    </row>
    <row r="98" spans="1:3" x14ac:dyDescent="0.3">
      <c r="A98" s="11">
        <v>12</v>
      </c>
      <c r="B98" s="11">
        <v>12</v>
      </c>
      <c r="C98" s="11">
        <v>7</v>
      </c>
    </row>
    <row r="99" spans="1:3" x14ac:dyDescent="0.3">
      <c r="A99" s="11">
        <v>13</v>
      </c>
      <c r="B99" s="11">
        <v>1</v>
      </c>
      <c r="C99" s="11">
        <v>6</v>
      </c>
    </row>
    <row r="101" spans="1:3" x14ac:dyDescent="0.3">
      <c r="A101" s="5" t="s">
        <v>64</v>
      </c>
      <c r="B101" s="14">
        <f>AVERAGE(B89:B99)</f>
        <v>9.6363636363636367</v>
      </c>
      <c r="C101" s="21">
        <f>AVERAGE(C87:C99)</f>
        <v>5.3076923076923075</v>
      </c>
    </row>
    <row r="103" spans="1:3" ht="28.8" x14ac:dyDescent="0.3">
      <c r="A103" s="12" t="s">
        <v>75</v>
      </c>
      <c r="B103" s="14"/>
    </row>
    <row r="104" spans="1:3" ht="43.2" x14ac:dyDescent="0.3">
      <c r="A104" s="12" t="s">
        <v>76</v>
      </c>
      <c r="B104" s="14">
        <f>PEARSON(C87:C99,B87:B99)</f>
        <v>8.8517994535762423E-2</v>
      </c>
    </row>
    <row r="105" spans="1:3" x14ac:dyDescent="0.3">
      <c r="A105" t="s">
        <v>85</v>
      </c>
      <c r="B105">
        <f>B104^2</f>
        <v>7.8354353566332663E-3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K88"/>
  <sheetViews>
    <sheetView zoomScale="80" zoomScaleNormal="80" workbookViewId="0">
      <selection activeCell="A2" sqref="A2"/>
    </sheetView>
  </sheetViews>
  <sheetFormatPr defaultRowHeight="14.4" x14ac:dyDescent="0.3"/>
  <cols>
    <col min="1" max="1" width="13.33203125" customWidth="1"/>
    <col min="2" max="2" width="12" bestFit="1" customWidth="1"/>
    <col min="3" max="3" width="17.33203125" customWidth="1"/>
    <col min="4" max="4" width="17.6640625" customWidth="1"/>
    <col min="5" max="5" width="11.77734375" customWidth="1"/>
    <col min="6" max="7" width="13.88671875" customWidth="1"/>
    <col min="8" max="8" width="14.5546875" customWidth="1"/>
    <col min="14" max="14" width="2.21875" customWidth="1"/>
  </cols>
  <sheetData>
    <row r="1" spans="1:8" ht="28.8" x14ac:dyDescent="0.3">
      <c r="A1" s="25" t="s">
        <v>47</v>
      </c>
      <c r="B1" s="26"/>
      <c r="C1" s="26"/>
      <c r="D1" s="26"/>
      <c r="E1" s="26"/>
      <c r="F1" s="26"/>
      <c r="G1" s="26"/>
      <c r="H1" s="27"/>
    </row>
    <row r="2" spans="1:8" ht="28.8" x14ac:dyDescent="0.3">
      <c r="A2" s="1" t="s">
        <v>27</v>
      </c>
      <c r="B2" s="2"/>
      <c r="C2" s="2"/>
      <c r="D2" s="2"/>
      <c r="E2" s="2"/>
      <c r="F2" s="2"/>
      <c r="G2" s="2"/>
      <c r="H2" s="3"/>
    </row>
    <row r="3" spans="1:8" x14ac:dyDescent="0.3">
      <c r="A3" s="1" t="s">
        <v>28</v>
      </c>
      <c r="B3" s="2"/>
      <c r="C3" s="2"/>
      <c r="D3" s="2"/>
      <c r="E3" s="2"/>
      <c r="F3" s="2"/>
      <c r="G3" s="2"/>
      <c r="H3" s="3"/>
    </row>
    <row r="4" spans="1:8" x14ac:dyDescent="0.3">
      <c r="A4" s="1" t="s">
        <v>29</v>
      </c>
      <c r="B4" s="2"/>
      <c r="C4" s="2"/>
      <c r="D4" s="2"/>
      <c r="E4" s="2"/>
      <c r="F4" s="2"/>
      <c r="G4" s="2"/>
      <c r="H4" s="3"/>
    </row>
    <row r="5" spans="1:8" x14ac:dyDescent="0.3">
      <c r="A5" s="1" t="s">
        <v>30</v>
      </c>
      <c r="B5" s="2"/>
      <c r="C5" s="2"/>
      <c r="D5" s="2"/>
      <c r="E5" s="2"/>
      <c r="F5" s="2"/>
      <c r="G5" s="2"/>
      <c r="H5" s="3"/>
    </row>
    <row r="6" spans="1:8" x14ac:dyDescent="0.3">
      <c r="A6" s="1" t="s">
        <v>31</v>
      </c>
      <c r="B6" s="2"/>
      <c r="C6" s="2"/>
      <c r="D6" s="2"/>
      <c r="E6" s="2"/>
      <c r="F6" s="2"/>
      <c r="G6" s="2"/>
      <c r="H6" s="3"/>
    </row>
    <row r="7" spans="1:8" x14ac:dyDescent="0.3">
      <c r="A7" s="1" t="s">
        <v>32</v>
      </c>
      <c r="B7" s="2"/>
      <c r="C7" s="2"/>
      <c r="D7" s="2"/>
      <c r="E7" s="2"/>
      <c r="F7" s="2"/>
      <c r="G7" s="2"/>
      <c r="H7" s="3"/>
    </row>
    <row r="8" spans="1:8" x14ac:dyDescent="0.3">
      <c r="A8" s="1" t="s">
        <v>33</v>
      </c>
      <c r="B8" s="2"/>
      <c r="C8" s="2"/>
      <c r="D8" s="2"/>
      <c r="E8" s="2"/>
      <c r="F8" s="2"/>
      <c r="G8" s="2"/>
      <c r="H8" s="3"/>
    </row>
    <row r="9" spans="1:8" ht="28.8" x14ac:dyDescent="0.3">
      <c r="A9" s="1" t="s">
        <v>34</v>
      </c>
      <c r="B9" s="2"/>
      <c r="C9" s="2"/>
      <c r="D9" s="2"/>
      <c r="E9" s="2"/>
      <c r="F9" s="2"/>
      <c r="G9" s="2"/>
      <c r="H9" s="3"/>
    </row>
    <row r="10" spans="1:8" x14ac:dyDescent="0.3">
      <c r="A10" s="1" t="s">
        <v>35</v>
      </c>
      <c r="B10" s="2"/>
      <c r="C10" s="2"/>
      <c r="D10" s="2"/>
      <c r="E10" s="2"/>
      <c r="F10" s="2"/>
      <c r="G10" s="2"/>
      <c r="H10" s="3"/>
    </row>
    <row r="11" spans="1:8" ht="43.2" x14ac:dyDescent="0.3">
      <c r="A11" s="1" t="s">
        <v>36</v>
      </c>
      <c r="B11" s="2"/>
      <c r="C11" s="2"/>
      <c r="D11" s="2"/>
      <c r="E11" s="2"/>
      <c r="F11" s="2"/>
      <c r="G11" s="2"/>
      <c r="H11" s="3"/>
    </row>
    <row r="12" spans="1:8" x14ac:dyDescent="0.3">
      <c r="A12" s="1" t="s">
        <v>37</v>
      </c>
      <c r="B12" s="2"/>
      <c r="C12" s="2"/>
      <c r="D12" s="2"/>
      <c r="E12" s="2"/>
      <c r="F12" s="2"/>
      <c r="G12" s="2"/>
      <c r="H12" s="3"/>
    </row>
    <row r="13" spans="1:8" x14ac:dyDescent="0.3">
      <c r="A13" s="24"/>
      <c r="B13" s="24"/>
      <c r="C13" s="24"/>
      <c r="D13" s="24"/>
      <c r="E13" s="24"/>
      <c r="F13" s="24"/>
      <c r="G13" s="24"/>
      <c r="H13" s="24"/>
    </row>
    <row r="17" spans="1:8" x14ac:dyDescent="0.3">
      <c r="F17" s="9" t="s">
        <v>65</v>
      </c>
      <c r="G17" s="9" t="s">
        <v>12</v>
      </c>
    </row>
    <row r="18" spans="1:8" x14ac:dyDescent="0.3">
      <c r="F18" s="11">
        <f>$B$22</f>
        <v>59.93333333333333</v>
      </c>
      <c r="G18" s="11">
        <v>0</v>
      </c>
    </row>
    <row r="19" spans="1:8" x14ac:dyDescent="0.3">
      <c r="A19" s="4" t="s">
        <v>52</v>
      </c>
      <c r="F19" s="11">
        <f>$B$22</f>
        <v>59.93333333333333</v>
      </c>
      <c r="G19" s="11">
        <v>10000</v>
      </c>
    </row>
    <row r="20" spans="1:8" x14ac:dyDescent="0.3">
      <c r="F20" s="9" t="s">
        <v>11</v>
      </c>
      <c r="G20" s="9" t="s">
        <v>66</v>
      </c>
    </row>
    <row r="21" spans="1:8" x14ac:dyDescent="0.3">
      <c r="F21" s="11">
        <v>0</v>
      </c>
      <c r="G21" s="13">
        <f>$C$22</f>
        <v>5409.333333333333</v>
      </c>
    </row>
    <row r="22" spans="1:8" x14ac:dyDescent="0.3">
      <c r="A22" s="5" t="s">
        <v>64</v>
      </c>
      <c r="B22" s="14">
        <f>AVERAGE(B28:B42)</f>
        <v>59.93333333333333</v>
      </c>
      <c r="C22" s="15">
        <f>AVERAGE(C28:C42)</f>
        <v>5409.333333333333</v>
      </c>
      <c r="F22" s="11">
        <v>100</v>
      </c>
      <c r="G22" s="13">
        <f>$C$22</f>
        <v>5409.333333333333</v>
      </c>
    </row>
    <row r="23" spans="1:8" x14ac:dyDescent="0.3">
      <c r="A23" s="5" t="s">
        <v>80</v>
      </c>
      <c r="B23" s="14">
        <f>COUNT(B28:B42)</f>
        <v>15</v>
      </c>
    </row>
    <row r="24" spans="1:8" x14ac:dyDescent="0.3">
      <c r="A24" s="5" t="s">
        <v>81</v>
      </c>
      <c r="B24" s="14">
        <f>B23-1</f>
        <v>14</v>
      </c>
    </row>
    <row r="25" spans="1:8" ht="28.8" x14ac:dyDescent="0.3">
      <c r="A25" s="16" t="s">
        <v>49</v>
      </c>
      <c r="B25" s="10" t="s">
        <v>11</v>
      </c>
      <c r="C25" s="10" t="s">
        <v>12</v>
      </c>
      <c r="D25" s="10" t="s">
        <v>67</v>
      </c>
      <c r="E25" s="10" t="s">
        <v>68</v>
      </c>
      <c r="F25" s="10" t="str">
        <f t="shared" ref="F25:G25" si="0">D25&amp;"^2"</f>
        <v>(x Deviation)^2</v>
      </c>
      <c r="G25" s="10" t="str">
        <f t="shared" si="0"/>
        <v>(y Deviation)^2</v>
      </c>
      <c r="H25" s="16" t="str">
        <f>D25&amp;"*"&amp;CHAR(10)&amp;E25</f>
        <v>(x Deviation)*
(y Deviation)</v>
      </c>
    </row>
    <row r="26" spans="1:8" ht="3.6" customHeight="1" x14ac:dyDescent="0.3">
      <c r="H26" s="17"/>
    </row>
    <row r="27" spans="1:8" ht="28.8" x14ac:dyDescent="0.3">
      <c r="A27" s="12" t="s">
        <v>50</v>
      </c>
      <c r="B27" s="12" t="s">
        <v>127</v>
      </c>
      <c r="C27" s="12" t="s">
        <v>59</v>
      </c>
      <c r="D27" s="9" t="s">
        <v>69</v>
      </c>
      <c r="E27" s="9" t="s">
        <v>70</v>
      </c>
      <c r="F27" s="9" t="str">
        <f t="shared" ref="F27:G27" si="1">D27&amp;"^2"</f>
        <v>(x - Xbar)^2</v>
      </c>
      <c r="G27" s="9" t="str">
        <f t="shared" si="1"/>
        <v>(y - Ybar)^2</v>
      </c>
      <c r="H27" s="12" t="s">
        <v>71</v>
      </c>
    </row>
    <row r="28" spans="1:8" x14ac:dyDescent="0.3">
      <c r="A28" s="11">
        <v>1</v>
      </c>
      <c r="B28" s="11">
        <v>86</v>
      </c>
      <c r="C28" s="13">
        <v>3300</v>
      </c>
      <c r="D28" s="14">
        <f>B28-$B$22</f>
        <v>26.06666666666667</v>
      </c>
      <c r="E28" s="21">
        <f>C28-$C$22</f>
        <v>-2109.333333333333</v>
      </c>
      <c r="F28" s="14">
        <f>D28^2</f>
        <v>679.47111111111133</v>
      </c>
      <c r="G28" s="14">
        <f>E28^2</f>
        <v>4449287.1111111101</v>
      </c>
      <c r="H28" s="14">
        <f>D28*E28</f>
        <v>-54983.288888888885</v>
      </c>
    </row>
    <row r="29" spans="1:8" x14ac:dyDescent="0.3">
      <c r="A29" s="11">
        <v>2</v>
      </c>
      <c r="B29" s="11">
        <v>40</v>
      </c>
      <c r="C29" s="13">
        <v>8200</v>
      </c>
      <c r="D29" s="14">
        <f t="shared" ref="D29:D42" si="2">B29-$B$22</f>
        <v>-19.93333333333333</v>
      </c>
      <c r="E29" s="14">
        <f t="shared" ref="E29:E42" si="3">C29-$C$22</f>
        <v>2790.666666666667</v>
      </c>
      <c r="F29" s="14">
        <f t="shared" ref="F29:F42" si="4">D29^2</f>
        <v>397.33777777777766</v>
      </c>
      <c r="G29" s="14">
        <f t="shared" ref="G29:G42" si="5">E29^2</f>
        <v>7787820.4444444459</v>
      </c>
      <c r="H29" s="14">
        <f t="shared" ref="H29:H42" si="6">D29*E29</f>
        <v>-55627.288888888885</v>
      </c>
    </row>
    <row r="30" spans="1:8" x14ac:dyDescent="0.3">
      <c r="A30" s="11">
        <v>3</v>
      </c>
      <c r="B30" s="11">
        <v>41</v>
      </c>
      <c r="C30" s="13">
        <v>8900</v>
      </c>
      <c r="D30" s="14">
        <f t="shared" si="2"/>
        <v>-18.93333333333333</v>
      </c>
      <c r="E30" s="14">
        <f t="shared" si="3"/>
        <v>3490.666666666667</v>
      </c>
      <c r="F30" s="14">
        <f t="shared" si="4"/>
        <v>358.47111111111099</v>
      </c>
      <c r="G30" s="14">
        <f t="shared" si="5"/>
        <v>12184753.77777778</v>
      </c>
      <c r="H30" s="14">
        <f t="shared" si="6"/>
        <v>-66089.955555555556</v>
      </c>
    </row>
    <row r="31" spans="1:8" x14ac:dyDescent="0.3">
      <c r="A31" s="11">
        <v>4</v>
      </c>
      <c r="B31" s="11">
        <v>78</v>
      </c>
      <c r="C31" s="13">
        <v>3100</v>
      </c>
      <c r="D31" s="14">
        <f t="shared" si="2"/>
        <v>18.06666666666667</v>
      </c>
      <c r="E31" s="14">
        <f t="shared" si="3"/>
        <v>-2309.333333333333</v>
      </c>
      <c r="F31" s="14">
        <f t="shared" si="4"/>
        <v>326.40444444444455</v>
      </c>
      <c r="G31" s="14">
        <f t="shared" si="5"/>
        <v>5333020.4444444431</v>
      </c>
      <c r="H31" s="14">
        <f t="shared" si="6"/>
        <v>-41721.955555555556</v>
      </c>
    </row>
    <row r="32" spans="1:8" x14ac:dyDescent="0.3">
      <c r="A32" s="11">
        <v>5</v>
      </c>
      <c r="B32" s="11">
        <v>71</v>
      </c>
      <c r="C32" s="13">
        <v>4020</v>
      </c>
      <c r="D32" s="14">
        <f t="shared" si="2"/>
        <v>11.06666666666667</v>
      </c>
      <c r="E32" s="14">
        <f t="shared" si="3"/>
        <v>-1389.333333333333</v>
      </c>
      <c r="F32" s="14">
        <f t="shared" si="4"/>
        <v>122.47111111111118</v>
      </c>
      <c r="G32" s="14">
        <f t="shared" si="5"/>
        <v>1930247.1111111103</v>
      </c>
      <c r="H32" s="14">
        <f t="shared" si="6"/>
        <v>-15375.28888888889</v>
      </c>
    </row>
    <row r="33" spans="1:8" x14ac:dyDescent="0.3">
      <c r="A33" s="11">
        <v>6</v>
      </c>
      <c r="B33" s="11">
        <v>91</v>
      </c>
      <c r="C33" s="13">
        <v>1950</v>
      </c>
      <c r="D33" s="14">
        <f t="shared" si="2"/>
        <v>31.06666666666667</v>
      </c>
      <c r="E33" s="14">
        <f t="shared" si="3"/>
        <v>-3459.333333333333</v>
      </c>
      <c r="F33" s="14">
        <f t="shared" si="4"/>
        <v>965.13777777777796</v>
      </c>
      <c r="G33" s="14">
        <f t="shared" si="5"/>
        <v>11966987.111111108</v>
      </c>
      <c r="H33" s="14">
        <f t="shared" si="6"/>
        <v>-107469.95555555556</v>
      </c>
    </row>
    <row r="34" spans="1:8" x14ac:dyDescent="0.3">
      <c r="A34" s="11">
        <v>7</v>
      </c>
      <c r="B34" s="11">
        <v>70</v>
      </c>
      <c r="C34" s="13">
        <v>2500</v>
      </c>
      <c r="D34" s="14">
        <f t="shared" si="2"/>
        <v>10.06666666666667</v>
      </c>
      <c r="E34" s="14">
        <f t="shared" si="3"/>
        <v>-2909.333333333333</v>
      </c>
      <c r="F34" s="14">
        <f t="shared" si="4"/>
        <v>101.33777777777784</v>
      </c>
      <c r="G34" s="14">
        <f t="shared" si="5"/>
        <v>8464220.4444444422</v>
      </c>
      <c r="H34" s="14">
        <f t="shared" si="6"/>
        <v>-29287.288888888896</v>
      </c>
    </row>
    <row r="35" spans="1:8" x14ac:dyDescent="0.3">
      <c r="A35" s="11">
        <v>8</v>
      </c>
      <c r="B35" s="11">
        <v>37</v>
      </c>
      <c r="C35" s="13">
        <v>6500</v>
      </c>
      <c r="D35" s="14">
        <f t="shared" si="2"/>
        <v>-22.93333333333333</v>
      </c>
      <c r="E35" s="14">
        <f t="shared" si="3"/>
        <v>1090.666666666667</v>
      </c>
      <c r="F35" s="14">
        <f t="shared" si="4"/>
        <v>525.93777777777757</v>
      </c>
      <c r="G35" s="14">
        <f t="shared" si="5"/>
        <v>1189553.7777777785</v>
      </c>
      <c r="H35" s="14">
        <f t="shared" si="6"/>
        <v>-25012.622222222224</v>
      </c>
    </row>
    <row r="36" spans="1:8" x14ac:dyDescent="0.3">
      <c r="A36" s="11">
        <v>9</v>
      </c>
      <c r="B36" s="11">
        <v>65</v>
      </c>
      <c r="C36" s="13">
        <v>6210</v>
      </c>
      <c r="D36" s="14">
        <f t="shared" si="2"/>
        <v>5.06666666666667</v>
      </c>
      <c r="E36" s="14">
        <f t="shared" si="3"/>
        <v>800.66666666666697</v>
      </c>
      <c r="F36" s="14">
        <f t="shared" si="4"/>
        <v>25.671111111111145</v>
      </c>
      <c r="G36" s="14">
        <f t="shared" si="5"/>
        <v>641067.11111111159</v>
      </c>
      <c r="H36" s="14">
        <f t="shared" si="6"/>
        <v>4056.7111111111153</v>
      </c>
    </row>
    <row r="37" spans="1:8" x14ac:dyDescent="0.3">
      <c r="A37" s="11">
        <v>10</v>
      </c>
      <c r="B37" s="11">
        <v>42</v>
      </c>
      <c r="C37" s="13">
        <v>5250</v>
      </c>
      <c r="D37" s="14">
        <f t="shared" si="2"/>
        <v>-17.93333333333333</v>
      </c>
      <c r="E37" s="14">
        <f t="shared" si="3"/>
        <v>-159.33333333333303</v>
      </c>
      <c r="F37" s="14">
        <f t="shared" si="4"/>
        <v>321.60444444444431</v>
      </c>
      <c r="G37" s="14">
        <f t="shared" si="5"/>
        <v>25387.111111111015</v>
      </c>
      <c r="H37" s="14">
        <f t="shared" si="6"/>
        <v>2857.3777777777718</v>
      </c>
    </row>
    <row r="38" spans="1:8" x14ac:dyDescent="0.3">
      <c r="A38" s="11">
        <v>11</v>
      </c>
      <c r="B38" s="11">
        <v>53</v>
      </c>
      <c r="C38" s="13">
        <v>7200</v>
      </c>
      <c r="D38" s="14">
        <f t="shared" si="2"/>
        <v>-6.93333333333333</v>
      </c>
      <c r="E38" s="14">
        <f t="shared" si="3"/>
        <v>1790.666666666667</v>
      </c>
      <c r="F38" s="14">
        <f t="shared" si="4"/>
        <v>48.071111111111065</v>
      </c>
      <c r="G38" s="14">
        <f t="shared" si="5"/>
        <v>3206487.1111111124</v>
      </c>
      <c r="H38" s="14">
        <f t="shared" si="6"/>
        <v>-12415.288888888885</v>
      </c>
    </row>
    <row r="39" spans="1:8" x14ac:dyDescent="0.3">
      <c r="A39" s="11">
        <v>12</v>
      </c>
      <c r="B39" s="11">
        <v>83</v>
      </c>
      <c r="C39" s="13">
        <v>2750</v>
      </c>
      <c r="D39" s="14">
        <f t="shared" si="2"/>
        <v>23.06666666666667</v>
      </c>
      <c r="E39" s="14">
        <f t="shared" si="3"/>
        <v>-2659.333333333333</v>
      </c>
      <c r="F39" s="14">
        <f t="shared" si="4"/>
        <v>532.07111111111124</v>
      </c>
      <c r="G39" s="14">
        <f t="shared" si="5"/>
        <v>7072053.7777777761</v>
      </c>
      <c r="H39" s="14">
        <f t="shared" si="6"/>
        <v>-61341.955555555556</v>
      </c>
    </row>
    <row r="40" spans="1:8" x14ac:dyDescent="0.3">
      <c r="A40" s="11">
        <v>13</v>
      </c>
      <c r="B40" s="11">
        <v>63</v>
      </c>
      <c r="C40" s="13">
        <v>7150</v>
      </c>
      <c r="D40" s="14">
        <f t="shared" si="2"/>
        <v>3.06666666666667</v>
      </c>
      <c r="E40" s="14">
        <f t="shared" si="3"/>
        <v>1740.666666666667</v>
      </c>
      <c r="F40" s="14">
        <f t="shared" si="4"/>
        <v>9.404444444444465</v>
      </c>
      <c r="G40" s="14">
        <f t="shared" si="5"/>
        <v>3029920.4444444454</v>
      </c>
      <c r="H40" s="14">
        <f t="shared" si="6"/>
        <v>5338.0444444444511</v>
      </c>
    </row>
    <row r="41" spans="1:8" x14ac:dyDescent="0.3">
      <c r="A41" s="11">
        <v>14</v>
      </c>
      <c r="B41" s="11">
        <v>36</v>
      </c>
      <c r="C41" s="13">
        <v>7900</v>
      </c>
      <c r="D41" s="14">
        <f t="shared" si="2"/>
        <v>-23.93333333333333</v>
      </c>
      <c r="E41" s="14">
        <f t="shared" si="3"/>
        <v>2490.666666666667</v>
      </c>
      <c r="F41" s="14">
        <f t="shared" si="4"/>
        <v>572.80444444444424</v>
      </c>
      <c r="G41" s="14">
        <f t="shared" si="5"/>
        <v>6203420.4444444459</v>
      </c>
      <c r="H41" s="14">
        <f t="shared" si="6"/>
        <v>-59609.955555555556</v>
      </c>
    </row>
    <row r="42" spans="1:8" ht="15" thickBot="1" x14ac:dyDescent="0.35">
      <c r="A42" s="18">
        <v>15</v>
      </c>
      <c r="B42" s="18">
        <v>43</v>
      </c>
      <c r="C42" s="19">
        <v>6210</v>
      </c>
      <c r="D42" s="20">
        <f t="shared" si="2"/>
        <v>-16.93333333333333</v>
      </c>
      <c r="E42" s="20">
        <f t="shared" si="3"/>
        <v>800.66666666666697</v>
      </c>
      <c r="F42" s="20">
        <f t="shared" si="4"/>
        <v>286.73777777777764</v>
      </c>
      <c r="G42" s="20">
        <f t="shared" si="5"/>
        <v>641067.11111111159</v>
      </c>
      <c r="H42" s="20">
        <f t="shared" si="6"/>
        <v>-13557.955555555558</v>
      </c>
    </row>
    <row r="43" spans="1:8" ht="15" thickTop="1" x14ac:dyDescent="0.3">
      <c r="C43" t="s">
        <v>72</v>
      </c>
      <c r="D43" s="23">
        <f t="shared" ref="D43:E43" si="7">SUM(D28:D42)</f>
        <v>4.9737991503207013E-14</v>
      </c>
      <c r="E43" s="23">
        <f t="shared" si="7"/>
        <v>4.5474735088646412E-12</v>
      </c>
    </row>
    <row r="44" spans="1:8" x14ac:dyDescent="0.3">
      <c r="C44" t="s">
        <v>73</v>
      </c>
      <c r="F44" s="14">
        <f>SUM(F28:F42)</f>
        <v>5272.9333333333325</v>
      </c>
      <c r="G44" s="14">
        <f>SUM(G28:G42)</f>
        <v>74125293.333333328</v>
      </c>
    </row>
    <row r="45" spans="1:8" x14ac:dyDescent="0.3">
      <c r="C45" t="s">
        <v>74</v>
      </c>
      <c r="H45" s="14">
        <f>SUM(H28:H42)</f>
        <v>-530240.66666666663</v>
      </c>
    </row>
    <row r="46" spans="1:8" x14ac:dyDescent="0.3">
      <c r="C46" t="s">
        <v>77</v>
      </c>
      <c r="E46" s="14">
        <f>SQRT(F44/B24)</f>
        <v>19.407166079520604</v>
      </c>
      <c r="F46" s="14">
        <f>_xlfn.STDEV.S(B28:B42)</f>
        <v>19.407166079520611</v>
      </c>
    </row>
    <row r="47" spans="1:8" x14ac:dyDescent="0.3">
      <c r="C47" t="s">
        <v>78</v>
      </c>
      <c r="E47" s="14">
        <f>SQRT(G44/B24)</f>
        <v>2301.0136482697812</v>
      </c>
      <c r="F47" s="14">
        <f>_xlfn.STDEV.S(C28:C42)</f>
        <v>2301.0136482697812</v>
      </c>
    </row>
    <row r="48" spans="1:8" x14ac:dyDescent="0.3">
      <c r="C48" t="s">
        <v>75</v>
      </c>
      <c r="E48" s="14">
        <f>H45/B24</f>
        <v>-37874.333333333328</v>
      </c>
      <c r="F48" s="14">
        <f>_xlfn.COVARIANCE.S(C28:C42,B28:B42)</f>
        <v>-37874.333333333328</v>
      </c>
    </row>
    <row r="49" spans="1:11" ht="15.6" x14ac:dyDescent="0.3">
      <c r="C49" s="22" t="s">
        <v>79</v>
      </c>
      <c r="E49" s="14">
        <f>E48/PRODUCT(E46:E47)</f>
        <v>-0.84813245031454609</v>
      </c>
      <c r="F49" s="14">
        <f>PEARSON(C28:C42,B28:B42)</f>
        <v>-0.84813245031454598</v>
      </c>
      <c r="H49" t="s">
        <v>82</v>
      </c>
      <c r="K49" t="s">
        <v>88</v>
      </c>
    </row>
    <row r="50" spans="1:11" x14ac:dyDescent="0.3">
      <c r="C50" t="s">
        <v>86</v>
      </c>
      <c r="E50" s="14"/>
      <c r="F50" s="14"/>
      <c r="H50" t="s">
        <v>96</v>
      </c>
    </row>
    <row r="51" spans="1:11" x14ac:dyDescent="0.3">
      <c r="C51" t="s">
        <v>87</v>
      </c>
      <c r="E51" s="28"/>
      <c r="F51" s="14"/>
      <c r="H51" t="s">
        <v>94</v>
      </c>
    </row>
    <row r="52" spans="1:11" ht="43.2" x14ac:dyDescent="0.3">
      <c r="C52" s="17" t="s">
        <v>90</v>
      </c>
      <c r="D52">
        <v>71</v>
      </c>
      <c r="E52" s="28"/>
      <c r="F52" s="14"/>
    </row>
    <row r="53" spans="1:11" x14ac:dyDescent="0.3">
      <c r="C53" t="s">
        <v>89</v>
      </c>
    </row>
    <row r="54" spans="1:11" x14ac:dyDescent="0.3">
      <c r="D54" t="str">
        <f>IF(D53="","","y Predicted = "&amp;ROUND(INTERCEPT(C28:C42,B28:B42),2)&amp;" + "&amp;ROUND(SLOPE(C28:C42,B28:B42),2)&amp;"*x")</f>
        <v/>
      </c>
    </row>
    <row r="58" spans="1:11" x14ac:dyDescent="0.3">
      <c r="E58" s="9" t="s">
        <v>65</v>
      </c>
      <c r="F58" s="9" t="s">
        <v>12</v>
      </c>
      <c r="G58" s="9" t="s">
        <v>11</v>
      </c>
      <c r="H58" s="9" t="s">
        <v>66</v>
      </c>
    </row>
    <row r="59" spans="1:11" x14ac:dyDescent="0.3">
      <c r="E59" s="11">
        <f>$B$77</f>
        <v>66.272727272727266</v>
      </c>
      <c r="F59" s="11">
        <v>0</v>
      </c>
      <c r="G59" s="11">
        <v>0</v>
      </c>
      <c r="H59" s="13">
        <f>$C$77</f>
        <v>4068.3636363636365</v>
      </c>
    </row>
    <row r="60" spans="1:11" x14ac:dyDescent="0.3">
      <c r="A60" s="4" t="s">
        <v>54</v>
      </c>
      <c r="E60" s="11">
        <f>$B$77</f>
        <v>66.272727272727266</v>
      </c>
      <c r="F60" s="11">
        <v>8000</v>
      </c>
      <c r="G60" s="11">
        <v>120</v>
      </c>
      <c r="H60" s="13">
        <f>$C$77</f>
        <v>4068.3636363636365</v>
      </c>
    </row>
    <row r="62" spans="1:11" ht="28.8" x14ac:dyDescent="0.3">
      <c r="A62" s="16" t="s">
        <v>49</v>
      </c>
      <c r="B62" s="10" t="s">
        <v>11</v>
      </c>
      <c r="C62" s="10" t="s">
        <v>12</v>
      </c>
    </row>
    <row r="63" spans="1:11" ht="4.2" customHeight="1" x14ac:dyDescent="0.3"/>
    <row r="64" spans="1:11" ht="28.8" x14ac:dyDescent="0.3">
      <c r="A64" s="12" t="s">
        <v>50</v>
      </c>
      <c r="B64" s="12" t="s">
        <v>127</v>
      </c>
      <c r="C64" s="12" t="s">
        <v>60</v>
      </c>
    </row>
    <row r="65" spans="1:3" x14ac:dyDescent="0.3">
      <c r="A65" s="11">
        <v>1</v>
      </c>
      <c r="B65" s="11">
        <v>91</v>
      </c>
      <c r="C65" s="13">
        <v>7113</v>
      </c>
    </row>
    <row r="66" spans="1:3" x14ac:dyDescent="0.3">
      <c r="A66" s="11">
        <v>2</v>
      </c>
      <c r="B66" s="11">
        <v>45</v>
      </c>
      <c r="C66" s="13">
        <v>2044</v>
      </c>
    </row>
    <row r="67" spans="1:3" x14ac:dyDescent="0.3">
      <c r="A67" s="11">
        <v>3</v>
      </c>
      <c r="B67" s="11">
        <v>46</v>
      </c>
      <c r="C67" s="13">
        <v>1108</v>
      </c>
    </row>
    <row r="68" spans="1:3" x14ac:dyDescent="0.3">
      <c r="A68" s="11">
        <v>4</v>
      </c>
      <c r="B68" s="11">
        <v>83</v>
      </c>
      <c r="C68" s="13">
        <v>7093</v>
      </c>
    </row>
    <row r="69" spans="1:3" x14ac:dyDescent="0.3">
      <c r="A69" s="11">
        <v>5</v>
      </c>
      <c r="B69" s="11">
        <v>76</v>
      </c>
      <c r="C69" s="13">
        <v>3902</v>
      </c>
    </row>
    <row r="70" spans="1:3" x14ac:dyDescent="0.3">
      <c r="A70" s="11">
        <v>6</v>
      </c>
      <c r="B70" s="11">
        <v>96</v>
      </c>
      <c r="C70" s="13">
        <v>6676</v>
      </c>
    </row>
    <row r="71" spans="1:3" x14ac:dyDescent="0.3">
      <c r="A71" s="11">
        <v>7</v>
      </c>
      <c r="B71" s="11">
        <v>75</v>
      </c>
      <c r="C71" s="13">
        <v>5403</v>
      </c>
    </row>
    <row r="72" spans="1:3" x14ac:dyDescent="0.3">
      <c r="A72" s="11">
        <v>8</v>
      </c>
      <c r="B72" s="11">
        <v>42</v>
      </c>
      <c r="C72" s="13">
        <v>886</v>
      </c>
    </row>
    <row r="73" spans="1:3" x14ac:dyDescent="0.3">
      <c r="A73" s="11">
        <v>9</v>
      </c>
      <c r="B73" s="11">
        <v>70</v>
      </c>
      <c r="C73" s="13">
        <v>4740</v>
      </c>
    </row>
    <row r="74" spans="1:3" x14ac:dyDescent="0.3">
      <c r="A74" s="11">
        <v>10</v>
      </c>
      <c r="B74" s="11">
        <v>47</v>
      </c>
      <c r="C74" s="13">
        <v>2637</v>
      </c>
    </row>
    <row r="75" spans="1:3" x14ac:dyDescent="0.3">
      <c r="A75" s="11">
        <v>11</v>
      </c>
      <c r="B75" s="11">
        <v>58</v>
      </c>
      <c r="C75" s="13">
        <v>3150</v>
      </c>
    </row>
    <row r="77" spans="1:3" x14ac:dyDescent="0.3">
      <c r="A77" s="5" t="s">
        <v>64</v>
      </c>
      <c r="B77" s="14">
        <f>AVERAGE(B65:B75)</f>
        <v>66.272727272727266</v>
      </c>
      <c r="C77" s="15">
        <f>AVERAGE(C65:C75)</f>
        <v>4068.3636363636365</v>
      </c>
    </row>
    <row r="79" spans="1:3" ht="28.8" x14ac:dyDescent="0.3">
      <c r="A79" s="12" t="s">
        <v>75</v>
      </c>
      <c r="B79" s="14"/>
    </row>
    <row r="80" spans="1:3" ht="43.2" x14ac:dyDescent="0.3">
      <c r="A80" s="12" t="s">
        <v>76</v>
      </c>
      <c r="B80" s="14"/>
      <c r="C80" t="s">
        <v>88</v>
      </c>
    </row>
    <row r="81" spans="1:3" x14ac:dyDescent="0.3">
      <c r="A81" s="12" t="s">
        <v>85</v>
      </c>
      <c r="B81" s="14"/>
      <c r="C81" t="s">
        <v>91</v>
      </c>
    </row>
    <row r="82" spans="1:3" x14ac:dyDescent="0.3">
      <c r="A82" s="12" t="s">
        <v>86</v>
      </c>
      <c r="B82" s="14"/>
      <c r="C82" t="s">
        <v>93</v>
      </c>
    </row>
    <row r="83" spans="1:3" x14ac:dyDescent="0.3">
      <c r="A83" s="12" t="s">
        <v>92</v>
      </c>
      <c r="B83" s="14"/>
      <c r="C83" t="s">
        <v>94</v>
      </c>
    </row>
    <row r="84" spans="1:3" x14ac:dyDescent="0.3">
      <c r="A84" s="12" t="s">
        <v>11</v>
      </c>
      <c r="B84" s="11">
        <v>85</v>
      </c>
    </row>
    <row r="85" spans="1:3" x14ac:dyDescent="0.3">
      <c r="A85" s="12" t="s">
        <v>95</v>
      </c>
      <c r="B85" s="14"/>
    </row>
    <row r="86" spans="1:3" ht="3" customHeight="1" x14ac:dyDescent="0.3"/>
    <row r="88" spans="1:3" x14ac:dyDescent="0.3">
      <c r="A88" s="29" t="s">
        <v>98</v>
      </c>
      <c r="B88" s="28">
        <f>SLOPE(C65:C75,B65:B75)*B84+INTERCEPT(C65:C75,B65:B75)</f>
        <v>6165.7819417567389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8"/>
  <sheetViews>
    <sheetView zoomScale="80" zoomScaleNormal="80" workbookViewId="0">
      <selection activeCell="A2" sqref="A2"/>
    </sheetView>
  </sheetViews>
  <sheetFormatPr defaultRowHeight="14.4" x14ac:dyDescent="0.3"/>
  <cols>
    <col min="1" max="1" width="13.33203125" customWidth="1"/>
    <col min="2" max="2" width="8.77734375" customWidth="1"/>
    <col min="3" max="3" width="17.33203125" customWidth="1"/>
    <col min="4" max="4" width="17.6640625" customWidth="1"/>
    <col min="5" max="5" width="11.77734375" customWidth="1"/>
    <col min="6" max="7" width="13.88671875" customWidth="1"/>
    <col min="8" max="8" width="14.5546875" customWidth="1"/>
    <col min="14" max="14" width="2.21875" customWidth="1"/>
  </cols>
  <sheetData>
    <row r="1" spans="1:8" x14ac:dyDescent="0.3">
      <c r="A1" s="25" t="s">
        <v>47</v>
      </c>
      <c r="B1" s="26"/>
      <c r="C1" s="26"/>
      <c r="D1" s="26"/>
      <c r="E1" s="26"/>
      <c r="F1" s="26"/>
      <c r="G1" s="26"/>
      <c r="H1" s="27"/>
    </row>
    <row r="2" spans="1:8" ht="28.8" x14ac:dyDescent="0.3">
      <c r="A2" s="1" t="s">
        <v>27</v>
      </c>
      <c r="B2" s="2"/>
      <c r="C2" s="2"/>
      <c r="D2" s="2"/>
      <c r="E2" s="2"/>
      <c r="F2" s="2"/>
      <c r="G2" s="2"/>
      <c r="H2" s="3"/>
    </row>
    <row r="3" spans="1:8" x14ac:dyDescent="0.3">
      <c r="A3" s="1" t="s">
        <v>28</v>
      </c>
      <c r="B3" s="2"/>
      <c r="C3" s="2"/>
      <c r="D3" s="2"/>
      <c r="E3" s="2"/>
      <c r="F3" s="2"/>
      <c r="G3" s="2"/>
      <c r="H3" s="3"/>
    </row>
    <row r="4" spans="1:8" x14ac:dyDescent="0.3">
      <c r="A4" s="1" t="s">
        <v>29</v>
      </c>
      <c r="B4" s="2"/>
      <c r="C4" s="2"/>
      <c r="D4" s="2"/>
      <c r="E4" s="2"/>
      <c r="F4" s="2"/>
      <c r="G4" s="2"/>
      <c r="H4" s="3"/>
    </row>
    <row r="5" spans="1:8" x14ac:dyDescent="0.3">
      <c r="A5" s="1" t="s">
        <v>30</v>
      </c>
      <c r="B5" s="2"/>
      <c r="C5" s="2"/>
      <c r="D5" s="2"/>
      <c r="E5" s="2"/>
      <c r="F5" s="2"/>
      <c r="G5" s="2"/>
      <c r="H5" s="3"/>
    </row>
    <row r="6" spans="1:8" x14ac:dyDescent="0.3">
      <c r="A6" s="1" t="s">
        <v>31</v>
      </c>
      <c r="B6" s="2"/>
      <c r="C6" s="2"/>
      <c r="D6" s="2"/>
      <c r="E6" s="2"/>
      <c r="F6" s="2"/>
      <c r="G6" s="2"/>
      <c r="H6" s="3"/>
    </row>
    <row r="7" spans="1:8" x14ac:dyDescent="0.3">
      <c r="A7" s="1" t="s">
        <v>32</v>
      </c>
      <c r="B7" s="2"/>
      <c r="C7" s="2"/>
      <c r="D7" s="2"/>
      <c r="E7" s="2"/>
      <c r="F7" s="2"/>
      <c r="G7" s="2"/>
      <c r="H7" s="3"/>
    </row>
    <row r="8" spans="1:8" x14ac:dyDescent="0.3">
      <c r="A8" s="1" t="s">
        <v>33</v>
      </c>
      <c r="B8" s="2"/>
      <c r="C8" s="2"/>
      <c r="D8" s="2"/>
      <c r="E8" s="2"/>
      <c r="F8" s="2"/>
      <c r="G8" s="2"/>
      <c r="H8" s="3"/>
    </row>
    <row r="9" spans="1:8" x14ac:dyDescent="0.3">
      <c r="A9" s="1" t="s">
        <v>34</v>
      </c>
      <c r="B9" s="2"/>
      <c r="C9" s="2"/>
      <c r="D9" s="2"/>
      <c r="E9" s="2"/>
      <c r="F9" s="2"/>
      <c r="G9" s="2"/>
      <c r="H9" s="3"/>
    </row>
    <row r="10" spans="1:8" x14ac:dyDescent="0.3">
      <c r="A10" s="1" t="s">
        <v>35</v>
      </c>
      <c r="B10" s="2"/>
      <c r="C10" s="2"/>
      <c r="D10" s="2"/>
      <c r="E10" s="2"/>
      <c r="F10" s="2"/>
      <c r="G10" s="2"/>
      <c r="H10" s="3"/>
    </row>
    <row r="11" spans="1:8" ht="43.2" x14ac:dyDescent="0.3">
      <c r="A11" s="1" t="s">
        <v>36</v>
      </c>
      <c r="B11" s="2"/>
      <c r="C11" s="2"/>
      <c r="D11" s="2"/>
      <c r="E11" s="2"/>
      <c r="F11" s="2"/>
      <c r="G11" s="2"/>
      <c r="H11" s="3"/>
    </row>
    <row r="12" spans="1:8" x14ac:dyDescent="0.3">
      <c r="A12" s="1" t="s">
        <v>37</v>
      </c>
      <c r="B12" s="2"/>
      <c r="C12" s="2"/>
      <c r="D12" s="2"/>
      <c r="E12" s="2"/>
      <c r="F12" s="2"/>
      <c r="G12" s="2"/>
      <c r="H12" s="3"/>
    </row>
    <row r="13" spans="1:8" x14ac:dyDescent="0.3">
      <c r="A13" s="24"/>
      <c r="B13" s="24"/>
      <c r="C13" s="24"/>
      <c r="D13" s="24"/>
      <c r="E13" s="24"/>
      <c r="F13" s="24"/>
      <c r="G13" s="24"/>
      <c r="H13" s="24"/>
    </row>
    <row r="17" spans="1:8" x14ac:dyDescent="0.3">
      <c r="F17" s="9" t="s">
        <v>65</v>
      </c>
      <c r="G17" s="9" t="s">
        <v>12</v>
      </c>
    </row>
    <row r="18" spans="1:8" x14ac:dyDescent="0.3">
      <c r="F18" s="11">
        <f>$B$22</f>
        <v>59.93333333333333</v>
      </c>
      <c r="G18" s="11">
        <v>0</v>
      </c>
    </row>
    <row r="19" spans="1:8" x14ac:dyDescent="0.3">
      <c r="A19" s="4" t="s">
        <v>52</v>
      </c>
      <c r="F19" s="11">
        <f>$B$22</f>
        <v>59.93333333333333</v>
      </c>
      <c r="G19" s="11">
        <v>10000</v>
      </c>
    </row>
    <row r="20" spans="1:8" x14ac:dyDescent="0.3">
      <c r="F20" s="9" t="s">
        <v>11</v>
      </c>
      <c r="G20" s="9" t="s">
        <v>66</v>
      </c>
    </row>
    <row r="21" spans="1:8" x14ac:dyDescent="0.3">
      <c r="F21" s="11">
        <v>0</v>
      </c>
      <c r="G21" s="13">
        <f>$C$22</f>
        <v>5409.333333333333</v>
      </c>
    </row>
    <row r="22" spans="1:8" x14ac:dyDescent="0.3">
      <c r="A22" s="5" t="s">
        <v>64</v>
      </c>
      <c r="B22" s="14">
        <f>AVERAGE(B28:B42)</f>
        <v>59.93333333333333</v>
      </c>
      <c r="C22" s="15">
        <f>AVERAGE(C28:C42)</f>
        <v>5409.333333333333</v>
      </c>
      <c r="F22" s="11">
        <v>100</v>
      </c>
      <c r="G22" s="13">
        <f>$C$22</f>
        <v>5409.333333333333</v>
      </c>
    </row>
    <row r="23" spans="1:8" x14ac:dyDescent="0.3">
      <c r="A23" s="5" t="s">
        <v>80</v>
      </c>
      <c r="B23" s="14">
        <f>COUNT(B28:B42)</f>
        <v>15</v>
      </c>
    </row>
    <row r="24" spans="1:8" x14ac:dyDescent="0.3">
      <c r="A24" s="5" t="s">
        <v>81</v>
      </c>
      <c r="B24" s="14">
        <f>B23-1</f>
        <v>14</v>
      </c>
    </row>
    <row r="25" spans="1:8" ht="28.8" x14ac:dyDescent="0.3">
      <c r="A25" s="16" t="s">
        <v>49</v>
      </c>
      <c r="B25" s="10" t="s">
        <v>11</v>
      </c>
      <c r="C25" s="10" t="s">
        <v>12</v>
      </c>
      <c r="D25" s="10" t="s">
        <v>67</v>
      </c>
      <c r="E25" s="10" t="s">
        <v>68</v>
      </c>
      <c r="F25" s="10" t="str">
        <f t="shared" ref="F25:G25" si="0">D25&amp;"^2"</f>
        <v>(x Deviation)^2</v>
      </c>
      <c r="G25" s="10" t="str">
        <f t="shared" si="0"/>
        <v>(y Deviation)^2</v>
      </c>
      <c r="H25" s="16" t="str">
        <f>D25&amp;"*"&amp;CHAR(10)&amp;E25</f>
        <v>(x Deviation)*
(y Deviation)</v>
      </c>
    </row>
    <row r="26" spans="1:8" ht="3.6" customHeight="1" x14ac:dyDescent="0.3">
      <c r="H26" s="17"/>
    </row>
    <row r="27" spans="1:8" ht="28.8" x14ac:dyDescent="0.3">
      <c r="A27" s="12" t="s">
        <v>50</v>
      </c>
      <c r="B27" s="12" t="s">
        <v>127</v>
      </c>
      <c r="C27" s="12" t="s">
        <v>59</v>
      </c>
      <c r="D27" s="9" t="s">
        <v>69</v>
      </c>
      <c r="E27" s="9" t="s">
        <v>70</v>
      </c>
      <c r="F27" s="9" t="str">
        <f t="shared" ref="F27:G27" si="1">D27&amp;"^2"</f>
        <v>(x - Xbar)^2</v>
      </c>
      <c r="G27" s="9" t="str">
        <f t="shared" si="1"/>
        <v>(y - Ybar)^2</v>
      </c>
      <c r="H27" s="12" t="s">
        <v>71</v>
      </c>
    </row>
    <row r="28" spans="1:8" x14ac:dyDescent="0.3">
      <c r="A28" s="11">
        <v>1</v>
      </c>
      <c r="B28" s="11">
        <v>86</v>
      </c>
      <c r="C28" s="13">
        <v>3300</v>
      </c>
      <c r="D28" s="14">
        <f>B28-$B$22</f>
        <v>26.06666666666667</v>
      </c>
      <c r="E28" s="21">
        <f>C28-$C$22</f>
        <v>-2109.333333333333</v>
      </c>
      <c r="F28" s="14">
        <f>D28^2</f>
        <v>679.47111111111133</v>
      </c>
      <c r="G28" s="14">
        <f>E28^2</f>
        <v>4449287.1111111101</v>
      </c>
      <c r="H28" s="14">
        <f>D28*E28</f>
        <v>-54983.288888888885</v>
      </c>
    </row>
    <row r="29" spans="1:8" x14ac:dyDescent="0.3">
      <c r="A29" s="11">
        <v>2</v>
      </c>
      <c r="B29" s="11">
        <v>40</v>
      </c>
      <c r="C29" s="13">
        <v>8200</v>
      </c>
      <c r="D29" s="14">
        <f t="shared" ref="D29:D42" si="2">B29-$B$22</f>
        <v>-19.93333333333333</v>
      </c>
      <c r="E29" s="14">
        <f t="shared" ref="E29:E42" si="3">C29-$C$22</f>
        <v>2790.666666666667</v>
      </c>
      <c r="F29" s="14">
        <f t="shared" ref="F29:G42" si="4">D29^2</f>
        <v>397.33777777777766</v>
      </c>
      <c r="G29" s="14">
        <f t="shared" si="4"/>
        <v>7787820.4444444459</v>
      </c>
      <c r="H29" s="14">
        <f t="shared" ref="H29:H42" si="5">D29*E29</f>
        <v>-55627.288888888885</v>
      </c>
    </row>
    <row r="30" spans="1:8" x14ac:dyDescent="0.3">
      <c r="A30" s="11">
        <v>3</v>
      </c>
      <c r="B30" s="11">
        <v>41</v>
      </c>
      <c r="C30" s="13">
        <v>8900</v>
      </c>
      <c r="D30" s="14">
        <f t="shared" si="2"/>
        <v>-18.93333333333333</v>
      </c>
      <c r="E30" s="14">
        <f t="shared" si="3"/>
        <v>3490.666666666667</v>
      </c>
      <c r="F30" s="14">
        <f t="shared" si="4"/>
        <v>358.47111111111099</v>
      </c>
      <c r="G30" s="14">
        <f t="shared" si="4"/>
        <v>12184753.77777778</v>
      </c>
      <c r="H30" s="14">
        <f t="shared" si="5"/>
        <v>-66089.955555555556</v>
      </c>
    </row>
    <row r="31" spans="1:8" x14ac:dyDescent="0.3">
      <c r="A31" s="11">
        <v>4</v>
      </c>
      <c r="B31" s="11">
        <v>78</v>
      </c>
      <c r="C31" s="13">
        <v>3100</v>
      </c>
      <c r="D31" s="14">
        <f t="shared" si="2"/>
        <v>18.06666666666667</v>
      </c>
      <c r="E31" s="14">
        <f t="shared" si="3"/>
        <v>-2309.333333333333</v>
      </c>
      <c r="F31" s="14">
        <f t="shared" si="4"/>
        <v>326.40444444444455</v>
      </c>
      <c r="G31" s="14">
        <f t="shared" si="4"/>
        <v>5333020.4444444431</v>
      </c>
      <c r="H31" s="14">
        <f t="shared" si="5"/>
        <v>-41721.955555555556</v>
      </c>
    </row>
    <row r="32" spans="1:8" x14ac:dyDescent="0.3">
      <c r="A32" s="11">
        <v>5</v>
      </c>
      <c r="B32" s="11">
        <v>71</v>
      </c>
      <c r="C32" s="13">
        <v>4020</v>
      </c>
      <c r="D32" s="14">
        <f t="shared" si="2"/>
        <v>11.06666666666667</v>
      </c>
      <c r="E32" s="14">
        <f t="shared" si="3"/>
        <v>-1389.333333333333</v>
      </c>
      <c r="F32" s="14">
        <f t="shared" si="4"/>
        <v>122.47111111111118</v>
      </c>
      <c r="G32" s="14">
        <f t="shared" si="4"/>
        <v>1930247.1111111103</v>
      </c>
      <c r="H32" s="14">
        <f t="shared" si="5"/>
        <v>-15375.28888888889</v>
      </c>
    </row>
    <row r="33" spans="1:8" x14ac:dyDescent="0.3">
      <c r="A33" s="11">
        <v>6</v>
      </c>
      <c r="B33" s="11">
        <v>91</v>
      </c>
      <c r="C33" s="13">
        <v>1950</v>
      </c>
      <c r="D33" s="14">
        <f t="shared" si="2"/>
        <v>31.06666666666667</v>
      </c>
      <c r="E33" s="14">
        <f t="shared" si="3"/>
        <v>-3459.333333333333</v>
      </c>
      <c r="F33" s="14">
        <f t="shared" si="4"/>
        <v>965.13777777777796</v>
      </c>
      <c r="G33" s="14">
        <f t="shared" si="4"/>
        <v>11966987.111111108</v>
      </c>
      <c r="H33" s="14">
        <f t="shared" si="5"/>
        <v>-107469.95555555556</v>
      </c>
    </row>
    <row r="34" spans="1:8" x14ac:dyDescent="0.3">
      <c r="A34" s="11">
        <v>7</v>
      </c>
      <c r="B34" s="11">
        <v>70</v>
      </c>
      <c r="C34" s="13">
        <v>2500</v>
      </c>
      <c r="D34" s="14">
        <f t="shared" si="2"/>
        <v>10.06666666666667</v>
      </c>
      <c r="E34" s="14">
        <f t="shared" si="3"/>
        <v>-2909.333333333333</v>
      </c>
      <c r="F34" s="14">
        <f t="shared" si="4"/>
        <v>101.33777777777784</v>
      </c>
      <c r="G34" s="14">
        <f t="shared" si="4"/>
        <v>8464220.4444444422</v>
      </c>
      <c r="H34" s="14">
        <f t="shared" si="5"/>
        <v>-29287.288888888896</v>
      </c>
    </row>
    <row r="35" spans="1:8" x14ac:dyDescent="0.3">
      <c r="A35" s="11">
        <v>8</v>
      </c>
      <c r="B35" s="11">
        <v>37</v>
      </c>
      <c r="C35" s="13">
        <v>6500</v>
      </c>
      <c r="D35" s="14">
        <f t="shared" si="2"/>
        <v>-22.93333333333333</v>
      </c>
      <c r="E35" s="14">
        <f t="shared" si="3"/>
        <v>1090.666666666667</v>
      </c>
      <c r="F35" s="14">
        <f t="shared" si="4"/>
        <v>525.93777777777757</v>
      </c>
      <c r="G35" s="14">
        <f t="shared" si="4"/>
        <v>1189553.7777777785</v>
      </c>
      <c r="H35" s="14">
        <f t="shared" si="5"/>
        <v>-25012.622222222224</v>
      </c>
    </row>
    <row r="36" spans="1:8" x14ac:dyDescent="0.3">
      <c r="A36" s="11">
        <v>9</v>
      </c>
      <c r="B36" s="11">
        <v>65</v>
      </c>
      <c r="C36" s="13">
        <v>6210</v>
      </c>
      <c r="D36" s="14">
        <f t="shared" si="2"/>
        <v>5.06666666666667</v>
      </c>
      <c r="E36" s="14">
        <f t="shared" si="3"/>
        <v>800.66666666666697</v>
      </c>
      <c r="F36" s="14">
        <f t="shared" si="4"/>
        <v>25.671111111111145</v>
      </c>
      <c r="G36" s="14">
        <f t="shared" si="4"/>
        <v>641067.11111111159</v>
      </c>
      <c r="H36" s="14">
        <f t="shared" si="5"/>
        <v>4056.7111111111153</v>
      </c>
    </row>
    <row r="37" spans="1:8" x14ac:dyDescent="0.3">
      <c r="A37" s="11">
        <v>10</v>
      </c>
      <c r="B37" s="11">
        <v>42</v>
      </c>
      <c r="C37" s="13">
        <v>5250</v>
      </c>
      <c r="D37" s="14">
        <f t="shared" si="2"/>
        <v>-17.93333333333333</v>
      </c>
      <c r="E37" s="14">
        <f t="shared" si="3"/>
        <v>-159.33333333333303</v>
      </c>
      <c r="F37" s="14">
        <f t="shared" si="4"/>
        <v>321.60444444444431</v>
      </c>
      <c r="G37" s="14">
        <f t="shared" si="4"/>
        <v>25387.111111111015</v>
      </c>
      <c r="H37" s="14">
        <f t="shared" si="5"/>
        <v>2857.3777777777718</v>
      </c>
    </row>
    <row r="38" spans="1:8" x14ac:dyDescent="0.3">
      <c r="A38" s="11">
        <v>11</v>
      </c>
      <c r="B38" s="11">
        <v>53</v>
      </c>
      <c r="C38" s="13">
        <v>7200</v>
      </c>
      <c r="D38" s="14">
        <f t="shared" si="2"/>
        <v>-6.93333333333333</v>
      </c>
      <c r="E38" s="14">
        <f t="shared" si="3"/>
        <v>1790.666666666667</v>
      </c>
      <c r="F38" s="14">
        <f t="shared" si="4"/>
        <v>48.071111111111065</v>
      </c>
      <c r="G38" s="14">
        <f t="shared" si="4"/>
        <v>3206487.1111111124</v>
      </c>
      <c r="H38" s="14">
        <f t="shared" si="5"/>
        <v>-12415.288888888885</v>
      </c>
    </row>
    <row r="39" spans="1:8" x14ac:dyDescent="0.3">
      <c r="A39" s="11">
        <v>12</v>
      </c>
      <c r="B39" s="11">
        <v>83</v>
      </c>
      <c r="C39" s="13">
        <v>2750</v>
      </c>
      <c r="D39" s="14">
        <f t="shared" si="2"/>
        <v>23.06666666666667</v>
      </c>
      <c r="E39" s="14">
        <f t="shared" si="3"/>
        <v>-2659.333333333333</v>
      </c>
      <c r="F39" s="14">
        <f t="shared" si="4"/>
        <v>532.07111111111124</v>
      </c>
      <c r="G39" s="14">
        <f t="shared" si="4"/>
        <v>7072053.7777777761</v>
      </c>
      <c r="H39" s="14">
        <f t="shared" si="5"/>
        <v>-61341.955555555556</v>
      </c>
    </row>
    <row r="40" spans="1:8" x14ac:dyDescent="0.3">
      <c r="A40" s="11">
        <v>13</v>
      </c>
      <c r="B40" s="11">
        <v>63</v>
      </c>
      <c r="C40" s="13">
        <v>7150</v>
      </c>
      <c r="D40" s="14">
        <f t="shared" si="2"/>
        <v>3.06666666666667</v>
      </c>
      <c r="E40" s="14">
        <f t="shared" si="3"/>
        <v>1740.666666666667</v>
      </c>
      <c r="F40" s="14">
        <f t="shared" si="4"/>
        <v>9.404444444444465</v>
      </c>
      <c r="G40" s="14">
        <f t="shared" si="4"/>
        <v>3029920.4444444454</v>
      </c>
      <c r="H40" s="14">
        <f t="shared" si="5"/>
        <v>5338.0444444444511</v>
      </c>
    </row>
    <row r="41" spans="1:8" x14ac:dyDescent="0.3">
      <c r="A41" s="11">
        <v>14</v>
      </c>
      <c r="B41" s="11">
        <v>36</v>
      </c>
      <c r="C41" s="13">
        <v>7900</v>
      </c>
      <c r="D41" s="14">
        <f t="shared" si="2"/>
        <v>-23.93333333333333</v>
      </c>
      <c r="E41" s="14">
        <f t="shared" si="3"/>
        <v>2490.666666666667</v>
      </c>
      <c r="F41" s="14">
        <f t="shared" si="4"/>
        <v>572.80444444444424</v>
      </c>
      <c r="G41" s="14">
        <f t="shared" si="4"/>
        <v>6203420.4444444459</v>
      </c>
      <c r="H41" s="14">
        <f t="shared" si="5"/>
        <v>-59609.955555555556</v>
      </c>
    </row>
    <row r="42" spans="1:8" ht="15" thickBot="1" x14ac:dyDescent="0.35">
      <c r="A42" s="18">
        <v>15</v>
      </c>
      <c r="B42" s="18">
        <v>43</v>
      </c>
      <c r="C42" s="19">
        <v>6210</v>
      </c>
      <c r="D42" s="20">
        <f t="shared" si="2"/>
        <v>-16.93333333333333</v>
      </c>
      <c r="E42" s="20">
        <f t="shared" si="3"/>
        <v>800.66666666666697</v>
      </c>
      <c r="F42" s="20">
        <f t="shared" si="4"/>
        <v>286.73777777777764</v>
      </c>
      <c r="G42" s="20">
        <f t="shared" si="4"/>
        <v>641067.11111111159</v>
      </c>
      <c r="H42" s="20">
        <f t="shared" si="5"/>
        <v>-13557.955555555558</v>
      </c>
    </row>
    <row r="43" spans="1:8" ht="15" thickTop="1" x14ac:dyDescent="0.3">
      <c r="C43" t="s">
        <v>72</v>
      </c>
      <c r="D43" s="23">
        <f t="shared" ref="D43:E43" si="6">SUM(D28:D42)</f>
        <v>4.9737991503207013E-14</v>
      </c>
      <c r="E43" s="23">
        <f t="shared" si="6"/>
        <v>4.5474735088646412E-12</v>
      </c>
    </row>
    <row r="44" spans="1:8" x14ac:dyDescent="0.3">
      <c r="C44" t="s">
        <v>73</v>
      </c>
      <c r="F44" s="14">
        <f>SUM(F28:F42)</f>
        <v>5272.9333333333325</v>
      </c>
      <c r="G44" s="14">
        <f>SUM(G28:G42)</f>
        <v>74125293.333333328</v>
      </c>
    </row>
    <row r="45" spans="1:8" x14ac:dyDescent="0.3">
      <c r="C45" t="s">
        <v>74</v>
      </c>
      <c r="H45" s="14">
        <f>SUM(H28:H42)</f>
        <v>-530240.66666666663</v>
      </c>
    </row>
    <row r="46" spans="1:8" x14ac:dyDescent="0.3">
      <c r="C46" t="s">
        <v>77</v>
      </c>
      <c r="E46" s="14">
        <f>SQRT(F44/B24)</f>
        <v>19.407166079520604</v>
      </c>
      <c r="F46" s="14">
        <f>_xlfn.STDEV.S(B28:B42)</f>
        <v>19.407166079520611</v>
      </c>
    </row>
    <row r="47" spans="1:8" x14ac:dyDescent="0.3">
      <c r="C47" t="s">
        <v>78</v>
      </c>
      <c r="E47" s="14">
        <f>SQRT(G44/B24)</f>
        <v>2301.0136482697812</v>
      </c>
      <c r="F47" s="14">
        <f>_xlfn.STDEV.S(C28:C42)</f>
        <v>2301.0136482697812</v>
      </c>
    </row>
    <row r="48" spans="1:8" x14ac:dyDescent="0.3">
      <c r="C48" t="s">
        <v>75</v>
      </c>
      <c r="E48" s="14">
        <f>H45/B24</f>
        <v>-37874.333333333328</v>
      </c>
      <c r="F48" s="14">
        <f>_xlfn.COVARIANCE.S(C28:C42,B28:B42)</f>
        <v>-37874.333333333328</v>
      </c>
    </row>
    <row r="49" spans="1:11" ht="15.6" x14ac:dyDescent="0.3">
      <c r="C49" s="22" t="s">
        <v>79</v>
      </c>
      <c r="E49" s="14">
        <f>E48/PRODUCT(E46:E47)</f>
        <v>-0.84813245031454609</v>
      </c>
      <c r="F49" s="14">
        <f>PEARSON(C28:C42,B28:B42)</f>
        <v>-0.84813245031454598</v>
      </c>
      <c r="H49" t="s">
        <v>82</v>
      </c>
      <c r="K49" t="s">
        <v>88</v>
      </c>
    </row>
    <row r="50" spans="1:11" x14ac:dyDescent="0.3">
      <c r="C50" t="s">
        <v>86</v>
      </c>
      <c r="E50" s="14">
        <f>H45/F44</f>
        <v>-100.55895516726933</v>
      </c>
      <c r="F50" s="14">
        <f>SLOPE(C28:C42,B28:B42)</f>
        <v>-100.55895516726933</v>
      </c>
      <c r="H50" t="s">
        <v>96</v>
      </c>
    </row>
    <row r="51" spans="1:11" x14ac:dyDescent="0.3">
      <c r="C51" t="s">
        <v>87</v>
      </c>
      <c r="E51" s="28">
        <f>C22-E50*B22</f>
        <v>11436.166713025008</v>
      </c>
      <c r="F51" s="14">
        <f>INTERCEPT(C28:C42,B28:B42)</f>
        <v>11436.166713025008</v>
      </c>
      <c r="H51" t="s">
        <v>94</v>
      </c>
    </row>
    <row r="52" spans="1:11" ht="28.8" x14ac:dyDescent="0.3">
      <c r="C52" s="17" t="s">
        <v>90</v>
      </c>
      <c r="D52">
        <v>71</v>
      </c>
      <c r="E52" s="28">
        <f>E51+E50*D52</f>
        <v>4296.4808961488852</v>
      </c>
      <c r="F52" s="14">
        <f>FORECAST(D52,C28:C42,B28:B42)</f>
        <v>4296.4808961488852</v>
      </c>
    </row>
    <row r="53" spans="1:11" x14ac:dyDescent="0.3">
      <c r="C53" t="s">
        <v>89</v>
      </c>
      <c r="D53" t="s">
        <v>97</v>
      </c>
    </row>
    <row r="54" spans="1:11" x14ac:dyDescent="0.3">
      <c r="D54" t="str">
        <f>IF(D53="","","y Predicted = "&amp;ROUND(INTERCEPT(C28:C42,B28:B42),2)&amp;" + "&amp;ROUND(SLOPE(C28:C42,B28:B42),2)&amp;"*x")</f>
        <v>y Predicted = 11436.17 + -100.56*x</v>
      </c>
    </row>
    <row r="58" spans="1:11" x14ac:dyDescent="0.3">
      <c r="E58" s="9" t="s">
        <v>65</v>
      </c>
      <c r="F58" s="9" t="s">
        <v>12</v>
      </c>
      <c r="G58" s="9" t="s">
        <v>11</v>
      </c>
      <c r="H58" s="9" t="s">
        <v>66</v>
      </c>
    </row>
    <row r="59" spans="1:11" x14ac:dyDescent="0.3">
      <c r="E59" s="11">
        <f>$B$77</f>
        <v>66.272727272727266</v>
      </c>
      <c r="F59" s="11">
        <v>0</v>
      </c>
      <c r="G59" s="11">
        <v>0</v>
      </c>
      <c r="H59" s="13">
        <f>$C$77</f>
        <v>4068.3636363636365</v>
      </c>
    </row>
    <row r="60" spans="1:11" x14ac:dyDescent="0.3">
      <c r="A60" s="4" t="s">
        <v>54</v>
      </c>
      <c r="E60" s="11">
        <f>$B$77</f>
        <v>66.272727272727266</v>
      </c>
      <c r="F60" s="11">
        <v>8000</v>
      </c>
      <c r="G60" s="11">
        <v>120</v>
      </c>
      <c r="H60" s="13">
        <f>$C$77</f>
        <v>4068.3636363636365</v>
      </c>
    </row>
    <row r="62" spans="1:11" x14ac:dyDescent="0.3">
      <c r="A62" s="16" t="s">
        <v>49</v>
      </c>
      <c r="B62" s="10" t="s">
        <v>11</v>
      </c>
      <c r="C62" s="10" t="s">
        <v>12</v>
      </c>
    </row>
    <row r="63" spans="1:11" ht="4.2" customHeight="1" x14ac:dyDescent="0.3"/>
    <row r="64" spans="1:11" ht="28.8" x14ac:dyDescent="0.3">
      <c r="A64" s="12" t="s">
        <v>50</v>
      </c>
      <c r="B64" s="12" t="s">
        <v>127</v>
      </c>
      <c r="C64" s="12" t="s">
        <v>60</v>
      </c>
    </row>
    <row r="65" spans="1:3" x14ac:dyDescent="0.3">
      <c r="A65" s="11">
        <v>1</v>
      </c>
      <c r="B65" s="11">
        <v>91</v>
      </c>
      <c r="C65" s="13">
        <v>7113</v>
      </c>
    </row>
    <row r="66" spans="1:3" x14ac:dyDescent="0.3">
      <c r="A66" s="11">
        <v>2</v>
      </c>
      <c r="B66" s="11">
        <v>45</v>
      </c>
      <c r="C66" s="13">
        <v>2044</v>
      </c>
    </row>
    <row r="67" spans="1:3" x14ac:dyDescent="0.3">
      <c r="A67" s="11">
        <v>3</v>
      </c>
      <c r="B67" s="11">
        <v>46</v>
      </c>
      <c r="C67" s="13">
        <v>1108</v>
      </c>
    </row>
    <row r="68" spans="1:3" x14ac:dyDescent="0.3">
      <c r="A68" s="11">
        <v>4</v>
      </c>
      <c r="B68" s="11">
        <v>83</v>
      </c>
      <c r="C68" s="13">
        <v>7093</v>
      </c>
    </row>
    <row r="69" spans="1:3" x14ac:dyDescent="0.3">
      <c r="A69" s="11">
        <v>5</v>
      </c>
      <c r="B69" s="11">
        <v>76</v>
      </c>
      <c r="C69" s="13">
        <v>3902</v>
      </c>
    </row>
    <row r="70" spans="1:3" x14ac:dyDescent="0.3">
      <c r="A70" s="11">
        <v>6</v>
      </c>
      <c r="B70" s="11">
        <v>96</v>
      </c>
      <c r="C70" s="13">
        <v>6676</v>
      </c>
    </row>
    <row r="71" spans="1:3" x14ac:dyDescent="0.3">
      <c r="A71" s="11">
        <v>7</v>
      </c>
      <c r="B71" s="11">
        <v>75</v>
      </c>
      <c r="C71" s="13">
        <v>5403</v>
      </c>
    </row>
    <row r="72" spans="1:3" x14ac:dyDescent="0.3">
      <c r="A72" s="11">
        <v>8</v>
      </c>
      <c r="B72" s="11">
        <v>42</v>
      </c>
      <c r="C72" s="13">
        <v>886</v>
      </c>
    </row>
    <row r="73" spans="1:3" x14ac:dyDescent="0.3">
      <c r="A73" s="11">
        <v>9</v>
      </c>
      <c r="B73" s="11">
        <v>70</v>
      </c>
      <c r="C73" s="13">
        <v>4740</v>
      </c>
    </row>
    <row r="74" spans="1:3" x14ac:dyDescent="0.3">
      <c r="A74" s="11">
        <v>10</v>
      </c>
      <c r="B74" s="11">
        <v>47</v>
      </c>
      <c r="C74" s="13">
        <v>2637</v>
      </c>
    </row>
    <row r="75" spans="1:3" x14ac:dyDescent="0.3">
      <c r="A75" s="11">
        <v>11</v>
      </c>
      <c r="B75" s="11">
        <v>58</v>
      </c>
      <c r="C75" s="13">
        <v>3150</v>
      </c>
    </row>
    <row r="77" spans="1:3" x14ac:dyDescent="0.3">
      <c r="A77" s="5" t="s">
        <v>64</v>
      </c>
      <c r="B77" s="14">
        <f>AVERAGE(B65:B75)</f>
        <v>66.272727272727266</v>
      </c>
      <c r="C77" s="15">
        <f>AVERAGE(C65:C75)</f>
        <v>4068.3636363636365</v>
      </c>
    </row>
    <row r="79" spans="1:3" ht="28.8" x14ac:dyDescent="0.3">
      <c r="A79" s="12" t="s">
        <v>75</v>
      </c>
      <c r="B79" s="14">
        <f>_xlfn.COVARIANCE.S(C65:C75,B65:B75)</f>
        <v>43143.69090909091</v>
      </c>
    </row>
    <row r="80" spans="1:3" ht="28.8" x14ac:dyDescent="0.3">
      <c r="A80" s="12" t="s">
        <v>76</v>
      </c>
      <c r="B80" s="14">
        <f>PEARSON(C65:C75,B65:B75)</f>
        <v>0.9516082183715443</v>
      </c>
      <c r="C80" t="s">
        <v>88</v>
      </c>
    </row>
    <row r="81" spans="1:3" x14ac:dyDescent="0.3">
      <c r="A81" s="12" t="s">
        <v>85</v>
      </c>
      <c r="B81" s="14">
        <f>RSQ(C65:C75,B65:B75)</f>
        <v>0.90555820127226427</v>
      </c>
      <c r="C81" t="s">
        <v>91</v>
      </c>
    </row>
    <row r="82" spans="1:3" x14ac:dyDescent="0.3">
      <c r="A82" s="12" t="s">
        <v>86</v>
      </c>
      <c r="B82" s="14">
        <f>SLOPE(C65:C75,B65:B75)</f>
        <v>111.99806485108796</v>
      </c>
      <c r="C82" t="s">
        <v>93</v>
      </c>
    </row>
    <row r="83" spans="1:3" x14ac:dyDescent="0.3">
      <c r="A83" s="12" t="s">
        <v>92</v>
      </c>
      <c r="B83" s="14">
        <f>INTERCEPT(C65:C75,B65:B75)</f>
        <v>-3354.0535705857378</v>
      </c>
      <c r="C83" t="s">
        <v>94</v>
      </c>
    </row>
    <row r="84" spans="1:3" x14ac:dyDescent="0.3">
      <c r="A84" s="12" t="s">
        <v>11</v>
      </c>
      <c r="B84" s="11">
        <v>85</v>
      </c>
    </row>
    <row r="85" spans="1:3" x14ac:dyDescent="0.3">
      <c r="A85" s="12" t="s">
        <v>95</v>
      </c>
      <c r="B85" s="14">
        <f>FORECAST(B84,C65:C75,B65:B75)</f>
        <v>6165.7819417567389</v>
      </c>
    </row>
    <row r="86" spans="1:3" ht="3" customHeight="1" x14ac:dyDescent="0.3"/>
    <row r="88" spans="1:3" x14ac:dyDescent="0.3">
      <c r="A88" s="29" t="s">
        <v>98</v>
      </c>
      <c r="B88" s="14">
        <f>B84*B82+B83</f>
        <v>6165.7819417567389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Topics</vt:lpstr>
      <vt:lpstr>(87)</vt:lpstr>
      <vt:lpstr>(87an)</vt:lpstr>
      <vt:lpstr>(88)</vt:lpstr>
      <vt:lpstr>(88an)</vt:lpstr>
      <vt:lpstr>(89)</vt:lpstr>
      <vt:lpstr>(89an)</vt:lpstr>
      <vt:lpstr>(90)</vt:lpstr>
      <vt:lpstr>(90an)</vt:lpstr>
      <vt:lpstr>(not91)</vt:lpstr>
      <vt:lpstr>(91)</vt:lpstr>
      <vt:lpstr>(91an)</vt:lpstr>
    </vt:vector>
  </TitlesOfParts>
  <Company>Highline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Girvin</dc:creator>
  <cp:lastModifiedBy>Michael Girvin</cp:lastModifiedBy>
  <dcterms:created xsi:type="dcterms:W3CDTF">2012-06-01T16:38:35Z</dcterms:created>
  <dcterms:modified xsi:type="dcterms:W3CDTF">2012-06-04T22:45:57Z</dcterms:modified>
</cp:coreProperties>
</file>