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ll classes\135_2011\Content\Ch10\"/>
    </mc:Choice>
  </mc:AlternateContent>
  <bookViews>
    <workbookView xWindow="90" yWindow="60" windowWidth="15165" windowHeight="8310" tabRatio="807"/>
  </bookViews>
  <sheets>
    <sheet name="Topics" sheetId="1" r:id="rId1"/>
    <sheet name="Compound Vs Simple" sheetId="2" r:id="rId2"/>
    <sheet name="Compound Vs Simple (an)" sheetId="10" r:id="rId3"/>
    <sheet name="FV(1)" sheetId="15" r:id="rId4"/>
    <sheet name="FV(1an)" sheetId="20" r:id="rId5"/>
    <sheet name="FV(2)" sheetId="17" r:id="rId6"/>
    <sheet name="FV(2an)" sheetId="21" r:id="rId7"/>
    <sheet name="FV(3)" sheetId="18" r:id="rId8"/>
    <sheet name="FV(3an)" sheetId="22" r:id="rId9"/>
    <sheet name="FV(4)" sheetId="19" r:id="rId10"/>
    <sheet name="FV(4an)" sheetId="23" r:id="rId11"/>
    <sheet name="FV(5)" sheetId="3" r:id="rId12"/>
    <sheet name="FV(5an)" sheetId="24" r:id="rId13"/>
    <sheet name="Daily(1)" sheetId="14" r:id="rId14"/>
    <sheet name="Daily(1an)" sheetId="30" r:id="rId15"/>
    <sheet name="Daily(2)" sheetId="26" r:id="rId16"/>
    <sheet name="Daily(2an)" sheetId="29" r:id="rId17"/>
    <sheet name="Daily(3)" sheetId="27" r:id="rId18"/>
    <sheet name="Daily(3an)" sheetId="28" r:id="rId19"/>
    <sheet name="PV FV" sheetId="31" r:id="rId20"/>
    <sheet name="PV FV (an)" sheetId="32" r:id="rId21"/>
    <sheet name="PV(1)" sheetId="8" r:id="rId22"/>
    <sheet name="PV(1an)" sheetId="13" r:id="rId23"/>
    <sheet name="PV(2)" sheetId="9" r:id="rId24"/>
    <sheet name="PV (2an)" sheetId="12" r:id="rId25"/>
    <sheet name="HW ==&gt;&gt;" sheetId="4" r:id="rId26"/>
    <sheet name="10(1)" sheetId="5" r:id="rId27"/>
    <sheet name="10(2)" sheetId="6" r:id="rId28"/>
    <sheet name="10(3)" sheetId="7" r:id="rId29"/>
  </sheets>
  <calcPr calcId="171027"/>
</workbook>
</file>

<file path=xl/calcChain.xml><?xml version="1.0" encoding="utf-8"?>
<calcChain xmlns="http://schemas.openxmlformats.org/spreadsheetml/2006/main">
  <c r="D21" i="13" l="1"/>
  <c r="D20" i="13"/>
  <c r="D22" i="13" s="1"/>
  <c r="A14" i="13"/>
  <c r="D8" i="13"/>
  <c r="D7" i="13"/>
  <c r="A1" i="13"/>
  <c r="D20" i="32"/>
  <c r="D19" i="32"/>
  <c r="F21" i="32" s="1"/>
  <c r="D8" i="32"/>
  <c r="D7" i="32"/>
  <c r="A1" i="32"/>
  <c r="G11" i="12"/>
  <c r="F11" i="12"/>
  <c r="G10" i="12"/>
  <c r="F10" i="12"/>
  <c r="J10" i="12" s="1"/>
  <c r="G9" i="12"/>
  <c r="F9" i="12"/>
  <c r="G8" i="12"/>
  <c r="F8" i="12"/>
  <c r="J8" i="12" s="1"/>
  <c r="G7" i="12"/>
  <c r="F7" i="12"/>
  <c r="G6" i="12"/>
  <c r="F6" i="12"/>
  <c r="H6" i="12" s="1"/>
  <c r="K6" i="12" s="1"/>
  <c r="G5" i="12"/>
  <c r="F5" i="12"/>
  <c r="G4" i="12"/>
  <c r="F4" i="12"/>
  <c r="H4" i="12" s="1"/>
  <c r="K4" i="12" s="1"/>
  <c r="A1" i="31"/>
  <c r="H5" i="12" l="1"/>
  <c r="K5" i="12" s="1"/>
  <c r="H7" i="12"/>
  <c r="K7" i="12" s="1"/>
  <c r="J9" i="12"/>
  <c r="J11" i="12"/>
  <c r="F9" i="32"/>
  <c r="F9" i="13"/>
  <c r="J4" i="12"/>
  <c r="J6" i="12"/>
  <c r="D9" i="32"/>
  <c r="D10" i="32" s="1"/>
  <c r="J5" i="12"/>
  <c r="J7" i="12"/>
  <c r="D9" i="13"/>
  <c r="F22" i="13"/>
  <c r="D24" i="13" s="1"/>
  <c r="D21" i="32"/>
  <c r="D22" i="32" s="1"/>
  <c r="H8" i="12"/>
  <c r="K8" i="12" s="1"/>
  <c r="H9" i="12"/>
  <c r="K9" i="12" s="1"/>
  <c r="H10" i="12"/>
  <c r="K10" i="12" s="1"/>
  <c r="H11" i="12"/>
  <c r="K11" i="12" s="1"/>
  <c r="N9" i="28" l="1"/>
  <c r="C9" i="28"/>
  <c r="B9" i="28"/>
  <c r="B10" i="28" s="1"/>
  <c r="B11" i="28" s="1"/>
  <c r="B12" i="28" s="1"/>
  <c r="B3" i="28"/>
  <c r="G5" i="29"/>
  <c r="F5" i="29"/>
  <c r="K5" i="29" s="1"/>
  <c r="G4" i="29"/>
  <c r="F4" i="29"/>
  <c r="G5" i="30"/>
  <c r="K5" i="30" s="1"/>
  <c r="F5" i="30"/>
  <c r="G4" i="30"/>
  <c r="K4" i="30" s="1"/>
  <c r="F4" i="30"/>
  <c r="B9" i="27"/>
  <c r="B10" i="27" s="1"/>
  <c r="B11" i="27" s="1"/>
  <c r="B12" i="27" s="1"/>
  <c r="N9" i="27"/>
  <c r="O10" i="27" s="1"/>
  <c r="C9" i="27"/>
  <c r="G11" i="24"/>
  <c r="F11" i="24"/>
  <c r="K11" i="24" s="1"/>
  <c r="G10" i="24"/>
  <c r="F10" i="24"/>
  <c r="H10" i="24" s="1"/>
  <c r="I10" i="24" s="1"/>
  <c r="G9" i="24"/>
  <c r="F9" i="24"/>
  <c r="G8" i="24"/>
  <c r="F8" i="24"/>
  <c r="H8" i="24" s="1"/>
  <c r="I8" i="24" s="1"/>
  <c r="G7" i="24"/>
  <c r="F7" i="24"/>
  <c r="K7" i="24" s="1"/>
  <c r="G6" i="24"/>
  <c r="F6" i="24"/>
  <c r="K6" i="24" s="1"/>
  <c r="G5" i="24"/>
  <c r="F5" i="24"/>
  <c r="K5" i="24" s="1"/>
  <c r="G4" i="24"/>
  <c r="F4" i="24"/>
  <c r="H4" i="24" s="1"/>
  <c r="I4" i="24" s="1"/>
  <c r="G36" i="23"/>
  <c r="G34" i="23"/>
  <c r="G6" i="23"/>
  <c r="F6" i="23"/>
  <c r="H10" i="23" s="1"/>
  <c r="A2" i="23"/>
  <c r="A1" i="23"/>
  <c r="G36" i="22"/>
  <c r="G34" i="22"/>
  <c r="G6" i="22"/>
  <c r="F6" i="22"/>
  <c r="H10" i="22" s="1"/>
  <c r="A2" i="22"/>
  <c r="A1" i="22"/>
  <c r="G36" i="21"/>
  <c r="G34" i="21"/>
  <c r="G6" i="21"/>
  <c r="F6" i="21"/>
  <c r="H10" i="21" s="1"/>
  <c r="A2" i="21"/>
  <c r="A1" i="21"/>
  <c r="F6" i="20"/>
  <c r="G6" i="20"/>
  <c r="H6" i="20" s="1"/>
  <c r="I6" i="20" s="1"/>
  <c r="G36" i="20"/>
  <c r="G34" i="20"/>
  <c r="A2" i="20"/>
  <c r="A1" i="20"/>
  <c r="G34" i="17"/>
  <c r="G34" i="18"/>
  <c r="G34" i="19"/>
  <c r="G34" i="15"/>
  <c r="G36" i="17"/>
  <c r="G36" i="18"/>
  <c r="G36" i="19"/>
  <c r="G36" i="15"/>
  <c r="A2" i="19"/>
  <c r="A1" i="19"/>
  <c r="A2" i="18"/>
  <c r="A1" i="18"/>
  <c r="A2" i="17"/>
  <c r="A1" i="17"/>
  <c r="A2" i="15"/>
  <c r="A1" i="15"/>
  <c r="H10" i="20" l="1"/>
  <c r="K4" i="29"/>
  <c r="L4" i="29" s="1"/>
  <c r="D10" i="28"/>
  <c r="F10" i="28" s="1"/>
  <c r="D11" i="28" s="1"/>
  <c r="F11" i="28" s="1"/>
  <c r="D12" i="28" s="1"/>
  <c r="F12" i="28" s="1"/>
  <c r="H7" i="24"/>
  <c r="I7" i="24" s="1"/>
  <c r="K8" i="24"/>
  <c r="H4" i="29"/>
  <c r="I4" i="29" s="1"/>
  <c r="H5" i="29"/>
  <c r="I5" i="29" s="1"/>
  <c r="H6" i="24"/>
  <c r="I6" i="24" s="1"/>
  <c r="H9" i="24"/>
  <c r="I9" i="24" s="1"/>
  <c r="N10" i="28"/>
  <c r="N11" i="28" s="1"/>
  <c r="N12" i="28" s="1"/>
  <c r="K9" i="24"/>
  <c r="H4" i="30"/>
  <c r="I4" i="30" s="1"/>
  <c r="O10" i="28"/>
  <c r="H5" i="30"/>
  <c r="I5" i="30" s="1"/>
  <c r="N10" i="27"/>
  <c r="N11" i="27" s="1"/>
  <c r="N12" i="27" s="1"/>
  <c r="K4" i="24"/>
  <c r="K10" i="24"/>
  <c r="H11" i="24"/>
  <c r="I11" i="24" s="1"/>
  <c r="H5" i="24"/>
  <c r="I5" i="24" s="1"/>
  <c r="H6" i="23"/>
  <c r="I6" i="23" s="1"/>
  <c r="H6" i="22"/>
  <c r="I6" i="22" s="1"/>
  <c r="H6" i="21"/>
  <c r="I6" i="21" s="1"/>
  <c r="C145" i="10"/>
  <c r="B145" i="10"/>
  <c r="C144" i="10"/>
  <c r="B144" i="10"/>
  <c r="D144" i="10" s="1"/>
  <c r="C143" i="10"/>
  <c r="B143" i="10"/>
  <c r="C142" i="10"/>
  <c r="B142" i="10"/>
  <c r="D142" i="10" s="1"/>
  <c r="C141" i="10"/>
  <c r="B141" i="10"/>
  <c r="D141" i="10" s="1"/>
  <c r="C140" i="10"/>
  <c r="B140" i="10"/>
  <c r="C139" i="10"/>
  <c r="B139" i="10"/>
  <c r="C138" i="10"/>
  <c r="B138" i="10"/>
  <c r="C137" i="10"/>
  <c r="B137" i="10"/>
  <c r="D137" i="10" s="1"/>
  <c r="C136" i="10"/>
  <c r="B136" i="10"/>
  <c r="C84" i="10"/>
  <c r="F83" i="10"/>
  <c r="C36" i="10" s="1"/>
  <c r="D36" i="10" s="1"/>
  <c r="B79" i="10"/>
  <c r="D122" i="10" s="1"/>
  <c r="B36" i="10"/>
  <c r="A32" i="10"/>
  <c r="A31" i="10"/>
  <c r="B26" i="10"/>
  <c r="B27" i="10" s="1"/>
  <c r="B31" i="10" s="1"/>
  <c r="B11" i="10"/>
  <c r="B7" i="10"/>
  <c r="C13" i="10" s="1"/>
  <c r="A2" i="10"/>
  <c r="O12" i="28" l="1"/>
  <c r="D138" i="10"/>
  <c r="D140" i="10"/>
  <c r="D145" i="10"/>
  <c r="O11" i="28"/>
  <c r="D139" i="10"/>
  <c r="D143" i="10"/>
  <c r="L5" i="29"/>
  <c r="O11" i="27"/>
  <c r="O12" i="27"/>
  <c r="E125" i="10"/>
  <c r="B18" i="10"/>
  <c r="D85" i="10"/>
  <c r="D88" i="10"/>
  <c r="D91" i="10"/>
  <c r="D94" i="10"/>
  <c r="D97" i="10"/>
  <c r="D100" i="10"/>
  <c r="D103" i="10"/>
  <c r="D106" i="10"/>
  <c r="D109" i="10"/>
  <c r="D112" i="10"/>
  <c r="D115" i="10"/>
  <c r="D118" i="10"/>
  <c r="D121" i="10"/>
  <c r="E126" i="10"/>
  <c r="C12" i="10"/>
  <c r="B17" i="10"/>
  <c r="C11" i="10"/>
  <c r="D11" i="10" s="1"/>
  <c r="E11" i="10" s="1"/>
  <c r="B12" i="10" s="1"/>
  <c r="C14" i="10"/>
  <c r="D84" i="10"/>
  <c r="E84" i="10" s="1"/>
  <c r="F84" i="10" s="1"/>
  <c r="C85" i="10" s="1"/>
  <c r="D87" i="10"/>
  <c r="D90" i="10"/>
  <c r="D93" i="10"/>
  <c r="D96" i="10"/>
  <c r="D99" i="10"/>
  <c r="D102" i="10"/>
  <c r="D105" i="10"/>
  <c r="D108" i="10"/>
  <c r="D111" i="10"/>
  <c r="D114" i="10"/>
  <c r="D117" i="10"/>
  <c r="D120" i="10"/>
  <c r="D123" i="10"/>
  <c r="D136" i="10"/>
  <c r="E136" i="10" s="1"/>
  <c r="D86" i="10"/>
  <c r="D89" i="10"/>
  <c r="D92" i="10"/>
  <c r="D95" i="10"/>
  <c r="D98" i="10"/>
  <c r="D101" i="10"/>
  <c r="D104" i="10"/>
  <c r="D107" i="10"/>
  <c r="D110" i="10"/>
  <c r="D113" i="10"/>
  <c r="D116" i="10"/>
  <c r="D119" i="10"/>
  <c r="B3" i="4"/>
  <c r="B2" i="4"/>
  <c r="B1" i="4"/>
  <c r="E137" i="10" l="1"/>
  <c r="B37" i="10"/>
  <c r="E85" i="10"/>
  <c r="F85" i="10" s="1"/>
  <c r="C86" i="10" s="1"/>
  <c r="D12" i="10"/>
  <c r="E12" i="10" s="1"/>
  <c r="B13" i="10" s="1"/>
  <c r="F12" i="7"/>
  <c r="B15" i="7" s="1"/>
  <c r="F15" i="7" s="1"/>
  <c r="F9" i="7"/>
  <c r="G9" i="7" s="1"/>
  <c r="H9" i="7"/>
  <c r="H8" i="7"/>
  <c r="F8" i="7"/>
  <c r="G8" i="7" s="1"/>
  <c r="H2" i="7"/>
  <c r="H3" i="7"/>
  <c r="H4" i="7"/>
  <c r="H5" i="7"/>
  <c r="F2" i="7"/>
  <c r="G2" i="7" s="1"/>
  <c r="F3" i="7"/>
  <c r="G3" i="7" s="1"/>
  <c r="F4" i="7"/>
  <c r="G4" i="7" s="1"/>
  <c r="F5" i="7"/>
  <c r="G5" i="7" s="1"/>
  <c r="A14" i="8"/>
  <c r="A1" i="8"/>
  <c r="B20" i="6"/>
  <c r="F27" i="6" s="1"/>
  <c r="B26" i="6"/>
  <c r="B27" i="6" s="1"/>
  <c r="E26" i="6"/>
  <c r="G12" i="6"/>
  <c r="G13" i="6"/>
  <c r="G14" i="6"/>
  <c r="F12" i="6"/>
  <c r="F13" i="6"/>
  <c r="F14" i="6"/>
  <c r="F5" i="6"/>
  <c r="G4" i="6"/>
  <c r="G5" i="6"/>
  <c r="G6" i="6"/>
  <c r="G7" i="6"/>
  <c r="F4" i="6"/>
  <c r="H4" i="6" s="1"/>
  <c r="I4" i="6" s="1"/>
  <c r="F6" i="6"/>
  <c r="F7" i="6"/>
  <c r="F12" i="5"/>
  <c r="G12" i="5"/>
  <c r="G11" i="5"/>
  <c r="H11" i="5" s="1"/>
  <c r="I11" i="5" s="1"/>
  <c r="F11" i="5"/>
  <c r="K11" i="5" s="1"/>
  <c r="G10" i="5"/>
  <c r="H10" i="5"/>
  <c r="I10" i="5" s="1"/>
  <c r="F10" i="5"/>
  <c r="K10" i="5" s="1"/>
  <c r="G9" i="5"/>
  <c r="F9" i="5"/>
  <c r="G4" i="5"/>
  <c r="G5" i="5"/>
  <c r="G6" i="5"/>
  <c r="G7" i="5"/>
  <c r="G8" i="5"/>
  <c r="F4" i="5"/>
  <c r="K4" i="5" s="1"/>
  <c r="F5" i="5"/>
  <c r="F6" i="5"/>
  <c r="K6" i="5" s="1"/>
  <c r="F7" i="5"/>
  <c r="F8" i="5"/>
  <c r="K8" i="5" s="1"/>
  <c r="B36" i="2"/>
  <c r="F83" i="2"/>
  <c r="C36" i="2" s="1"/>
  <c r="B137" i="2"/>
  <c r="C137" i="2"/>
  <c r="B138" i="2"/>
  <c r="C138" i="2"/>
  <c r="B139" i="2"/>
  <c r="C139" i="2"/>
  <c r="B140" i="2"/>
  <c r="C140" i="2"/>
  <c r="D140" i="2" s="1"/>
  <c r="B141" i="2"/>
  <c r="C141" i="2"/>
  <c r="B142" i="2"/>
  <c r="C142" i="2"/>
  <c r="B143" i="2"/>
  <c r="C143" i="2"/>
  <c r="B144" i="2"/>
  <c r="C144" i="2"/>
  <c r="D144" i="2" s="1"/>
  <c r="B145" i="2"/>
  <c r="C145" i="2"/>
  <c r="C136" i="2"/>
  <c r="B136" i="2"/>
  <c r="C84" i="2"/>
  <c r="B79" i="2"/>
  <c r="E126" i="2" s="1"/>
  <c r="A32" i="2"/>
  <c r="A31" i="2"/>
  <c r="K12" i="5" l="1"/>
  <c r="K7" i="5"/>
  <c r="K13" i="6"/>
  <c r="K9" i="5"/>
  <c r="K5" i="5"/>
  <c r="H4" i="5"/>
  <c r="I4" i="5" s="1"/>
  <c r="E27" i="6"/>
  <c r="E28" i="6" s="1"/>
  <c r="B28" i="6"/>
  <c r="B29" i="6" s="1"/>
  <c r="H7" i="6"/>
  <c r="I7" i="6" s="1"/>
  <c r="D143" i="2"/>
  <c r="D137" i="2"/>
  <c r="H9" i="5"/>
  <c r="I9" i="5" s="1"/>
  <c r="K5" i="6"/>
  <c r="D13" i="10"/>
  <c r="E13" i="10" s="1"/>
  <c r="B14" i="10" s="1"/>
  <c r="E86" i="10"/>
  <c r="F86" i="10" s="1"/>
  <c r="C87" i="10" s="1"/>
  <c r="B38" i="10"/>
  <c r="E138" i="10"/>
  <c r="D145" i="2"/>
  <c r="D142" i="2"/>
  <c r="D139" i="2"/>
  <c r="D36" i="2"/>
  <c r="D141" i="2"/>
  <c r="F28" i="6"/>
  <c r="H6" i="6"/>
  <c r="I6" i="6" s="1"/>
  <c r="H14" i="6"/>
  <c r="I14" i="6" s="1"/>
  <c r="H12" i="6"/>
  <c r="I12" i="6" s="1"/>
  <c r="H5" i="6"/>
  <c r="I5" i="6" s="1"/>
  <c r="H13" i="6"/>
  <c r="I13" i="6" s="1"/>
  <c r="K14" i="6"/>
  <c r="K12" i="6"/>
  <c r="K4" i="6"/>
  <c r="K6" i="6"/>
  <c r="K7" i="6"/>
  <c r="H12" i="5"/>
  <c r="I12" i="5" s="1"/>
  <c r="H8" i="5"/>
  <c r="I8" i="5" s="1"/>
  <c r="H7" i="5"/>
  <c r="I7" i="5" s="1"/>
  <c r="H6" i="5"/>
  <c r="I6" i="5" s="1"/>
  <c r="H5" i="5"/>
  <c r="I5" i="5" s="1"/>
  <c r="D138" i="2"/>
  <c r="D136" i="2"/>
  <c r="E136" i="2" s="1"/>
  <c r="D84" i="2"/>
  <c r="E84" i="2" s="1"/>
  <c r="F84" i="2" s="1"/>
  <c r="C85" i="2" s="1"/>
  <c r="D86" i="2"/>
  <c r="D123" i="2"/>
  <c r="D121" i="2"/>
  <c r="D119" i="2"/>
  <c r="D117" i="2"/>
  <c r="D115" i="2"/>
  <c r="D113" i="2"/>
  <c r="D111" i="2"/>
  <c r="D109" i="2"/>
  <c r="D107" i="2"/>
  <c r="D105" i="2"/>
  <c r="D103" i="2"/>
  <c r="D101" i="2"/>
  <c r="D99" i="2"/>
  <c r="D97" i="2"/>
  <c r="D95" i="2"/>
  <c r="D93" i="2"/>
  <c r="D91" i="2"/>
  <c r="D89" i="2"/>
  <c r="E125" i="2"/>
  <c r="D87" i="2"/>
  <c r="D85" i="2"/>
  <c r="D122" i="2"/>
  <c r="D120" i="2"/>
  <c r="D118" i="2"/>
  <c r="D116" i="2"/>
  <c r="D114" i="2"/>
  <c r="D112" i="2"/>
  <c r="D110" i="2"/>
  <c r="D108" i="2"/>
  <c r="D106" i="2"/>
  <c r="D104" i="2"/>
  <c r="D102" i="2"/>
  <c r="D100" i="2"/>
  <c r="D98" i="2"/>
  <c r="D96" i="2"/>
  <c r="D94" i="2"/>
  <c r="D92" i="2"/>
  <c r="D90" i="2"/>
  <c r="D88" i="2"/>
  <c r="A2" i="2"/>
  <c r="E87" i="10" l="1"/>
  <c r="F87" i="10" s="1"/>
  <c r="D14" i="10"/>
  <c r="E14" i="10" s="1"/>
  <c r="E139" i="10"/>
  <c r="B39" i="10"/>
  <c r="E29" i="6"/>
  <c r="F29" i="6"/>
  <c r="E137" i="2"/>
  <c r="E138" i="2" s="1"/>
  <c r="B37" i="2"/>
  <c r="E85" i="2"/>
  <c r="F85" i="2" s="1"/>
  <c r="C86" i="2" s="1"/>
  <c r="E86" i="2" s="1"/>
  <c r="F31" i="6" l="1"/>
  <c r="F32" i="6"/>
  <c r="B16" i="10"/>
  <c r="B32" i="10"/>
  <c r="B33" i="10" s="1"/>
  <c r="C37" i="10"/>
  <c r="D37" i="10" s="1"/>
  <c r="C88" i="10"/>
  <c r="E140" i="10"/>
  <c r="B40" i="10"/>
  <c r="B38" i="2"/>
  <c r="E139" i="2"/>
  <c r="B39" i="2"/>
  <c r="F86" i="2"/>
  <c r="C87" i="2" s="1"/>
  <c r="E87" i="2" s="1"/>
  <c r="E88" i="10" l="1"/>
  <c r="F88" i="10" s="1"/>
  <c r="C89" i="10" s="1"/>
  <c r="E141" i="10"/>
  <c r="B41" i="10"/>
  <c r="E140" i="2"/>
  <c r="B40" i="2"/>
  <c r="F87" i="2"/>
  <c r="E89" i="10" l="1"/>
  <c r="F89" i="10" s="1"/>
  <c r="C90" i="10" s="1"/>
  <c r="E142" i="10"/>
  <c r="B42" i="10"/>
  <c r="C88" i="2"/>
  <c r="E88" i="2" s="1"/>
  <c r="C37" i="2"/>
  <c r="D37" i="2" s="1"/>
  <c r="E141" i="2"/>
  <c r="B41" i="2"/>
  <c r="E90" i="10" l="1"/>
  <c r="F90" i="10" s="1"/>
  <c r="C91" i="10" s="1"/>
  <c r="E143" i="10"/>
  <c r="B43" i="10"/>
  <c r="F88" i="2"/>
  <c r="C89" i="2" s="1"/>
  <c r="E89" i="2" s="1"/>
  <c r="F89" i="2" s="1"/>
  <c r="C90" i="2" s="1"/>
  <c r="E142" i="2"/>
  <c r="B42" i="2"/>
  <c r="E91" i="10" l="1"/>
  <c r="F91" i="10" s="1"/>
  <c r="B44" i="10"/>
  <c r="E144" i="10"/>
  <c r="E143" i="2"/>
  <c r="B43" i="2"/>
  <c r="E90" i="2"/>
  <c r="F90" i="2" s="1"/>
  <c r="C91" i="2" s="1"/>
  <c r="C92" i="10" l="1"/>
  <c r="C38" i="10"/>
  <c r="D38" i="10" s="1"/>
  <c r="E145" i="10"/>
  <c r="B46" i="10" s="1"/>
  <c r="B45" i="10"/>
  <c r="E144" i="2"/>
  <c r="B44" i="2"/>
  <c r="E91" i="2"/>
  <c r="F91" i="2" s="1"/>
  <c r="E92" i="10" l="1"/>
  <c r="F92" i="10" s="1"/>
  <c r="C93" i="10" s="1"/>
  <c r="C92" i="2"/>
  <c r="C38" i="2"/>
  <c r="D38" i="2" s="1"/>
  <c r="E145" i="2"/>
  <c r="B46" i="2" s="1"/>
  <c r="B45" i="2"/>
  <c r="E92" i="2"/>
  <c r="F92" i="2" s="1"/>
  <c r="C93" i="2" s="1"/>
  <c r="E93" i="10" l="1"/>
  <c r="F93" i="10" s="1"/>
  <c r="C94" i="10" s="1"/>
  <c r="E93" i="2"/>
  <c r="F93" i="2" s="1"/>
  <c r="C94" i="2" s="1"/>
  <c r="E94" i="10" l="1"/>
  <c r="F94" i="10" s="1"/>
  <c r="C95" i="10" s="1"/>
  <c r="E94" i="2"/>
  <c r="F94" i="2" s="1"/>
  <c r="C95" i="2" s="1"/>
  <c r="E95" i="10" l="1"/>
  <c r="F95" i="10" s="1"/>
  <c r="E95" i="2"/>
  <c r="F95" i="2" s="1"/>
  <c r="C96" i="10" l="1"/>
  <c r="C39" i="10"/>
  <c r="D39" i="10" s="1"/>
  <c r="C96" i="2"/>
  <c r="E96" i="2" s="1"/>
  <c r="F96" i="2" s="1"/>
  <c r="C97" i="2" s="1"/>
  <c r="C39" i="2"/>
  <c r="D39" i="2" s="1"/>
  <c r="E96" i="10" l="1"/>
  <c r="F96" i="10" s="1"/>
  <c r="C97" i="10" s="1"/>
  <c r="E97" i="2"/>
  <c r="F97" i="2" s="1"/>
  <c r="C98" i="2" s="1"/>
  <c r="E97" i="10" l="1"/>
  <c r="F97" i="10" s="1"/>
  <c r="C98" i="10" s="1"/>
  <c r="E98" i="2"/>
  <c r="F98" i="2" s="1"/>
  <c r="C99" i="2" s="1"/>
  <c r="E98" i="10" l="1"/>
  <c r="F98" i="10" s="1"/>
  <c r="C99" i="10" s="1"/>
  <c r="E99" i="2"/>
  <c r="F99" i="2" s="1"/>
  <c r="E99" i="10" l="1"/>
  <c r="F99" i="10" s="1"/>
  <c r="C100" i="2"/>
  <c r="C40" i="2"/>
  <c r="D40" i="2" s="1"/>
  <c r="E100" i="2"/>
  <c r="F100" i="2" s="1"/>
  <c r="C101" i="2" s="1"/>
  <c r="C40" i="10" l="1"/>
  <c r="D40" i="10" s="1"/>
  <c r="C100" i="10"/>
  <c r="E101" i="2"/>
  <c r="F101" i="2" s="1"/>
  <c r="C102" i="2" s="1"/>
  <c r="E100" i="10" l="1"/>
  <c r="F100" i="10" s="1"/>
  <c r="C101" i="10" s="1"/>
  <c r="E102" i="2"/>
  <c r="F102" i="2" s="1"/>
  <c r="C103" i="2" s="1"/>
  <c r="E101" i="10" l="1"/>
  <c r="F101" i="10" s="1"/>
  <c r="C102" i="10" s="1"/>
  <c r="E103" i="2"/>
  <c r="F103" i="2" s="1"/>
  <c r="E102" i="10" l="1"/>
  <c r="F102" i="10" s="1"/>
  <c r="C103" i="10" s="1"/>
  <c r="C104" i="2"/>
  <c r="C41" i="2"/>
  <c r="D41" i="2" s="1"/>
  <c r="E104" i="2" l="1"/>
  <c r="F104" i="2" s="1"/>
  <c r="C105" i="2" s="1"/>
  <c r="E105" i="2" s="1"/>
  <c r="F105" i="2" s="1"/>
  <c r="C106" i="2" s="1"/>
  <c r="E103" i="10"/>
  <c r="F103" i="10" s="1"/>
  <c r="C104" i="10" l="1"/>
  <c r="C41" i="10"/>
  <c r="D41" i="10" s="1"/>
  <c r="E106" i="2"/>
  <c r="F106" i="2" s="1"/>
  <c r="C107" i="2" s="1"/>
  <c r="E104" i="10" l="1"/>
  <c r="F104" i="10" s="1"/>
  <c r="C105" i="10" s="1"/>
  <c r="E107" i="2"/>
  <c r="F107" i="2" s="1"/>
  <c r="E105" i="10" l="1"/>
  <c r="F105" i="10" s="1"/>
  <c r="C106" i="10" s="1"/>
  <c r="C108" i="2"/>
  <c r="C42" i="2"/>
  <c r="D42" i="2" s="1"/>
  <c r="E108" i="2" l="1"/>
  <c r="F108" i="2" s="1"/>
  <c r="C109" i="2" s="1"/>
  <c r="E106" i="10"/>
  <c r="F106" i="10" s="1"/>
  <c r="C107" i="10" s="1"/>
  <c r="E109" i="2" l="1"/>
  <c r="F109" i="2" s="1"/>
  <c r="C110" i="2" s="1"/>
  <c r="E107" i="10"/>
  <c r="F107" i="10" s="1"/>
  <c r="E110" i="2" l="1"/>
  <c r="F110" i="2" s="1"/>
  <c r="C111" i="2" s="1"/>
  <c r="C42" i="10"/>
  <c r="D42" i="10" s="1"/>
  <c r="C108" i="10"/>
  <c r="E111" i="2" l="1"/>
  <c r="F111" i="2"/>
  <c r="C43" i="2" s="1"/>
  <c r="D43" i="2" s="1"/>
  <c r="E108" i="10"/>
  <c r="F108" i="10" s="1"/>
  <c r="C109" i="10" s="1"/>
  <c r="C112" i="2" l="1"/>
  <c r="E109" i="10"/>
  <c r="F109" i="10" s="1"/>
  <c r="C110" i="10" s="1"/>
  <c r="E112" i="2" l="1"/>
  <c r="F112" i="2" s="1"/>
  <c r="C113" i="2" s="1"/>
  <c r="E110" i="10"/>
  <c r="F110" i="10" s="1"/>
  <c r="C111" i="10" s="1"/>
  <c r="E113" i="2" l="1"/>
  <c r="F113" i="2"/>
  <c r="C114" i="2" s="1"/>
  <c r="E114" i="2" s="1"/>
  <c r="F114" i="2" s="1"/>
  <c r="C115" i="2" s="1"/>
  <c r="E115" i="2" s="1"/>
  <c r="F115" i="2" s="1"/>
  <c r="E111" i="10"/>
  <c r="F111" i="10" s="1"/>
  <c r="C43" i="10" l="1"/>
  <c r="D43" i="10" s="1"/>
  <c r="C112" i="10"/>
  <c r="C116" i="2"/>
  <c r="E116" i="2" s="1"/>
  <c r="C44" i="2"/>
  <c r="D44" i="2" s="1"/>
  <c r="F116" i="2" l="1"/>
  <c r="C117" i="2" s="1"/>
  <c r="F117" i="2" s="1"/>
  <c r="C118" i="2" s="1"/>
  <c r="E112" i="10"/>
  <c r="F112" i="10" s="1"/>
  <c r="C113" i="10" s="1"/>
  <c r="E117" i="2"/>
  <c r="E113" i="10" l="1"/>
  <c r="F113" i="10" s="1"/>
  <c r="C114" i="10" s="1"/>
  <c r="E118" i="2"/>
  <c r="F118" i="2" s="1"/>
  <c r="C119" i="2" s="1"/>
  <c r="E114" i="10" l="1"/>
  <c r="F114" i="10" s="1"/>
  <c r="C115" i="10" s="1"/>
  <c r="E119" i="2"/>
  <c r="F119" i="2" s="1"/>
  <c r="E115" i="10" l="1"/>
  <c r="F115" i="10" s="1"/>
  <c r="C120" i="2"/>
  <c r="E120" i="2" s="1"/>
  <c r="F120" i="2" s="1"/>
  <c r="C121" i="2" s="1"/>
  <c r="C45" i="2"/>
  <c r="D45" i="2" s="1"/>
  <c r="C116" i="10" l="1"/>
  <c r="C44" i="10"/>
  <c r="D44" i="10" s="1"/>
  <c r="E121" i="2"/>
  <c r="F121" i="2" s="1"/>
  <c r="C122" i="2" s="1"/>
  <c r="E116" i="10" l="1"/>
  <c r="F116" i="10" s="1"/>
  <c r="C117" i="10" s="1"/>
  <c r="E122" i="2"/>
  <c r="F122" i="2" s="1"/>
  <c r="C123" i="2" s="1"/>
  <c r="E117" i="10" l="1"/>
  <c r="F117" i="10" s="1"/>
  <c r="C118" i="10" s="1"/>
  <c r="E123" i="2"/>
  <c r="F123" i="2" s="1"/>
  <c r="C46" i="2" s="1"/>
  <c r="D46" i="2" s="1"/>
  <c r="E118" i="10" l="1"/>
  <c r="F118" i="10" s="1"/>
  <c r="C119" i="10" s="1"/>
  <c r="E119" i="10" l="1"/>
  <c r="F119" i="10" s="1"/>
  <c r="C120" i="10" l="1"/>
  <c r="C45" i="10"/>
  <c r="D45" i="10" s="1"/>
  <c r="E120" i="10" l="1"/>
  <c r="F120" i="10" s="1"/>
  <c r="C121" i="10" s="1"/>
  <c r="E121" i="10" l="1"/>
  <c r="F121" i="10" s="1"/>
  <c r="C122" i="10" s="1"/>
  <c r="E122" i="10" l="1"/>
  <c r="F122" i="10" s="1"/>
  <c r="C123" i="10" s="1"/>
  <c r="E123" i="10" l="1"/>
  <c r="F123" i="10" s="1"/>
  <c r="C46" i="10" s="1"/>
  <c r="D46" i="10" s="1"/>
</calcChain>
</file>

<file path=xl/comments1.xml><?xml version="1.0" encoding="utf-8"?>
<comments xmlns="http://schemas.openxmlformats.org/spreadsheetml/2006/main">
  <authors>
    <author>Michael Girvin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10.xml><?xml version="1.0" encoding="utf-8"?>
<comments xmlns="http://schemas.openxmlformats.org/spreadsheetml/2006/main">
  <authors>
    <author>Michael Girvin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11.xml><?xml version="1.0" encoding="utf-8"?>
<comments xmlns="http://schemas.openxmlformats.org/spreadsheetml/2006/main">
  <authors>
    <author>Gel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Period Rate = Daily Rate (Annual/365). Remember: Apply "Number" Number Format with many digits</t>
        </r>
      </text>
    </comment>
  </commentList>
</comments>
</file>

<file path=xl/comments12.xml><?xml version="1.0" encoding="utf-8"?>
<comments xmlns="http://schemas.openxmlformats.org/spreadsheetml/2006/main">
  <authors>
    <author>Gel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Period Rate = Daily Rate (Annual/365). Remember: Apply "Number" Number Format with many digits</t>
        </r>
      </text>
    </comment>
  </commentList>
</comments>
</file>

<file path=xl/comments13.xml><?xml version="1.0" encoding="utf-8"?>
<comments xmlns="http://schemas.openxmlformats.org/spreadsheetml/2006/main">
  <authors>
    <author>Gel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Period Rate = Daily Rate (Annual/365). Remember: Apply "Number" Number Format with many digits</t>
        </r>
      </text>
    </comment>
  </commentList>
</comments>
</file>

<file path=xl/comments14.xml><?xml version="1.0" encoding="utf-8"?>
<comments xmlns="http://schemas.openxmlformats.org/spreadsheetml/2006/main">
  <authors>
    <author>Gel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Period Rate = Daily Rate (Annual/365). Remember: Apply "Number" Number Format with many digits</t>
        </r>
      </text>
    </comment>
  </commentList>
</comments>
</file>

<file path=xl/comments15.xml><?xml version="1.0" encoding="utf-8"?>
<comments xmlns="http://schemas.openxmlformats.org/spreadsheetml/2006/main">
  <authors>
    <author>Michael Girvin</author>
  </authors>
  <commentList>
    <comment ref="A1" authorId="0" shapeId="0">
      <text/>
    </comment>
    <comment ref="A11" authorId="0" shapeId="0">
      <text/>
    </comment>
  </commentList>
</comments>
</file>

<file path=xl/comments16.xml><?xml version="1.0" encoding="utf-8"?>
<comments xmlns="http://schemas.openxmlformats.org/spreadsheetml/2006/main">
  <authors>
    <author>Michael Girvin</author>
  </authors>
  <commentList>
    <comment ref="A1" authorId="0" shapeId="0">
      <text/>
    </comment>
    <comment ref="A11" authorId="0" shapeId="0">
      <text/>
    </comment>
  </commentList>
</comments>
</file>

<file path=xl/comments17.xml><?xml version="1.0" encoding="utf-8"?>
<comments xmlns="http://schemas.openxmlformats.org/spreadsheetml/2006/main">
  <authors>
    <author>Michael Girvin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18.xml><?xml version="1.0" encoding="utf-8"?>
<comments xmlns="http://schemas.openxmlformats.org/spreadsheetml/2006/main">
  <authors>
    <author>Michael Girvin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19.xml><?xml version="1.0" encoding="utf-8"?>
<comments xmlns="http://schemas.openxmlformats.org/spreadsheetml/2006/main">
  <authors>
    <author>Michael Girvin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2.xml><?xml version="1.0" encoding="utf-8"?>
<comments xmlns="http://schemas.openxmlformats.org/spreadsheetml/2006/main">
  <authors>
    <author>Michael Girvin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20.xml><?xml version="1.0" encoding="utf-8"?>
<comments xmlns="http://schemas.openxmlformats.org/spreadsheetml/2006/main">
  <authors>
    <author>Michael Girvin</author>
  </authors>
  <commentList>
    <comment ref="F12" authorId="0" shapeId="0">
      <text>
        <r>
          <rPr>
            <b/>
            <sz val="8"/>
            <color indexed="81"/>
            <rFont val="Tahoma"/>
            <family val="2"/>
          </rPr>
          <t>Since this is the amount she thinks it will be worth in 3 years, she should use this as the FV and use 8% as the rate</t>
        </r>
      </text>
    </comment>
  </commentList>
</comments>
</file>

<file path=xl/comments3.xml><?xml version="1.0" encoding="utf-8"?>
<comments xmlns="http://schemas.openxmlformats.org/spreadsheetml/2006/main">
  <authors>
    <author>Michael Girvin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4.xml><?xml version="1.0" encoding="utf-8"?>
<comments xmlns="http://schemas.openxmlformats.org/spreadsheetml/2006/main">
  <authors>
    <author>Michael Girvin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5.xml><?xml version="1.0" encoding="utf-8"?>
<comments xmlns="http://schemas.openxmlformats.org/spreadsheetml/2006/main">
  <authors>
    <author>Michael Girvin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6.xml><?xml version="1.0" encoding="utf-8"?>
<comments xmlns="http://schemas.openxmlformats.org/spreadsheetml/2006/main">
  <authors>
    <author>Michael Girvin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7.xml><?xml version="1.0" encoding="utf-8"?>
<comments xmlns="http://schemas.openxmlformats.org/spreadsheetml/2006/main">
  <authors>
    <author>Michael Girvin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8.xml><?xml version="1.0" encoding="utf-8"?>
<comments xmlns="http://schemas.openxmlformats.org/spreadsheetml/2006/main">
  <authors>
    <author>Michael Girvin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comments9.xml><?xml version="1.0" encoding="utf-8"?>
<comments xmlns="http://schemas.openxmlformats.org/spreadsheetml/2006/main">
  <authors>
    <author>Michael Girvin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Book calls this Compounded Amount</t>
        </r>
      </text>
    </comment>
  </commentList>
</comments>
</file>

<file path=xl/sharedStrings.xml><?xml version="1.0" encoding="utf-8"?>
<sst xmlns="http://schemas.openxmlformats.org/spreadsheetml/2006/main" count="1109" uniqueCount="126">
  <si>
    <t>FV</t>
  </si>
  <si>
    <t>PV</t>
  </si>
  <si>
    <t>Years</t>
  </si>
  <si>
    <t>i</t>
  </si>
  <si>
    <t>n</t>
  </si>
  <si>
    <t>x</t>
  </si>
  <si>
    <t>i/n</t>
  </si>
  <si>
    <t>Present Value</t>
  </si>
  <si>
    <t>Annual Interest Rate</t>
  </si>
  <si>
    <t>Number of Compounding Periods per Year</t>
  </si>
  <si>
    <t>Future Value</t>
  </si>
  <si>
    <t>Period Rate</t>
  </si>
  <si>
    <t>Interest</t>
  </si>
  <si>
    <t>Simple Interest</t>
  </si>
  <si>
    <t>Maturity Value</t>
  </si>
  <si>
    <t>Compound Interest</t>
  </si>
  <si>
    <t>quarterly</t>
  </si>
  <si>
    <t>Quarter</t>
  </si>
  <si>
    <t>Quarter 1</t>
  </si>
  <si>
    <t>Quarter 2</t>
  </si>
  <si>
    <t>Quarter 3</t>
  </si>
  <si>
    <t>Quarter 4</t>
  </si>
  <si>
    <t>??</t>
  </si>
  <si>
    <t xml:space="preserve"> =PV*(1+i/n)^(x*n)</t>
  </si>
  <si>
    <t xml:space="preserve"> =FV(i/n,x*n,,-PV)</t>
  </si>
  <si>
    <t>Interest)</t>
  </si>
  <si>
    <t>Interest Earned On Interest</t>
  </si>
  <si>
    <t>Same Examples For 10 Years</t>
  </si>
  <si>
    <t>Year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</si>
  <si>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</si>
  <si>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</si>
  <si>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</si>
  <si>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</si>
  <si>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</si>
  <si>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</si>
  <si>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</si>
  <si>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</si>
  <si>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</si>
  <si>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</si>
  <si>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Check:</t>
  </si>
  <si>
    <t>Amount In Account at Start</t>
  </si>
  <si>
    <t>Amount In Account at End</t>
  </si>
  <si>
    <t>Chart Data:</t>
  </si>
  <si>
    <t>Value in Account For Simple Interest</t>
  </si>
  <si>
    <t>Value in Account For Compound Interest</t>
  </si>
  <si>
    <t>Interest On Interest</t>
  </si>
  <si>
    <t>Year 0</t>
  </si>
  <si>
    <t xml:space="preserve"> =PV * i</t>
  </si>
  <si>
    <t xml:space="preserve"> =PV + Simple Interest</t>
  </si>
  <si>
    <t xml:space="preserve"> =Future Value for Simple Interest - Future Value for Compound Interest</t>
  </si>
  <si>
    <t>Conclusion For Compound</t>
  </si>
  <si>
    <t>Interest: Time is the most</t>
  </si>
  <si>
    <t>important variable for getting a</t>
  </si>
  <si>
    <t>large Future Value</t>
  </si>
  <si>
    <t>x*n</t>
  </si>
  <si>
    <t>Paper Variable</t>
  </si>
  <si>
    <t>Excel argument Name</t>
  </si>
  <si>
    <t>rate</t>
  </si>
  <si>
    <t>Variable Name</t>
  </si>
  <si>
    <t>Compounding Periods per year</t>
  </si>
  <si>
    <t>Total Number of Periods</t>
  </si>
  <si>
    <t>nper</t>
  </si>
  <si>
    <t>Check</t>
  </si>
  <si>
    <t>FV = PV*(1+i/n)^(x*n)</t>
  </si>
  <si>
    <t>Date Deposited</t>
  </si>
  <si>
    <t>Date Withdrawn</t>
  </si>
  <si>
    <t>Annual Rate</t>
  </si>
  <si>
    <t>Initial Deposit</t>
  </si>
  <si>
    <t>Date</t>
  </si>
  <si>
    <t>Number of Days (Total Periods)</t>
  </si>
  <si>
    <t>Total Interest</t>
  </si>
  <si>
    <t>Excel:</t>
  </si>
  <si>
    <t>Number Compounding Periods per Year</t>
  </si>
  <si>
    <t>Paper Variable:</t>
  </si>
  <si>
    <t>We are given total periods from the fact that we have days</t>
  </si>
  <si>
    <t>Not assigned</t>
  </si>
  <si>
    <t>Balance</t>
  </si>
  <si>
    <t>Days in Year</t>
  </si>
  <si>
    <t>Days For Period</t>
  </si>
  <si>
    <t>Deposit Date</t>
  </si>
  <si>
    <t>Deposit</t>
  </si>
  <si>
    <t>Withdraw</t>
  </si>
  <si>
    <t>PV = FV/(1+i/n)^(x*n)</t>
  </si>
  <si>
    <t>Math</t>
  </si>
  <si>
    <t>Excel</t>
  </si>
  <si>
    <t># Compounding periods per year</t>
  </si>
  <si>
    <t>Total Periods</t>
  </si>
  <si>
    <t>Present Value (Amount to deposit today)</t>
  </si>
  <si>
    <t>1 time a year</t>
  </si>
  <si>
    <t>semiannually</t>
  </si>
  <si>
    <t>monthly</t>
  </si>
  <si>
    <t>daily</t>
  </si>
  <si>
    <t>Period Rate = Daily Rate (Annual/365). Remember: Apply "Number" Number Format with many digits</t>
  </si>
  <si>
    <t>Annual Rate (APR)</t>
  </si>
  <si>
    <t>Interest Earned on Interest (What you get extra, beyond Simple Interest, when you are calculating Compound</t>
  </si>
  <si>
    <t>New Terms</t>
  </si>
  <si>
    <t>Compare Simple Interest and Compound Interest</t>
  </si>
  <si>
    <t>Number Compouning Periods Per Year</t>
  </si>
  <si>
    <t>PV (Amount she should charge if she sells)</t>
  </si>
  <si>
    <t>Topic</t>
  </si>
  <si>
    <t>Section</t>
  </si>
  <si>
    <t>10.1 and 10.2</t>
  </si>
  <si>
    <t>Paper</t>
  </si>
  <si>
    <t>Variable</t>
  </si>
  <si>
    <t>Annual Interest Rate (APR)</t>
  </si>
  <si>
    <t>Interest (Period Rate * Start)</t>
  </si>
  <si>
    <t>Annually</t>
  </si>
  <si>
    <t>Semi-annually</t>
  </si>
  <si>
    <t>Quarterly</t>
  </si>
  <si>
    <t>Monthly</t>
  </si>
  <si>
    <t>Daily</t>
  </si>
  <si>
    <t>FV - PV</t>
  </si>
  <si>
    <t>The variable that has the most effect on FV is time!!!</t>
  </si>
  <si>
    <t>End Balance</t>
  </si>
  <si>
    <t>Period Rate = Daily Rate (Annual/365)</t>
  </si>
  <si>
    <t>But couldn't we make the calculation in reverse?</t>
  </si>
  <si>
    <t>Total Interest Earned</t>
  </si>
  <si>
    <t>Math Formula for PV:  =FV/(1+i/n)^(x*n)</t>
  </si>
  <si>
    <t>Excel PV Function: =PV(rate,nper,,FV)</t>
  </si>
  <si>
    <t>Excel PV Function gives you a negative because it comes out of your pocket and into the bank</t>
  </si>
  <si>
    <t>FV-PV</t>
  </si>
  <si>
    <t>Note: Some of the calculations in the book are different because they use the tables in the book, which are not used in the working world anymore.</t>
  </si>
  <si>
    <t>The calculations and answers are more accurate here.</t>
  </si>
  <si>
    <t>a</t>
  </si>
  <si>
    <t>b</t>
  </si>
  <si>
    <t>More accurate than textbook answer.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</si>
</sst>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164" formatCode="&quot;$&quot;#,##0.0000_);[Red]\(&quot;$&quot;#,##0.0000\)"/>
    <numFmt numFmtId="165" formatCode="0.0000000000"/>
    <numFmt numFmtId="166" formatCode="0.000000000000"/>
    <numFmt numFmtId="167" formatCode="0.00000000"/>
    <numFmt numFmtId="168" formatCode="&quot;$&quot;#,##0.00"/>
    <numFmt numFmtId="169" formatCode="0.0000%"/>
    <numFmt numFmtId="170" formatCode="0.000000000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8" fontId="0" fillId="0" borderId="0" xfId="0" applyNumberFormat="1"/>
    <xf numFmtId="0" fontId="0" fillId="0" borderId="1" xfId="0" applyBorder="1"/>
    <xf numFmtId="0" fontId="0" fillId="3" borderId="1" xfId="0" applyNumberFormat="1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5" xfId="0" applyBorder="1"/>
    <xf numFmtId="8" fontId="0" fillId="0" borderId="5" xfId="0" applyNumberForma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4" borderId="2" xfId="0" applyFont="1" applyFill="1" applyBorder="1"/>
    <xf numFmtId="0" fontId="0" fillId="0" borderId="1" xfId="0" applyBorder="1" applyAlignment="1">
      <alignment wrapText="1"/>
    </xf>
    <xf numFmtId="0" fontId="1" fillId="4" borderId="1" xfId="0" applyFont="1" applyFill="1" applyBorder="1"/>
    <xf numFmtId="8" fontId="0" fillId="3" borderId="5" xfId="0" applyNumberFormat="1" applyFill="1" applyBorder="1"/>
    <xf numFmtId="0" fontId="0" fillId="3" borderId="5" xfId="0" applyFill="1" applyBorder="1"/>
    <xf numFmtId="164" fontId="0" fillId="3" borderId="5" xfId="0" applyNumberFormat="1" applyFill="1" applyBorder="1"/>
    <xf numFmtId="8" fontId="0" fillId="3" borderId="1" xfId="0" applyNumberFormat="1" applyFill="1" applyBorder="1"/>
    <xf numFmtId="0" fontId="0" fillId="3" borderId="1" xfId="0" applyFill="1" applyBorder="1"/>
    <xf numFmtId="0" fontId="0" fillId="0" borderId="1" xfId="0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8" fontId="0" fillId="0" borderId="1" xfId="0" applyNumberFormat="1" applyBorder="1"/>
    <xf numFmtId="0" fontId="0" fillId="0" borderId="14" xfId="0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1" fillId="6" borderId="5" xfId="0" applyFont="1" applyFill="1" applyBorder="1"/>
    <xf numFmtId="0" fontId="5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7" fillId="6" borderId="2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0" fillId="0" borderId="0" xfId="0" applyAlignment="1">
      <alignment wrapText="1"/>
    </xf>
    <xf numFmtId="0" fontId="0" fillId="7" borderId="7" xfId="0" applyFill="1" applyBorder="1"/>
    <xf numFmtId="0" fontId="0" fillId="7" borderId="9" xfId="0" applyFill="1" applyBorder="1"/>
    <xf numFmtId="0" fontId="0" fillId="7" borderId="15" xfId="0" applyFill="1" applyBorder="1"/>
    <xf numFmtId="0" fontId="0" fillId="7" borderId="13" xfId="0" applyFill="1" applyBorder="1"/>
    <xf numFmtId="0" fontId="0" fillId="7" borderId="10" xfId="0" applyFill="1" applyBorder="1"/>
    <xf numFmtId="0" fontId="0" fillId="7" borderId="12" xfId="0" applyFill="1" applyBorder="1"/>
    <xf numFmtId="166" fontId="0" fillId="0" borderId="0" xfId="0" applyNumberFormat="1"/>
    <xf numFmtId="0" fontId="0" fillId="8" borderId="1" xfId="0" applyFill="1" applyBorder="1"/>
    <xf numFmtId="0" fontId="0" fillId="8" borderId="5" xfId="0" applyFill="1" applyBorder="1"/>
    <xf numFmtId="0" fontId="1" fillId="5" borderId="1" xfId="0" applyFont="1" applyFill="1" applyBorder="1" applyAlignment="1">
      <alignment wrapText="1"/>
    </xf>
    <xf numFmtId="0" fontId="1" fillId="9" borderId="1" xfId="0" applyFont="1" applyFill="1" applyBorder="1"/>
    <xf numFmtId="0" fontId="0" fillId="10" borderId="1" xfId="0" applyFill="1" applyBorder="1"/>
    <xf numFmtId="10" fontId="0" fillId="0" borderId="1" xfId="0" applyNumberFormat="1" applyBorder="1"/>
    <xf numFmtId="10" fontId="0" fillId="3" borderId="1" xfId="0" applyNumberFormat="1" applyFill="1" applyBorder="1"/>
    <xf numFmtId="0" fontId="1" fillId="5" borderId="15" xfId="0" applyFont="1" applyFill="1" applyBorder="1" applyAlignment="1">
      <alignment wrapText="1"/>
    </xf>
    <xf numFmtId="0" fontId="1" fillId="9" borderId="15" xfId="0" applyFont="1" applyFill="1" applyBorder="1"/>
    <xf numFmtId="14" fontId="0" fillId="0" borderId="1" xfId="0" applyNumberFormat="1" applyBorder="1"/>
    <xf numFmtId="167" fontId="0" fillId="0" borderId="0" xfId="0" applyNumberFormat="1"/>
    <xf numFmtId="10" fontId="0" fillId="0" borderId="0" xfId="1" applyNumberFormat="1" applyFont="1"/>
    <xf numFmtId="10" fontId="0" fillId="0" borderId="1" xfId="1" applyNumberFormat="1" applyFont="1" applyBorder="1"/>
    <xf numFmtId="167" fontId="0" fillId="3" borderId="1" xfId="0" applyNumberFormat="1" applyFill="1" applyBorder="1"/>
    <xf numFmtId="165" fontId="0" fillId="3" borderId="1" xfId="0" applyNumberFormat="1" applyFill="1" applyBorder="1"/>
    <xf numFmtId="0" fontId="0" fillId="0" borderId="1" xfId="0" applyNumberFormat="1" applyBorder="1"/>
    <xf numFmtId="0" fontId="4" fillId="10" borderId="1" xfId="0" applyFont="1" applyFill="1" applyBorder="1" applyAlignment="1">
      <alignment wrapText="1"/>
    </xf>
    <xf numFmtId="0" fontId="3" fillId="0" borderId="0" xfId="0" applyFont="1"/>
    <xf numFmtId="0" fontId="4" fillId="12" borderId="1" xfId="0" applyFont="1" applyFill="1" applyBorder="1" applyAlignment="1">
      <alignment wrapText="1"/>
    </xf>
    <xf numFmtId="0" fontId="1" fillId="11" borderId="0" xfId="0" applyFont="1" applyFill="1"/>
    <xf numFmtId="8" fontId="0" fillId="0" borderId="1" xfId="0" applyNumberFormat="1" applyFill="1" applyBorder="1"/>
    <xf numFmtId="14" fontId="0" fillId="3" borderId="1" xfId="0" applyNumberFormat="1" applyFill="1" applyBorder="1"/>
    <xf numFmtId="14" fontId="0" fillId="3" borderId="5" xfId="0" applyNumberFormat="1" applyFill="1" applyBorder="1"/>
    <xf numFmtId="0" fontId="0" fillId="7" borderId="2" xfId="0" applyFill="1" applyBorder="1" applyAlignment="1">
      <alignment horizontal="centerContinuous" wrapText="1"/>
    </xf>
    <xf numFmtId="0" fontId="0" fillId="7" borderId="3" xfId="0" applyFill="1" applyBorder="1" applyAlignment="1">
      <alignment horizontal="centerContinuous" wrapText="1"/>
    </xf>
    <xf numFmtId="0" fontId="0" fillId="7" borderId="4" xfId="0" applyFill="1" applyBorder="1" applyAlignment="1">
      <alignment horizontal="centerContinuous" wrapText="1"/>
    </xf>
    <xf numFmtId="168" fontId="0" fillId="3" borderId="1" xfId="0" applyNumberFormat="1" applyFill="1" applyBorder="1"/>
    <xf numFmtId="0" fontId="0" fillId="0" borderId="14" xfId="0" applyBorder="1" applyAlignment="1">
      <alignment horizontal="center" vertical="center" wrapText="1"/>
    </xf>
    <xf numFmtId="0" fontId="0" fillId="7" borderId="8" xfId="0" applyFill="1" applyBorder="1"/>
    <xf numFmtId="0" fontId="0" fillId="7" borderId="11" xfId="0" applyFill="1" applyBorder="1"/>
    <xf numFmtId="0" fontId="0" fillId="0" borderId="0" xfId="0" applyNumberFormat="1"/>
    <xf numFmtId="169" fontId="0" fillId="3" borderId="1" xfId="0" applyNumberFormat="1" applyFill="1" applyBorder="1"/>
    <xf numFmtId="168" fontId="0" fillId="0" borderId="5" xfId="0" applyNumberFormat="1" applyBorder="1"/>
    <xf numFmtId="168" fontId="0" fillId="0" borderId="1" xfId="0" applyNumberFormat="1" applyBorder="1"/>
    <xf numFmtId="168" fontId="0" fillId="0" borderId="0" xfId="0" applyNumberFormat="1"/>
    <xf numFmtId="170" fontId="0" fillId="3" borderId="1" xfId="0" applyNumberFormat="1" applyFill="1" applyBorder="1"/>
    <xf numFmtId="0" fontId="0" fillId="3" borderId="4" xfId="0" applyFill="1" applyBorder="1"/>
    <xf numFmtId="168" fontId="0" fillId="3" borderId="4" xfId="0" applyNumberFormat="1" applyFill="1" applyBorder="1"/>
    <xf numFmtId="168" fontId="0" fillId="0" borderId="1" xfId="0" applyNumberFormat="1" applyFill="1" applyBorder="1"/>
    <xf numFmtId="0" fontId="11" fillId="0" borderId="0" xfId="0" applyFont="1"/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Value In Two Parallel Accounts After 10 Years
As Time Goes On Compound Interest Grows More and More Quickly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'Compound Vs Simple'!$B$35</c:f>
              <c:strCache>
                <c:ptCount val="1"/>
                <c:pt idx="0">
                  <c:v>Value in Account For Simple Interest</c:v>
                </c:pt>
              </c:strCache>
            </c:strRef>
          </c:tx>
          <c:marker>
            <c:symbol val="none"/>
          </c:marker>
          <c:cat>
            <c:strRef>
              <c:f>'Compound Vs Simple'!$A$36:$A$46</c:f>
              <c:strCache>
                <c:ptCount val="1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</c:strCache>
            </c:strRef>
          </c:cat>
          <c:val>
            <c:numRef>
              <c:f>'Compound Vs Simple'!$B$36:$B$46</c:f>
              <c:numCache>
                <c:formatCode>"$"#,##0.00_);[Red]\("$"#,##0.00\)</c:formatCode>
                <c:ptCount val="11"/>
                <c:pt idx="0">
                  <c:v>5000</c:v>
                </c:pt>
                <c:pt idx="1">
                  <c:v>5400</c:v>
                </c:pt>
                <c:pt idx="2">
                  <c:v>5800</c:v>
                </c:pt>
                <c:pt idx="3">
                  <c:v>6200</c:v>
                </c:pt>
                <c:pt idx="4">
                  <c:v>6600</c:v>
                </c:pt>
                <c:pt idx="5">
                  <c:v>7000</c:v>
                </c:pt>
                <c:pt idx="6">
                  <c:v>7400</c:v>
                </c:pt>
                <c:pt idx="7">
                  <c:v>7800</c:v>
                </c:pt>
                <c:pt idx="8">
                  <c:v>8200</c:v>
                </c:pt>
                <c:pt idx="9">
                  <c:v>8600</c:v>
                </c:pt>
                <c:pt idx="10">
                  <c:v>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3-40EF-B4BB-C8CA3E9A02DE}"/>
            </c:ext>
          </c:extLst>
        </c:ser>
        <c:ser>
          <c:idx val="1"/>
          <c:order val="1"/>
          <c:tx>
            <c:strRef>
              <c:f>'Compound Vs Simple'!$C$35</c:f>
              <c:strCache>
                <c:ptCount val="1"/>
                <c:pt idx="0">
                  <c:v>Value in Account For Compound Interest</c:v>
                </c:pt>
              </c:strCache>
            </c:strRef>
          </c:tx>
          <c:marker>
            <c:symbol val="none"/>
          </c:marker>
          <c:cat>
            <c:strRef>
              <c:f>'Compound Vs Simple'!$A$36:$A$46</c:f>
              <c:strCache>
                <c:ptCount val="1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</c:strCache>
            </c:strRef>
          </c:cat>
          <c:val>
            <c:numRef>
              <c:f>'Compound Vs Simple'!$C$36:$C$46</c:f>
              <c:numCache>
                <c:formatCode>"$"#,##0.00_);[Red]\("$"#,##0.00\)</c:formatCode>
                <c:ptCount val="11"/>
                <c:pt idx="0">
                  <c:v>5000</c:v>
                </c:pt>
                <c:pt idx="1">
                  <c:v>5412.1607999999997</c:v>
                </c:pt>
                <c:pt idx="2">
                  <c:v>5858.2969050113279</c:v>
                </c:pt>
                <c:pt idx="3">
                  <c:v>6341.2089728127266</c:v>
                </c:pt>
                <c:pt idx="4">
                  <c:v>6863.9285254530605</c:v>
                </c:pt>
                <c:pt idx="5">
                  <c:v>7429.7369798917707</c:v>
                </c:pt>
                <c:pt idx="6">
                  <c:v>8042.1862473761257</c:v>
                </c:pt>
                <c:pt idx="7">
                  <c:v>8705.1210308696336</c:v>
                </c:pt>
                <c:pt idx="8">
                  <c:v>9422.702960505645</c:v>
                </c:pt>
                <c:pt idx="9">
                  <c:v>10199.436718578521</c:v>
                </c:pt>
                <c:pt idx="10">
                  <c:v>11040.198318074261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3-40EF-B4BB-C8CA3E9A0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913248"/>
        <c:axId val="858902048"/>
      </c:lineChart>
      <c:catAx>
        <c:axId val="85891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8902048"/>
        <c:crosses val="autoZero"/>
        <c:auto val="1"/>
        <c:lblAlgn val="ctr"/>
        <c:lblOffset val="100"/>
        <c:noMultiLvlLbl val="0"/>
      </c:catAx>
      <c:valAx>
        <c:axId val="858902048"/>
        <c:scaling>
          <c:orientation val="minMax"/>
          <c:max val="11500"/>
          <c:min val="4900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8589132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Value In Two Parallel Accounts After 10 Years
As Time Goes On Compound Interest Grows More and More Quickly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'Compound Vs Simple (an)'!$B$35</c:f>
              <c:strCache>
                <c:ptCount val="1"/>
                <c:pt idx="0">
                  <c:v>Value in Account For Simple Interest</c:v>
                </c:pt>
              </c:strCache>
            </c:strRef>
          </c:tx>
          <c:marker>
            <c:symbol val="none"/>
          </c:marker>
          <c:cat>
            <c:strRef>
              <c:f>'Compound Vs Simple (an)'!$A$36:$A$46</c:f>
              <c:strCache>
                <c:ptCount val="1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</c:strCache>
            </c:strRef>
          </c:cat>
          <c:val>
            <c:numRef>
              <c:f>'Compound Vs Simple (an)'!$B$36:$B$46</c:f>
              <c:numCache>
                <c:formatCode>"$"#,##0.00_);[Red]\("$"#,##0.00\)</c:formatCode>
                <c:ptCount val="11"/>
                <c:pt idx="0">
                  <c:v>5000</c:v>
                </c:pt>
                <c:pt idx="1">
                  <c:v>5400</c:v>
                </c:pt>
                <c:pt idx="2">
                  <c:v>5800</c:v>
                </c:pt>
                <c:pt idx="3">
                  <c:v>6200</c:v>
                </c:pt>
                <c:pt idx="4">
                  <c:v>6600</c:v>
                </c:pt>
                <c:pt idx="5">
                  <c:v>7000</c:v>
                </c:pt>
                <c:pt idx="6">
                  <c:v>7400</c:v>
                </c:pt>
                <c:pt idx="7">
                  <c:v>7800</c:v>
                </c:pt>
                <c:pt idx="8">
                  <c:v>8200</c:v>
                </c:pt>
                <c:pt idx="9">
                  <c:v>8600</c:v>
                </c:pt>
                <c:pt idx="10">
                  <c:v>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98-4FA5-8A52-13F22A4AA671}"/>
            </c:ext>
          </c:extLst>
        </c:ser>
        <c:ser>
          <c:idx val="1"/>
          <c:order val="1"/>
          <c:tx>
            <c:strRef>
              <c:f>'Compound Vs Simple (an)'!$C$35</c:f>
              <c:strCache>
                <c:ptCount val="1"/>
                <c:pt idx="0">
                  <c:v>Value in Account For Compound Interest</c:v>
                </c:pt>
              </c:strCache>
            </c:strRef>
          </c:tx>
          <c:marker>
            <c:symbol val="none"/>
          </c:marker>
          <c:cat>
            <c:strRef>
              <c:f>'Compound Vs Simple (an)'!$A$36:$A$46</c:f>
              <c:strCache>
                <c:ptCount val="1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</c:strCache>
            </c:strRef>
          </c:cat>
          <c:val>
            <c:numRef>
              <c:f>'Compound Vs Simple (an)'!$C$36:$C$46</c:f>
              <c:numCache>
                <c:formatCode>"$"#,##0.00_);[Red]\("$"#,##0.00\)</c:formatCode>
                <c:ptCount val="11"/>
                <c:pt idx="0">
                  <c:v>5000</c:v>
                </c:pt>
                <c:pt idx="1">
                  <c:v>5412.1607999999997</c:v>
                </c:pt>
                <c:pt idx="2">
                  <c:v>5858.2969050113279</c:v>
                </c:pt>
                <c:pt idx="3">
                  <c:v>6341.2089728127266</c:v>
                </c:pt>
                <c:pt idx="4">
                  <c:v>6863.9285254530605</c:v>
                </c:pt>
                <c:pt idx="5">
                  <c:v>7429.7369798917707</c:v>
                </c:pt>
                <c:pt idx="6">
                  <c:v>8042.1862473761257</c:v>
                </c:pt>
                <c:pt idx="7">
                  <c:v>8705.1210308696336</c:v>
                </c:pt>
                <c:pt idx="8">
                  <c:v>9422.702960505645</c:v>
                </c:pt>
                <c:pt idx="9">
                  <c:v>10199.436718578521</c:v>
                </c:pt>
                <c:pt idx="10">
                  <c:v>11040.198318074261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8-4FA5-8A52-13F22A4AA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907648"/>
        <c:axId val="858893088"/>
      </c:lineChart>
      <c:catAx>
        <c:axId val="85890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8893088"/>
        <c:crosses val="autoZero"/>
        <c:auto val="1"/>
        <c:lblAlgn val="ctr"/>
        <c:lblOffset val="100"/>
        <c:noMultiLvlLbl val="0"/>
      </c:catAx>
      <c:valAx>
        <c:axId val="858893088"/>
        <c:scaling>
          <c:orientation val="minMax"/>
          <c:max val="11500"/>
          <c:min val="4900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8589076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Value In Two Parallel Accounts After 10 Years
As Time Goes On Compound Interest Grows More and More Quickly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'Compound Vs Simple'!$B$35</c:f>
              <c:strCache>
                <c:ptCount val="1"/>
                <c:pt idx="0">
                  <c:v>Value in Account For Simple Interest</c:v>
                </c:pt>
              </c:strCache>
            </c:strRef>
          </c:tx>
          <c:marker>
            <c:symbol val="none"/>
          </c:marker>
          <c:cat>
            <c:strRef>
              <c:f>'Compound Vs Simple'!$A$36:$A$46</c:f>
              <c:strCache>
                <c:ptCount val="1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</c:strCache>
            </c:strRef>
          </c:cat>
          <c:val>
            <c:numRef>
              <c:f>'Compound Vs Simple'!$B$36:$B$46</c:f>
              <c:numCache>
                <c:formatCode>"$"#,##0.00_);[Red]\("$"#,##0.00\)</c:formatCode>
                <c:ptCount val="11"/>
                <c:pt idx="0">
                  <c:v>5000</c:v>
                </c:pt>
                <c:pt idx="1">
                  <c:v>5400</c:v>
                </c:pt>
                <c:pt idx="2">
                  <c:v>5800</c:v>
                </c:pt>
                <c:pt idx="3">
                  <c:v>6200</c:v>
                </c:pt>
                <c:pt idx="4">
                  <c:v>6600</c:v>
                </c:pt>
                <c:pt idx="5">
                  <c:v>7000</c:v>
                </c:pt>
                <c:pt idx="6">
                  <c:v>7400</c:v>
                </c:pt>
                <c:pt idx="7">
                  <c:v>7800</c:v>
                </c:pt>
                <c:pt idx="8">
                  <c:v>8200</c:v>
                </c:pt>
                <c:pt idx="9">
                  <c:v>8600</c:v>
                </c:pt>
                <c:pt idx="10">
                  <c:v>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2-4B2A-ACD3-7A4CA6B93A49}"/>
            </c:ext>
          </c:extLst>
        </c:ser>
        <c:ser>
          <c:idx val="1"/>
          <c:order val="1"/>
          <c:tx>
            <c:strRef>
              <c:f>'Compound Vs Simple'!$C$35</c:f>
              <c:strCache>
                <c:ptCount val="1"/>
                <c:pt idx="0">
                  <c:v>Value in Account For Compound Interest</c:v>
                </c:pt>
              </c:strCache>
            </c:strRef>
          </c:tx>
          <c:marker>
            <c:symbol val="none"/>
          </c:marker>
          <c:cat>
            <c:strRef>
              <c:f>'Compound Vs Simple'!$A$36:$A$46</c:f>
              <c:strCache>
                <c:ptCount val="1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</c:strCache>
            </c:strRef>
          </c:cat>
          <c:val>
            <c:numRef>
              <c:f>'Compound Vs Simple'!$C$36:$C$46</c:f>
              <c:numCache>
                <c:formatCode>"$"#,##0.00_);[Red]\("$"#,##0.00\)</c:formatCode>
                <c:ptCount val="11"/>
                <c:pt idx="0">
                  <c:v>5000</c:v>
                </c:pt>
                <c:pt idx="1">
                  <c:v>5412.1607999999997</c:v>
                </c:pt>
                <c:pt idx="2">
                  <c:v>5858.2969050113279</c:v>
                </c:pt>
                <c:pt idx="3">
                  <c:v>6341.2089728127266</c:v>
                </c:pt>
                <c:pt idx="4">
                  <c:v>6863.9285254530605</c:v>
                </c:pt>
                <c:pt idx="5">
                  <c:v>7429.7369798917707</c:v>
                </c:pt>
                <c:pt idx="6">
                  <c:v>8042.1862473761257</c:v>
                </c:pt>
                <c:pt idx="7">
                  <c:v>8705.1210308696336</c:v>
                </c:pt>
                <c:pt idx="8">
                  <c:v>9422.702960505645</c:v>
                </c:pt>
                <c:pt idx="9">
                  <c:v>10199.436718578521</c:v>
                </c:pt>
                <c:pt idx="10">
                  <c:v>11040.198318074261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2-4B2A-ACD3-7A4CA6B93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900368"/>
        <c:axId val="904970032"/>
      </c:lineChart>
      <c:catAx>
        <c:axId val="85890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4970032"/>
        <c:crosses val="autoZero"/>
        <c:auto val="1"/>
        <c:lblAlgn val="ctr"/>
        <c:lblOffset val="100"/>
        <c:noMultiLvlLbl val="0"/>
      </c:catAx>
      <c:valAx>
        <c:axId val="904970032"/>
        <c:scaling>
          <c:orientation val="minMax"/>
          <c:max val="11500"/>
          <c:min val="4900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8589003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79515</xdr:colOff>
      <xdr:row>46</xdr:row>
      <xdr:rowOff>83504</xdr:rowOff>
    </xdr:from>
    <xdr:to>
      <xdr:col>4</xdr:col>
      <xdr:colOff>510208</xdr:colOff>
      <xdr:row>66</xdr:row>
      <xdr:rowOff>163172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79515</xdr:colOff>
      <xdr:row>46</xdr:row>
      <xdr:rowOff>83504</xdr:rowOff>
    </xdr:from>
    <xdr:to>
      <xdr:col>4</xdr:col>
      <xdr:colOff>510208</xdr:colOff>
      <xdr:row>66</xdr:row>
      <xdr:rowOff>163172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79515</xdr:colOff>
      <xdr:row>46</xdr:row>
      <xdr:rowOff>83504</xdr:rowOff>
    </xdr:from>
    <xdr:to>
      <xdr:col>4</xdr:col>
      <xdr:colOff>510208</xdr:colOff>
      <xdr:row>66</xdr:row>
      <xdr:rowOff>163172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5"/>
  <sheetViews>
    <sheetView tabSelected="1" zoomScale="205" zoomScaleNormal="205" workbookViewId="0">
      <selection activeCell="A2" sqref="A2"/>
    </sheetView>
  </sheetViews>
  <sheetFormatPr defaultRowHeight="15" x14ac:dyDescent="0.25"/>
  <cols>
    <col min="1" max="1" width="12.42578125" bestFit="1" customWidth="1"/>
    <col min="2" max="2" width="45.42578125" bestFit="1" customWidth="1"/>
  </cols>
  <sheetData>
    <row r="1" spans="1:2" x14ac:dyDescent="0.25">
      <c r="A1" s="13" t="s">
        <v>100</v>
      </c>
      <c r="B1" s="13" t="s">
        <v>99</v>
      </c>
    </row>
    <row r="2" spans="1:2" x14ac:dyDescent="0.25">
      <c r="A2" s="2">
        <v>10.1</v>
      </c>
      <c r="B2" s="2" t="s">
        <v>96</v>
      </c>
    </row>
    <row r="3" spans="1:2" x14ac:dyDescent="0.25">
      <c r="A3" s="2">
        <v>10.1</v>
      </c>
      <c r="B3" s="2" t="s">
        <v>95</v>
      </c>
    </row>
    <row r="4" spans="1:2" x14ac:dyDescent="0.25">
      <c r="A4" s="2" t="s">
        <v>101</v>
      </c>
      <c r="B4" s="2" t="s">
        <v>10</v>
      </c>
    </row>
    <row r="5" spans="1:2" x14ac:dyDescent="0.25">
      <c r="A5" s="2">
        <v>10.3</v>
      </c>
      <c r="B5" s="2" t="s">
        <v>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O36"/>
  <sheetViews>
    <sheetView zoomScale="145" zoomScaleNormal="145" workbookViewId="0">
      <selection activeCell="H3" sqref="H3"/>
    </sheetView>
  </sheetViews>
  <sheetFormatPr defaultRowHeight="15" x14ac:dyDescent="0.25"/>
  <cols>
    <col min="1" max="1" width="8.42578125" bestFit="1" customWidth="1"/>
    <col min="2" max="2" width="14.85546875" customWidth="1"/>
    <col min="3" max="4" width="8.28515625" customWidth="1"/>
    <col min="5" max="5" width="6.85546875" customWidth="1"/>
    <col min="6" max="6" width="9.7109375" customWidth="1"/>
    <col min="7" max="7" width="8.7109375" customWidth="1"/>
    <col min="8" max="8" width="12.5703125" customWidth="1"/>
    <col min="9" max="9" width="11.5703125" bestFit="1" customWidth="1"/>
    <col min="10" max="10" width="1.7109375" customWidth="1"/>
    <col min="11" max="11" width="20.42578125" bestFit="1" customWidth="1"/>
  </cols>
  <sheetData>
    <row r="1" spans="1:15" x14ac:dyDescent="0.25">
      <c r="A1" s="40" t="str">
        <f>"If you deposit "&amp;DOLLAR(B34)&amp;" in an account for "&amp;E34&amp;" years that pays an annual rate of "&amp;TEXT(C34,"0.00%")&amp;","</f>
        <v>If you deposit $5,000.00 in an account for 5 years that pays an annual rate of 5.00%,</v>
      </c>
      <c r="B1" s="75"/>
      <c r="C1" s="75"/>
      <c r="D1" s="75"/>
      <c r="E1" s="75"/>
      <c r="F1" s="75"/>
      <c r="G1" s="75"/>
      <c r="H1" s="75"/>
      <c r="I1" s="41"/>
      <c r="N1">
        <v>1</v>
      </c>
      <c r="O1" t="s">
        <v>106</v>
      </c>
    </row>
    <row r="2" spans="1:15" x14ac:dyDescent="0.25">
      <c r="A2" s="44" t="str">
        <f>"compounded "&amp;VLOOKUP(D34,$N$1:$O$5,2,0)&amp;", what is the Future Value?"</f>
        <v>compounded Daily, what is the Future Value?</v>
      </c>
      <c r="B2" s="76"/>
      <c r="C2" s="76"/>
      <c r="D2" s="76"/>
      <c r="E2" s="76"/>
      <c r="F2" s="76"/>
      <c r="G2" s="76"/>
      <c r="H2" s="76"/>
      <c r="I2" s="45"/>
      <c r="N2">
        <v>2</v>
      </c>
      <c r="O2" t="s">
        <v>107</v>
      </c>
    </row>
    <row r="3" spans="1:15" ht="60" x14ac:dyDescent="0.25">
      <c r="A3" s="13" t="s">
        <v>103</v>
      </c>
      <c r="B3" s="49" t="s">
        <v>7</v>
      </c>
      <c r="C3" s="49" t="s">
        <v>93</v>
      </c>
      <c r="D3" s="49" t="s">
        <v>59</v>
      </c>
      <c r="E3" s="49" t="s">
        <v>2</v>
      </c>
      <c r="F3" s="49" t="s">
        <v>11</v>
      </c>
      <c r="G3" s="49" t="s">
        <v>60</v>
      </c>
      <c r="H3" s="49" t="s">
        <v>10</v>
      </c>
      <c r="I3" s="49" t="s">
        <v>12</v>
      </c>
      <c r="N3">
        <v>4</v>
      </c>
      <c r="O3" t="s">
        <v>108</v>
      </c>
    </row>
    <row r="4" spans="1:15" x14ac:dyDescent="0.25">
      <c r="A4" s="13" t="s">
        <v>102</v>
      </c>
      <c r="B4" s="50" t="s">
        <v>1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54</v>
      </c>
      <c r="H4" s="50" t="s">
        <v>0</v>
      </c>
      <c r="I4" s="50"/>
      <c r="N4">
        <v>12</v>
      </c>
      <c r="O4" t="s">
        <v>109</v>
      </c>
    </row>
    <row r="5" spans="1:15" x14ac:dyDescent="0.25">
      <c r="A5" s="13" t="s">
        <v>84</v>
      </c>
      <c r="B5" s="51" t="s">
        <v>1</v>
      </c>
      <c r="C5" s="51"/>
      <c r="D5" s="51"/>
      <c r="E5" s="51"/>
      <c r="F5" s="51" t="s">
        <v>57</v>
      </c>
      <c r="G5" s="51" t="s">
        <v>61</v>
      </c>
      <c r="H5" s="51" t="s">
        <v>0</v>
      </c>
      <c r="I5" s="51" t="s">
        <v>111</v>
      </c>
      <c r="N5">
        <v>365</v>
      </c>
      <c r="O5" t="s">
        <v>110</v>
      </c>
    </row>
    <row r="6" spans="1:15" x14ac:dyDescent="0.25">
      <c r="B6" s="26"/>
      <c r="C6" s="52"/>
      <c r="D6" s="2"/>
      <c r="E6" s="2"/>
      <c r="F6" s="78"/>
      <c r="G6" s="18"/>
      <c r="H6" s="17"/>
      <c r="I6" s="17"/>
    </row>
    <row r="8" spans="1:15" x14ac:dyDescent="0.25">
      <c r="H8" t="s">
        <v>62</v>
      </c>
    </row>
    <row r="9" spans="1:15" x14ac:dyDescent="0.25">
      <c r="H9" t="s">
        <v>63</v>
      </c>
    </row>
    <row r="33" spans="2:7" x14ac:dyDescent="0.25">
      <c r="G33" t="s">
        <v>62</v>
      </c>
    </row>
    <row r="34" spans="2:7" x14ac:dyDescent="0.25">
      <c r="B34" s="26">
        <v>5000</v>
      </c>
      <c r="C34" s="52">
        <v>0.05</v>
      </c>
      <c r="D34" s="2">
        <v>365</v>
      </c>
      <c r="E34" s="2">
        <v>5</v>
      </c>
      <c r="G34">
        <f>B34*(1+C34/D34)^(E34*D34)</f>
        <v>6420.0171607341672</v>
      </c>
    </row>
    <row r="35" spans="2:7" x14ac:dyDescent="0.25">
      <c r="G35" t="s">
        <v>62</v>
      </c>
    </row>
    <row r="36" spans="2:7" x14ac:dyDescent="0.25">
      <c r="G36" s="77">
        <f>FV(C34/D34,D34*E34,,-B34)</f>
        <v>6420.0171607341672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zoomScale="145" zoomScaleNormal="145" workbookViewId="0">
      <selection activeCell="H3" sqref="H3"/>
    </sheetView>
  </sheetViews>
  <sheetFormatPr defaultRowHeight="15" x14ac:dyDescent="0.25"/>
  <cols>
    <col min="1" max="1" width="8.42578125" bestFit="1" customWidth="1"/>
    <col min="2" max="2" width="14.85546875" customWidth="1"/>
    <col min="3" max="4" width="8.28515625" customWidth="1"/>
    <col min="5" max="5" width="6.85546875" customWidth="1"/>
    <col min="6" max="6" width="9.7109375" customWidth="1"/>
    <col min="7" max="7" width="8.7109375" customWidth="1"/>
    <col min="8" max="8" width="12.5703125" customWidth="1"/>
    <col min="9" max="9" width="11.5703125" bestFit="1" customWidth="1"/>
    <col min="10" max="10" width="1.7109375" customWidth="1"/>
    <col min="11" max="11" width="20.42578125" bestFit="1" customWidth="1"/>
  </cols>
  <sheetData>
    <row r="1" spans="1:15" x14ac:dyDescent="0.25">
      <c r="A1" s="40" t="str">
        <f>"If you deposit "&amp;DOLLAR(B34)&amp;" in an account for "&amp;E34&amp;" years that pays an annual rate of "&amp;TEXT(C34,"0.00%")&amp;","</f>
        <v>If you deposit $5,000.00 in an account for 5 years that pays an annual rate of 5.00%,</v>
      </c>
      <c r="B1" s="75"/>
      <c r="C1" s="75"/>
      <c r="D1" s="75"/>
      <c r="E1" s="75"/>
      <c r="F1" s="75"/>
      <c r="G1" s="75"/>
      <c r="H1" s="75"/>
      <c r="I1" s="41"/>
      <c r="N1">
        <v>1</v>
      </c>
      <c r="O1" t="s">
        <v>106</v>
      </c>
    </row>
    <row r="2" spans="1:15" x14ac:dyDescent="0.25">
      <c r="A2" s="44" t="str">
        <f>"compounded "&amp;VLOOKUP(D34,$N$1:$O$5,2,0)&amp;", what is the Future Value?"</f>
        <v>compounded Daily, what is the Future Value?</v>
      </c>
      <c r="B2" s="76"/>
      <c r="C2" s="76"/>
      <c r="D2" s="76"/>
      <c r="E2" s="76"/>
      <c r="F2" s="76"/>
      <c r="G2" s="76"/>
      <c r="H2" s="76"/>
      <c r="I2" s="45"/>
      <c r="N2">
        <v>2</v>
      </c>
      <c r="O2" t="s">
        <v>107</v>
      </c>
    </row>
    <row r="3" spans="1:15" ht="60" x14ac:dyDescent="0.25">
      <c r="A3" s="13" t="s">
        <v>103</v>
      </c>
      <c r="B3" s="49" t="s">
        <v>7</v>
      </c>
      <c r="C3" s="49" t="s">
        <v>93</v>
      </c>
      <c r="D3" s="49" t="s">
        <v>59</v>
      </c>
      <c r="E3" s="49" t="s">
        <v>2</v>
      </c>
      <c r="F3" s="49" t="s">
        <v>11</v>
      </c>
      <c r="G3" s="49" t="s">
        <v>60</v>
      </c>
      <c r="H3" s="49" t="s">
        <v>10</v>
      </c>
      <c r="I3" s="49" t="s">
        <v>12</v>
      </c>
      <c r="N3">
        <v>4</v>
      </c>
      <c r="O3" t="s">
        <v>108</v>
      </c>
    </row>
    <row r="4" spans="1:15" x14ac:dyDescent="0.25">
      <c r="A4" s="13" t="s">
        <v>102</v>
      </c>
      <c r="B4" s="50" t="s">
        <v>1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54</v>
      </c>
      <c r="H4" s="50" t="s">
        <v>0</v>
      </c>
      <c r="I4" s="50"/>
      <c r="N4">
        <v>12</v>
      </c>
      <c r="O4" t="s">
        <v>109</v>
      </c>
    </row>
    <row r="5" spans="1:15" x14ac:dyDescent="0.25">
      <c r="A5" s="13" t="s">
        <v>84</v>
      </c>
      <c r="B5" s="51" t="s">
        <v>1</v>
      </c>
      <c r="C5" s="51"/>
      <c r="D5" s="51"/>
      <c r="E5" s="51"/>
      <c r="F5" s="51" t="s">
        <v>57</v>
      </c>
      <c r="G5" s="51" t="s">
        <v>61</v>
      </c>
      <c r="H5" s="51" t="s">
        <v>0</v>
      </c>
      <c r="I5" s="51" t="s">
        <v>111</v>
      </c>
      <c r="N5">
        <v>365</v>
      </c>
      <c r="O5" t="s">
        <v>110</v>
      </c>
    </row>
    <row r="6" spans="1:15" x14ac:dyDescent="0.25">
      <c r="B6" s="26">
        <v>5000</v>
      </c>
      <c r="C6" s="52">
        <v>0.05</v>
      </c>
      <c r="D6" s="2">
        <v>365</v>
      </c>
      <c r="E6" s="2">
        <v>5</v>
      </c>
      <c r="F6" s="78">
        <f>C6/D6</f>
        <v>1.3698630136986303E-4</v>
      </c>
      <c r="G6" s="18">
        <f>D6*E6</f>
        <v>1825</v>
      </c>
      <c r="H6" s="17">
        <f>FV(F6,G6,,-B6)</f>
        <v>6420.0171607341672</v>
      </c>
      <c r="I6" s="17">
        <f>H6-B6</f>
        <v>1420.0171607341672</v>
      </c>
    </row>
    <row r="8" spans="1:15" x14ac:dyDescent="0.25">
      <c r="H8" t="s">
        <v>62</v>
      </c>
    </row>
    <row r="9" spans="1:15" x14ac:dyDescent="0.25">
      <c r="H9" t="s">
        <v>63</v>
      </c>
    </row>
    <row r="10" spans="1:15" x14ac:dyDescent="0.25">
      <c r="H10">
        <f>B6*(1+F6)^G6</f>
        <v>6420.0171607341672</v>
      </c>
    </row>
    <row r="33" spans="2:7" x14ac:dyDescent="0.25">
      <c r="G33" t="s">
        <v>62</v>
      </c>
    </row>
    <row r="34" spans="2:7" x14ac:dyDescent="0.25">
      <c r="B34" s="26">
        <v>5000</v>
      </c>
      <c r="C34" s="52">
        <v>0.05</v>
      </c>
      <c r="D34" s="2">
        <v>365</v>
      </c>
      <c r="E34" s="2">
        <v>5</v>
      </c>
      <c r="G34">
        <f>B34*(1+C34/D34)^(E34*D34)</f>
        <v>6420.0171607341672</v>
      </c>
    </row>
    <row r="35" spans="2:7" x14ac:dyDescent="0.25">
      <c r="G35" t="s">
        <v>62</v>
      </c>
    </row>
    <row r="36" spans="2:7" x14ac:dyDescent="0.25">
      <c r="G36" s="77">
        <f>FV(C34/D34,D34*E34,,-B34)</f>
        <v>6420.0171607341672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K13"/>
  <sheetViews>
    <sheetView zoomScale="127" zoomScaleNormal="127" workbookViewId="0">
      <selection activeCell="H1" sqref="H1"/>
    </sheetView>
  </sheetViews>
  <sheetFormatPr defaultRowHeight="15" x14ac:dyDescent="0.25"/>
  <cols>
    <col min="1" max="1" width="8" customWidth="1"/>
    <col min="2" max="2" width="13.140625" bestFit="1" customWidth="1"/>
    <col min="3" max="4" width="8.28515625" customWidth="1"/>
    <col min="5" max="5" width="6.85546875" customWidth="1"/>
    <col min="6" max="6" width="7.28515625" customWidth="1"/>
    <col min="7" max="7" width="8.85546875" customWidth="1"/>
    <col min="8" max="8" width="12.5703125" customWidth="1"/>
    <col min="9" max="9" width="11.5703125" bestFit="1" customWidth="1"/>
    <col min="10" max="10" width="1.7109375" customWidth="1"/>
    <col min="11" max="11" width="20.42578125" bestFit="1" customWidth="1"/>
  </cols>
  <sheetData>
    <row r="1" spans="1:11" ht="60" x14ac:dyDescent="0.25">
      <c r="A1" s="13" t="s">
        <v>103</v>
      </c>
      <c r="B1" s="49" t="s">
        <v>7</v>
      </c>
      <c r="C1" s="49" t="s">
        <v>93</v>
      </c>
      <c r="D1" s="49" t="s">
        <v>59</v>
      </c>
      <c r="E1" s="49" t="s">
        <v>2</v>
      </c>
      <c r="F1" s="49" t="s">
        <v>11</v>
      </c>
      <c r="G1" s="49" t="s">
        <v>60</v>
      </c>
      <c r="H1" s="49" t="s">
        <v>10</v>
      </c>
      <c r="I1" s="49" t="s">
        <v>12</v>
      </c>
      <c r="K1" s="54" t="s">
        <v>62</v>
      </c>
    </row>
    <row r="2" spans="1:11" x14ac:dyDescent="0.25">
      <c r="A2" s="13" t="s">
        <v>102</v>
      </c>
      <c r="B2" s="50" t="s">
        <v>1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54</v>
      </c>
      <c r="H2" s="50" t="s">
        <v>0</v>
      </c>
      <c r="I2" s="50"/>
      <c r="K2" s="55" t="s">
        <v>63</v>
      </c>
    </row>
    <row r="3" spans="1:11" x14ac:dyDescent="0.25">
      <c r="A3" s="13" t="s">
        <v>84</v>
      </c>
      <c r="B3" s="51" t="s">
        <v>1</v>
      </c>
      <c r="C3" s="51"/>
      <c r="D3" s="51"/>
      <c r="E3" s="51"/>
      <c r="F3" s="51" t="s">
        <v>57</v>
      </c>
      <c r="G3" s="51" t="s">
        <v>61</v>
      </c>
      <c r="H3" s="51" t="s">
        <v>0</v>
      </c>
      <c r="I3" s="51"/>
    </row>
    <row r="4" spans="1:11" x14ac:dyDescent="0.25">
      <c r="B4" s="26">
        <v>5000</v>
      </c>
      <c r="C4" s="52">
        <v>0.05</v>
      </c>
      <c r="D4" s="2">
        <v>4</v>
      </c>
      <c r="E4" s="2">
        <v>10</v>
      </c>
      <c r="F4" s="53"/>
      <c r="G4" s="18"/>
      <c r="H4" s="17"/>
      <c r="I4" s="17"/>
      <c r="K4" s="17"/>
    </row>
    <row r="5" spans="1:11" x14ac:dyDescent="0.25">
      <c r="B5" s="26">
        <v>5000</v>
      </c>
      <c r="C5" s="52">
        <v>0.05</v>
      </c>
      <c r="D5" s="2">
        <v>4</v>
      </c>
      <c r="E5" s="2">
        <v>15</v>
      </c>
      <c r="F5" s="53"/>
      <c r="G5" s="18"/>
      <c r="H5" s="17"/>
      <c r="I5" s="17"/>
      <c r="K5" s="17"/>
    </row>
    <row r="6" spans="1:11" x14ac:dyDescent="0.25">
      <c r="B6" s="26">
        <v>5000</v>
      </c>
      <c r="C6" s="52">
        <v>0.05</v>
      </c>
      <c r="D6" s="2">
        <v>4</v>
      </c>
      <c r="E6" s="2">
        <v>20</v>
      </c>
      <c r="F6" s="53"/>
      <c r="G6" s="18"/>
      <c r="H6" s="17"/>
      <c r="I6" s="17"/>
      <c r="K6" s="17"/>
    </row>
    <row r="7" spans="1:11" x14ac:dyDescent="0.25">
      <c r="B7" s="26">
        <v>5000</v>
      </c>
      <c r="C7" s="52">
        <v>0.05</v>
      </c>
      <c r="D7" s="2">
        <v>4</v>
      </c>
      <c r="E7" s="2">
        <v>25</v>
      </c>
      <c r="F7" s="53"/>
      <c r="G7" s="18"/>
      <c r="H7" s="17"/>
      <c r="I7" s="17"/>
      <c r="K7" s="17"/>
    </row>
    <row r="8" spans="1:11" x14ac:dyDescent="0.25">
      <c r="B8" s="26">
        <v>5000</v>
      </c>
      <c r="C8" s="52">
        <v>0.05</v>
      </c>
      <c r="D8" s="2">
        <v>4</v>
      </c>
      <c r="E8" s="2">
        <v>30</v>
      </c>
      <c r="F8" s="53"/>
      <c r="G8" s="18"/>
      <c r="H8" s="17"/>
      <c r="I8" s="17"/>
      <c r="K8" s="17"/>
    </row>
    <row r="9" spans="1:11" x14ac:dyDescent="0.25">
      <c r="B9" s="26">
        <v>5000</v>
      </c>
      <c r="C9" s="52">
        <v>0.05</v>
      </c>
      <c r="D9" s="2">
        <v>4</v>
      </c>
      <c r="E9" s="2">
        <v>35</v>
      </c>
      <c r="F9" s="53"/>
      <c r="G9" s="18"/>
      <c r="H9" s="17"/>
      <c r="I9" s="17"/>
      <c r="K9" s="17"/>
    </row>
    <row r="10" spans="1:11" x14ac:dyDescent="0.25">
      <c r="B10" s="26">
        <v>5000</v>
      </c>
      <c r="C10" s="52">
        <v>0.05</v>
      </c>
      <c r="D10" s="2">
        <v>4</v>
      </c>
      <c r="E10" s="2">
        <v>40</v>
      </c>
      <c r="F10" s="53"/>
      <c r="G10" s="18"/>
      <c r="H10" s="17"/>
      <c r="I10" s="17"/>
      <c r="K10" s="17"/>
    </row>
    <row r="11" spans="1:11" x14ac:dyDescent="0.25">
      <c r="B11" s="26">
        <v>5000</v>
      </c>
      <c r="C11" s="52">
        <v>0.05</v>
      </c>
      <c r="D11" s="2">
        <v>4</v>
      </c>
      <c r="E11" s="2">
        <v>45</v>
      </c>
      <c r="F11" s="53"/>
      <c r="G11" s="18"/>
      <c r="H11" s="17"/>
      <c r="I11" s="17"/>
      <c r="K11" s="17"/>
    </row>
    <row r="13" spans="1:11" x14ac:dyDescent="0.25">
      <c r="B13" t="s">
        <v>112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3"/>
  <sheetViews>
    <sheetView zoomScale="127" zoomScaleNormal="127" workbookViewId="0">
      <selection activeCell="I23" sqref="I23"/>
    </sheetView>
  </sheetViews>
  <sheetFormatPr defaultRowHeight="15" x14ac:dyDescent="0.25"/>
  <cols>
    <col min="1" max="1" width="8" customWidth="1"/>
    <col min="2" max="2" width="13.140625" bestFit="1" customWidth="1"/>
    <col min="3" max="4" width="8.28515625" customWidth="1"/>
    <col min="5" max="5" width="6.85546875" customWidth="1"/>
    <col min="6" max="6" width="7.28515625" customWidth="1"/>
    <col min="7" max="7" width="8.85546875" customWidth="1"/>
    <col min="8" max="8" width="12.5703125" customWidth="1"/>
    <col min="9" max="9" width="11.5703125" bestFit="1" customWidth="1"/>
    <col min="10" max="10" width="1.7109375" customWidth="1"/>
    <col min="11" max="11" width="20.42578125" bestFit="1" customWidth="1"/>
  </cols>
  <sheetData>
    <row r="1" spans="1:11" ht="60" x14ac:dyDescent="0.25">
      <c r="A1" s="13" t="s">
        <v>103</v>
      </c>
      <c r="B1" s="49" t="s">
        <v>7</v>
      </c>
      <c r="C1" s="49" t="s">
        <v>93</v>
      </c>
      <c r="D1" s="49" t="s">
        <v>59</v>
      </c>
      <c r="E1" s="49" t="s">
        <v>2</v>
      </c>
      <c r="F1" s="49" t="s">
        <v>11</v>
      </c>
      <c r="G1" s="49" t="s">
        <v>60</v>
      </c>
      <c r="H1" s="49" t="s">
        <v>10</v>
      </c>
      <c r="I1" s="49" t="s">
        <v>12</v>
      </c>
      <c r="K1" s="54" t="s">
        <v>62</v>
      </c>
    </row>
    <row r="2" spans="1:11" x14ac:dyDescent="0.25">
      <c r="A2" s="13" t="s">
        <v>102</v>
      </c>
      <c r="B2" s="50" t="s">
        <v>1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54</v>
      </c>
      <c r="H2" s="50" t="s">
        <v>0</v>
      </c>
      <c r="I2" s="50"/>
      <c r="K2" s="55" t="s">
        <v>63</v>
      </c>
    </row>
    <row r="3" spans="1:11" x14ac:dyDescent="0.25">
      <c r="A3" s="13" t="s">
        <v>84</v>
      </c>
      <c r="B3" s="51" t="s">
        <v>1</v>
      </c>
      <c r="C3" s="51"/>
      <c r="D3" s="51"/>
      <c r="E3" s="51"/>
      <c r="F3" s="51" t="s">
        <v>57</v>
      </c>
      <c r="G3" s="51" t="s">
        <v>61</v>
      </c>
      <c r="H3" s="51" t="s">
        <v>0</v>
      </c>
      <c r="I3" s="51"/>
    </row>
    <row r="4" spans="1:11" x14ac:dyDescent="0.25">
      <c r="B4" s="26">
        <v>5000</v>
      </c>
      <c r="C4" s="52">
        <v>0.05</v>
      </c>
      <c r="D4" s="2">
        <v>4</v>
      </c>
      <c r="E4" s="2">
        <v>10</v>
      </c>
      <c r="F4" s="53">
        <f>C4/D4</f>
        <v>1.2500000000000001E-2</v>
      </c>
      <c r="G4" s="18">
        <f>E4*D4</f>
        <v>40</v>
      </c>
      <c r="H4" s="17">
        <f>FV(F4,G4,,-B4)</f>
        <v>8218.097317435062</v>
      </c>
      <c r="I4" s="17">
        <f>H4-B4</f>
        <v>3218.097317435062</v>
      </c>
      <c r="K4" s="17">
        <f t="shared" ref="K4:K11" si="0">B4*(1+F4)^G4</f>
        <v>8218.097317435062</v>
      </c>
    </row>
    <row r="5" spans="1:11" x14ac:dyDescent="0.25">
      <c r="B5" s="26">
        <v>5000</v>
      </c>
      <c r="C5" s="52">
        <v>0.05</v>
      </c>
      <c r="D5" s="2">
        <v>4</v>
      </c>
      <c r="E5" s="2">
        <v>15</v>
      </c>
      <c r="F5" s="53">
        <f t="shared" ref="F5:F11" si="1">C5/D5</f>
        <v>1.2500000000000001E-2</v>
      </c>
      <c r="G5" s="18">
        <f t="shared" ref="G5:G11" si="2">E5*D5</f>
        <v>60</v>
      </c>
      <c r="H5" s="17">
        <f t="shared" ref="H5:H11" si="3">FV(F5,G5,,-B5)</f>
        <v>10535.906734756196</v>
      </c>
      <c r="I5" s="17">
        <f t="shared" ref="I5:I11" si="4">H5-B5</f>
        <v>5535.9067347561959</v>
      </c>
      <c r="K5" s="17">
        <f t="shared" si="0"/>
        <v>10535.906734756196</v>
      </c>
    </row>
    <row r="6" spans="1:11" x14ac:dyDescent="0.25">
      <c r="B6" s="26">
        <v>5000</v>
      </c>
      <c r="C6" s="52">
        <v>0.05</v>
      </c>
      <c r="D6" s="2">
        <v>4</v>
      </c>
      <c r="E6" s="2">
        <v>20</v>
      </c>
      <c r="F6" s="53">
        <f t="shared" si="1"/>
        <v>1.2500000000000001E-2</v>
      </c>
      <c r="G6" s="18">
        <f t="shared" si="2"/>
        <v>80</v>
      </c>
      <c r="H6" s="17">
        <f t="shared" si="3"/>
        <v>13507.424703766674</v>
      </c>
      <c r="I6" s="17">
        <f t="shared" si="4"/>
        <v>8507.4247037666737</v>
      </c>
      <c r="K6" s="17">
        <f t="shared" si="0"/>
        <v>13507.424703766674</v>
      </c>
    </row>
    <row r="7" spans="1:11" x14ac:dyDescent="0.25">
      <c r="B7" s="26">
        <v>5000</v>
      </c>
      <c r="C7" s="52">
        <v>0.05</v>
      </c>
      <c r="D7" s="2">
        <v>4</v>
      </c>
      <c r="E7" s="2">
        <v>25</v>
      </c>
      <c r="F7" s="53">
        <f t="shared" si="1"/>
        <v>1.2500000000000001E-2</v>
      </c>
      <c r="G7" s="18">
        <f t="shared" si="2"/>
        <v>100</v>
      </c>
      <c r="H7" s="17">
        <f t="shared" si="3"/>
        <v>17317.021374729182</v>
      </c>
      <c r="I7" s="17">
        <f t="shared" si="4"/>
        <v>12317.021374729182</v>
      </c>
      <c r="K7" s="17">
        <f t="shared" si="0"/>
        <v>17317.021374729182</v>
      </c>
    </row>
    <row r="8" spans="1:11" x14ac:dyDescent="0.25">
      <c r="B8" s="26">
        <v>5000</v>
      </c>
      <c r="C8" s="52">
        <v>0.05</v>
      </c>
      <c r="D8" s="2">
        <v>4</v>
      </c>
      <c r="E8" s="2">
        <v>30</v>
      </c>
      <c r="F8" s="53">
        <f t="shared" si="1"/>
        <v>1.2500000000000001E-2</v>
      </c>
      <c r="G8" s="18">
        <f t="shared" si="2"/>
        <v>120</v>
      </c>
      <c r="H8" s="17">
        <f t="shared" si="3"/>
        <v>22201.066144696189</v>
      </c>
      <c r="I8" s="17">
        <f t="shared" si="4"/>
        <v>17201.066144696189</v>
      </c>
      <c r="K8" s="17">
        <f t="shared" si="0"/>
        <v>22201.066144696189</v>
      </c>
    </row>
    <row r="9" spans="1:11" x14ac:dyDescent="0.25">
      <c r="B9" s="26">
        <v>5000</v>
      </c>
      <c r="C9" s="52">
        <v>0.05</v>
      </c>
      <c r="D9" s="2">
        <v>4</v>
      </c>
      <c r="E9" s="2">
        <v>35</v>
      </c>
      <c r="F9" s="53">
        <f t="shared" si="1"/>
        <v>1.2500000000000001E-2</v>
      </c>
      <c r="G9" s="18">
        <f t="shared" si="2"/>
        <v>140</v>
      </c>
      <c r="H9" s="17">
        <f t="shared" si="3"/>
        <v>28462.593381125498</v>
      </c>
      <c r="I9" s="17">
        <f t="shared" si="4"/>
        <v>23462.593381125498</v>
      </c>
      <c r="K9" s="17">
        <f t="shared" si="0"/>
        <v>28462.593381125498</v>
      </c>
    </row>
    <row r="10" spans="1:11" x14ac:dyDescent="0.25">
      <c r="B10" s="26">
        <v>5000</v>
      </c>
      <c r="C10" s="52">
        <v>0.05</v>
      </c>
      <c r="D10" s="2">
        <v>4</v>
      </c>
      <c r="E10" s="2">
        <v>40</v>
      </c>
      <c r="F10" s="53">
        <f t="shared" si="1"/>
        <v>1.2500000000000001E-2</v>
      </c>
      <c r="G10" s="18">
        <f t="shared" si="2"/>
        <v>160</v>
      </c>
      <c r="H10" s="17">
        <f t="shared" si="3"/>
        <v>36490.104425585232</v>
      </c>
      <c r="I10" s="17">
        <f t="shared" si="4"/>
        <v>31490.104425585232</v>
      </c>
      <c r="K10" s="17">
        <f t="shared" si="0"/>
        <v>36490.104425585232</v>
      </c>
    </row>
    <row r="11" spans="1:11" x14ac:dyDescent="0.25">
      <c r="B11" s="26">
        <v>5000</v>
      </c>
      <c r="C11" s="52">
        <v>0.05</v>
      </c>
      <c r="D11" s="2">
        <v>4</v>
      </c>
      <c r="E11" s="2">
        <v>45</v>
      </c>
      <c r="F11" s="53">
        <f t="shared" si="1"/>
        <v>1.2500000000000001E-2</v>
      </c>
      <c r="G11" s="18">
        <f t="shared" si="2"/>
        <v>180</v>
      </c>
      <c r="H11" s="17">
        <f t="shared" si="3"/>
        <v>46781.67246253448</v>
      </c>
      <c r="I11" s="17">
        <f t="shared" si="4"/>
        <v>41781.67246253448</v>
      </c>
      <c r="K11" s="17">
        <f t="shared" si="0"/>
        <v>46781.67246253448</v>
      </c>
    </row>
    <row r="13" spans="1:11" x14ac:dyDescent="0.25">
      <c r="B13" t="s">
        <v>112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K26"/>
  <sheetViews>
    <sheetView topLeftCell="B1" zoomScale="124" zoomScaleNormal="124" workbookViewId="0">
      <selection activeCell="F4" sqref="F4"/>
    </sheetView>
  </sheetViews>
  <sheetFormatPr defaultRowHeight="15" x14ac:dyDescent="0.25"/>
  <cols>
    <col min="1" max="1" width="15.5703125" customWidth="1"/>
    <col min="2" max="2" width="10.7109375" bestFit="1" customWidth="1"/>
    <col min="3" max="3" width="7.28515625" bestFit="1" customWidth="1"/>
    <col min="4" max="4" width="10.140625" bestFit="1" customWidth="1"/>
    <col min="5" max="5" width="10.85546875" customWidth="1"/>
    <col min="6" max="6" width="11.7109375" customWidth="1"/>
    <col min="7" max="7" width="14" bestFit="1" customWidth="1"/>
    <col min="8" max="8" width="10.85546875" bestFit="1" customWidth="1"/>
    <col min="9" max="9" width="9.85546875" bestFit="1" customWidth="1"/>
    <col min="10" max="10" width="1.7109375" customWidth="1"/>
    <col min="11" max="11" width="12" customWidth="1"/>
    <col min="14" max="14" width="10.140625" bestFit="1" customWidth="1"/>
  </cols>
  <sheetData>
    <row r="1" spans="1:11" ht="45" x14ac:dyDescent="0.25">
      <c r="A1" s="2"/>
      <c r="B1" s="28" t="s">
        <v>1</v>
      </c>
      <c r="C1" s="28" t="s">
        <v>66</v>
      </c>
      <c r="D1" s="28" t="s">
        <v>64</v>
      </c>
      <c r="E1" s="28" t="s">
        <v>65</v>
      </c>
      <c r="F1" s="28" t="s">
        <v>69</v>
      </c>
      <c r="G1" s="28" t="s">
        <v>114</v>
      </c>
      <c r="H1" s="28" t="s">
        <v>0</v>
      </c>
      <c r="I1" s="28" t="s">
        <v>70</v>
      </c>
    </row>
    <row r="2" spans="1:11" x14ac:dyDescent="0.25">
      <c r="A2" s="2" t="s">
        <v>73</v>
      </c>
      <c r="B2" s="49" t="s">
        <v>1</v>
      </c>
      <c r="C2" s="49" t="s">
        <v>3</v>
      </c>
      <c r="D2" s="49"/>
      <c r="E2" s="49"/>
      <c r="F2" s="49"/>
      <c r="G2" s="49" t="s">
        <v>6</v>
      </c>
      <c r="H2" s="49" t="s">
        <v>0</v>
      </c>
      <c r="I2" s="49"/>
    </row>
    <row r="3" spans="1:11" x14ac:dyDescent="0.25">
      <c r="A3" s="2" t="s">
        <v>71</v>
      </c>
      <c r="B3" s="63" t="s">
        <v>1</v>
      </c>
      <c r="C3" s="63"/>
      <c r="D3" s="63"/>
      <c r="E3" s="63"/>
      <c r="F3" s="63" t="s">
        <v>61</v>
      </c>
      <c r="G3" s="63" t="s">
        <v>57</v>
      </c>
      <c r="H3" s="63" t="s">
        <v>0</v>
      </c>
      <c r="I3" s="63"/>
      <c r="K3" s="64" t="s">
        <v>62</v>
      </c>
    </row>
    <row r="4" spans="1:11" x14ac:dyDescent="0.25">
      <c r="B4" s="26">
        <v>4850</v>
      </c>
      <c r="C4" s="62">
        <v>3.5000000000000003E-2</v>
      </c>
      <c r="D4" s="56">
        <v>40698</v>
      </c>
      <c r="E4" s="56">
        <v>40849</v>
      </c>
      <c r="F4" s="18"/>
      <c r="G4" s="60"/>
      <c r="H4" s="17"/>
      <c r="I4" s="17"/>
      <c r="K4" s="18"/>
    </row>
    <row r="5" spans="1:11" x14ac:dyDescent="0.25">
      <c r="B5" s="26">
        <v>9235</v>
      </c>
      <c r="C5" s="62">
        <v>2.5000000000000001E-2</v>
      </c>
      <c r="D5" s="56">
        <v>40940</v>
      </c>
      <c r="E5" s="56">
        <v>40991</v>
      </c>
      <c r="F5" s="18"/>
      <c r="G5" s="61"/>
      <c r="H5" s="17"/>
      <c r="I5" s="17"/>
      <c r="K5" s="18"/>
    </row>
    <row r="8" spans="1:11" x14ac:dyDescent="0.25">
      <c r="A8" s="2" t="s">
        <v>73</v>
      </c>
    </row>
    <row r="9" spans="1:11" x14ac:dyDescent="0.25">
      <c r="A9" s="2" t="s">
        <v>71</v>
      </c>
    </row>
    <row r="15" spans="1:11" x14ac:dyDescent="0.25">
      <c r="A15" s="2" t="s">
        <v>66</v>
      </c>
    </row>
    <row r="16" spans="1:11" x14ac:dyDescent="0.25">
      <c r="A16" s="2" t="s">
        <v>77</v>
      </c>
    </row>
    <row r="17" spans="1:1" x14ac:dyDescent="0.25">
      <c r="A17" s="2" t="s">
        <v>11</v>
      </c>
    </row>
    <row r="18" spans="1:1" x14ac:dyDescent="0.25">
      <c r="A18" s="2" t="s">
        <v>79</v>
      </c>
    </row>
    <row r="19" spans="1:1" x14ac:dyDescent="0.25">
      <c r="A19" s="2" t="s">
        <v>67</v>
      </c>
    </row>
    <row r="22" spans="1:1" x14ac:dyDescent="0.25">
      <c r="A22" s="13" t="s">
        <v>78</v>
      </c>
    </row>
    <row r="23" spans="1:1" x14ac:dyDescent="0.25">
      <c r="A23" s="6"/>
    </row>
    <row r="24" spans="1:1" x14ac:dyDescent="0.25">
      <c r="A24" s="2">
        <v>46</v>
      </c>
    </row>
    <row r="25" spans="1:1" x14ac:dyDescent="0.25">
      <c r="A25" s="2">
        <v>10</v>
      </c>
    </row>
    <row r="26" spans="1:1" x14ac:dyDescent="0.25">
      <c r="A26" s="2">
        <v>30</v>
      </c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topLeftCell="B1" zoomScale="124" zoomScaleNormal="124" workbookViewId="0">
      <selection activeCell="B1" sqref="A1:XFD1048576"/>
    </sheetView>
  </sheetViews>
  <sheetFormatPr defaultRowHeight="15" x14ac:dyDescent="0.25"/>
  <cols>
    <col min="1" max="1" width="15.5703125" customWidth="1"/>
    <col min="2" max="2" width="10.7109375" bestFit="1" customWidth="1"/>
    <col min="3" max="3" width="7.28515625" bestFit="1" customWidth="1"/>
    <col min="4" max="4" width="10.140625" bestFit="1" customWidth="1"/>
    <col min="5" max="5" width="10.85546875" customWidth="1"/>
    <col min="6" max="6" width="11.7109375" customWidth="1"/>
    <col min="7" max="7" width="14" bestFit="1" customWidth="1"/>
    <col min="8" max="8" width="10.85546875" bestFit="1" customWidth="1"/>
    <col min="9" max="9" width="9.85546875" bestFit="1" customWidth="1"/>
    <col min="10" max="10" width="1.7109375" customWidth="1"/>
    <col min="11" max="11" width="12" customWidth="1"/>
    <col min="14" max="14" width="10.140625" bestFit="1" customWidth="1"/>
  </cols>
  <sheetData>
    <row r="1" spans="1:11" ht="45" x14ac:dyDescent="0.25">
      <c r="A1" s="2"/>
      <c r="B1" s="28" t="s">
        <v>1</v>
      </c>
      <c r="C1" s="28" t="s">
        <v>66</v>
      </c>
      <c r="D1" s="28" t="s">
        <v>64</v>
      </c>
      <c r="E1" s="28" t="s">
        <v>65</v>
      </c>
      <c r="F1" s="28" t="s">
        <v>69</v>
      </c>
      <c r="G1" s="28" t="s">
        <v>114</v>
      </c>
      <c r="H1" s="28" t="s">
        <v>0</v>
      </c>
      <c r="I1" s="28" t="s">
        <v>70</v>
      </c>
    </row>
    <row r="2" spans="1:11" x14ac:dyDescent="0.25">
      <c r="A2" s="2" t="s">
        <v>73</v>
      </c>
      <c r="B2" s="49" t="s">
        <v>1</v>
      </c>
      <c r="C2" s="49" t="s">
        <v>3</v>
      </c>
      <c r="D2" s="49"/>
      <c r="E2" s="49"/>
      <c r="F2" s="49"/>
      <c r="G2" s="49" t="s">
        <v>6</v>
      </c>
      <c r="H2" s="49" t="s">
        <v>0</v>
      </c>
      <c r="I2" s="49"/>
    </row>
    <row r="3" spans="1:11" x14ac:dyDescent="0.25">
      <c r="A3" s="2" t="s">
        <v>71</v>
      </c>
      <c r="B3" s="63" t="s">
        <v>1</v>
      </c>
      <c r="C3" s="63"/>
      <c r="D3" s="63"/>
      <c r="E3" s="63"/>
      <c r="F3" s="63" t="s">
        <v>61</v>
      </c>
      <c r="G3" s="63" t="s">
        <v>57</v>
      </c>
      <c r="H3" s="63" t="s">
        <v>0</v>
      </c>
      <c r="I3" s="63"/>
      <c r="K3" s="64" t="s">
        <v>62</v>
      </c>
    </row>
    <row r="4" spans="1:11" x14ac:dyDescent="0.25">
      <c r="B4" s="26">
        <v>4850</v>
      </c>
      <c r="C4" s="62">
        <v>3.5000000000000003E-2</v>
      </c>
      <c r="D4" s="56">
        <v>40698</v>
      </c>
      <c r="E4" s="56">
        <v>40849</v>
      </c>
      <c r="F4" s="18">
        <f>E4-D4</f>
        <v>151</v>
      </c>
      <c r="G4" s="60">
        <f>C4/365</f>
        <v>9.5890410958904119E-5</v>
      </c>
      <c r="H4" s="17">
        <f>FV(G4,F4,,-B4)</f>
        <v>4920.7328016018964</v>
      </c>
      <c r="I4" s="17">
        <f>H4-B4</f>
        <v>70.732801601896426</v>
      </c>
      <c r="K4" s="18">
        <f>B4*(1+G4)^F4</f>
        <v>4920.7328016018964</v>
      </c>
    </row>
    <row r="5" spans="1:11" x14ac:dyDescent="0.25">
      <c r="B5" s="26">
        <v>9235</v>
      </c>
      <c r="C5" s="62">
        <v>2.5000000000000001E-2</v>
      </c>
      <c r="D5" s="56">
        <v>40940</v>
      </c>
      <c r="E5" s="56">
        <v>40991</v>
      </c>
      <c r="F5" s="18">
        <f>E5-D5</f>
        <v>51</v>
      </c>
      <c r="G5" s="61">
        <f>C5/365</f>
        <v>6.8493150684931516E-5</v>
      </c>
      <c r="H5" s="17">
        <f>FV(G5,F5,,-B5)</f>
        <v>9267.3145468585208</v>
      </c>
      <c r="I5" s="17">
        <f>H5-B5</f>
        <v>32.314546858520771</v>
      </c>
      <c r="K5" s="18">
        <f t="shared" ref="K5" si="0">B5*(1+G5)^F5</f>
        <v>9267.3145468585208</v>
      </c>
    </row>
    <row r="8" spans="1:11" x14ac:dyDescent="0.25">
      <c r="A8" s="2" t="s">
        <v>73</v>
      </c>
    </row>
    <row r="9" spans="1:11" x14ac:dyDescent="0.25">
      <c r="A9" s="2" t="s">
        <v>71</v>
      </c>
    </row>
    <row r="15" spans="1:11" x14ac:dyDescent="0.25">
      <c r="A15" s="2" t="s">
        <v>66</v>
      </c>
    </row>
    <row r="16" spans="1:11" x14ac:dyDescent="0.25">
      <c r="A16" s="2" t="s">
        <v>77</v>
      </c>
    </row>
    <row r="17" spans="1:1" x14ac:dyDescent="0.25">
      <c r="A17" s="2" t="s">
        <v>11</v>
      </c>
    </row>
    <row r="18" spans="1:1" x14ac:dyDescent="0.25">
      <c r="A18" s="2" t="s">
        <v>79</v>
      </c>
    </row>
    <row r="19" spans="1:1" x14ac:dyDescent="0.25">
      <c r="A19" s="2" t="s">
        <v>67</v>
      </c>
    </row>
    <row r="22" spans="1:1" x14ac:dyDescent="0.25">
      <c r="A22" s="13" t="s">
        <v>78</v>
      </c>
    </row>
    <row r="23" spans="1:1" x14ac:dyDescent="0.25">
      <c r="A23" s="6"/>
    </row>
    <row r="24" spans="1:1" x14ac:dyDescent="0.25">
      <c r="A24" s="2">
        <v>46</v>
      </c>
    </row>
    <row r="25" spans="1:1" x14ac:dyDescent="0.25">
      <c r="A25" s="2">
        <v>10</v>
      </c>
    </row>
    <row r="26" spans="1:1" x14ac:dyDescent="0.25">
      <c r="A26" s="2">
        <v>30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K5"/>
  <sheetViews>
    <sheetView zoomScale="126" zoomScaleNormal="126" workbookViewId="0">
      <selection activeCell="F4" sqref="F4"/>
    </sheetView>
  </sheetViews>
  <sheetFormatPr defaultRowHeight="15" x14ac:dyDescent="0.25"/>
  <cols>
    <col min="1" max="1" width="15.5703125" customWidth="1"/>
    <col min="2" max="2" width="11.7109375" bestFit="1" customWidth="1"/>
    <col min="3" max="3" width="7.28515625" bestFit="1" customWidth="1"/>
    <col min="4" max="4" width="5.7109375" bestFit="1" customWidth="1"/>
    <col min="5" max="5" width="11.28515625" customWidth="1"/>
    <col min="6" max="6" width="11.7109375" customWidth="1"/>
    <col min="7" max="7" width="14.5703125" customWidth="1"/>
    <col min="8" max="8" width="11.7109375" bestFit="1" customWidth="1"/>
    <col min="9" max="9" width="10.5703125" bestFit="1" customWidth="1"/>
    <col min="10" max="10" width="1.7109375" customWidth="1"/>
    <col min="11" max="11" width="12" customWidth="1"/>
    <col min="14" max="14" width="10.140625" bestFit="1" customWidth="1"/>
  </cols>
  <sheetData>
    <row r="1" spans="1:11" ht="60" x14ac:dyDescent="0.25">
      <c r="B1" s="28" t="s">
        <v>1</v>
      </c>
      <c r="C1" s="28" t="s">
        <v>66</v>
      </c>
      <c r="D1" s="28" t="s">
        <v>2</v>
      </c>
      <c r="E1" s="28" t="s">
        <v>72</v>
      </c>
      <c r="F1" s="28" t="s">
        <v>60</v>
      </c>
      <c r="G1" s="28" t="s">
        <v>11</v>
      </c>
      <c r="H1" s="28"/>
      <c r="I1" s="28" t="s">
        <v>70</v>
      </c>
    </row>
    <row r="2" spans="1:11" x14ac:dyDescent="0.25">
      <c r="A2" s="2" t="s">
        <v>73</v>
      </c>
      <c r="B2" s="49" t="s">
        <v>1</v>
      </c>
      <c r="C2" s="49" t="s">
        <v>3</v>
      </c>
      <c r="D2" s="49" t="s">
        <v>5</v>
      </c>
      <c r="E2" s="49" t="s">
        <v>4</v>
      </c>
      <c r="F2" s="49" t="s">
        <v>54</v>
      </c>
      <c r="G2" s="49" t="s">
        <v>6</v>
      </c>
      <c r="H2" s="49" t="s">
        <v>0</v>
      </c>
      <c r="I2" s="49"/>
    </row>
    <row r="3" spans="1:11" x14ac:dyDescent="0.25">
      <c r="A3" s="2" t="s">
        <v>71</v>
      </c>
      <c r="B3" s="65" t="s">
        <v>1</v>
      </c>
      <c r="C3" s="65"/>
      <c r="D3" s="65"/>
      <c r="E3" s="65"/>
      <c r="F3" s="65" t="s">
        <v>61</v>
      </c>
      <c r="G3" s="65" t="s">
        <v>57</v>
      </c>
      <c r="H3" s="65" t="s">
        <v>0</v>
      </c>
      <c r="I3" s="65"/>
      <c r="K3" s="64" t="s">
        <v>62</v>
      </c>
    </row>
    <row r="4" spans="1:11" x14ac:dyDescent="0.25">
      <c r="B4" s="26">
        <v>12000</v>
      </c>
      <c r="C4" s="52">
        <v>0.03</v>
      </c>
      <c r="D4" s="2">
        <v>2</v>
      </c>
      <c r="E4" s="2">
        <v>365</v>
      </c>
      <c r="F4" s="18"/>
      <c r="G4" s="82"/>
      <c r="H4" s="17"/>
      <c r="I4" s="17"/>
      <c r="K4" s="18"/>
    </row>
    <row r="5" spans="1:11" x14ac:dyDescent="0.25">
      <c r="B5" s="26">
        <v>8000</v>
      </c>
      <c r="C5" s="52">
        <v>0.04</v>
      </c>
      <c r="D5" s="2">
        <v>8</v>
      </c>
      <c r="E5" s="2">
        <v>365</v>
      </c>
      <c r="F5" s="18"/>
      <c r="G5" s="82"/>
      <c r="H5" s="17"/>
      <c r="I5" s="17"/>
      <c r="K5" s="18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"/>
  <sheetViews>
    <sheetView topLeftCell="B1" zoomScale="126" zoomScaleNormal="126" workbookViewId="0">
      <selection activeCell="F4" sqref="F4"/>
    </sheetView>
  </sheetViews>
  <sheetFormatPr defaultRowHeight="15" x14ac:dyDescent="0.25"/>
  <cols>
    <col min="1" max="1" width="15.5703125" customWidth="1"/>
    <col min="2" max="2" width="11.7109375" bestFit="1" customWidth="1"/>
    <col min="3" max="3" width="7.28515625" bestFit="1" customWidth="1"/>
    <col min="4" max="4" width="5.7109375" bestFit="1" customWidth="1"/>
    <col min="5" max="5" width="11.28515625" customWidth="1"/>
    <col min="6" max="6" width="11.7109375" customWidth="1"/>
    <col min="7" max="7" width="14.5703125" customWidth="1"/>
    <col min="8" max="8" width="11.7109375" bestFit="1" customWidth="1"/>
    <col min="9" max="9" width="10.5703125" bestFit="1" customWidth="1"/>
    <col min="10" max="10" width="1.7109375" customWidth="1"/>
    <col min="11" max="11" width="12" customWidth="1"/>
    <col min="14" max="14" width="10.140625" bestFit="1" customWidth="1"/>
  </cols>
  <sheetData>
    <row r="1" spans="1:12" ht="60" x14ac:dyDescent="0.25">
      <c r="B1" s="28" t="s">
        <v>1</v>
      </c>
      <c r="C1" s="28" t="s">
        <v>66</v>
      </c>
      <c r="D1" s="28" t="s">
        <v>2</v>
      </c>
      <c r="E1" s="28" t="s">
        <v>72</v>
      </c>
      <c r="F1" s="28" t="s">
        <v>60</v>
      </c>
      <c r="G1" s="28" t="s">
        <v>11</v>
      </c>
      <c r="H1" s="28"/>
      <c r="I1" s="28" t="s">
        <v>70</v>
      </c>
    </row>
    <row r="2" spans="1:12" x14ac:dyDescent="0.25">
      <c r="A2" s="2" t="s">
        <v>73</v>
      </c>
      <c r="B2" s="49" t="s">
        <v>1</v>
      </c>
      <c r="C2" s="49" t="s">
        <v>3</v>
      </c>
      <c r="D2" s="49" t="s">
        <v>5</v>
      </c>
      <c r="E2" s="49" t="s">
        <v>4</v>
      </c>
      <c r="F2" s="49" t="s">
        <v>54</v>
      </c>
      <c r="G2" s="49" t="s">
        <v>6</v>
      </c>
      <c r="H2" s="49" t="s">
        <v>0</v>
      </c>
      <c r="I2" s="49"/>
    </row>
    <row r="3" spans="1:12" x14ac:dyDescent="0.25">
      <c r="A3" s="2" t="s">
        <v>71</v>
      </c>
      <c r="B3" s="65" t="s">
        <v>1</v>
      </c>
      <c r="C3" s="65"/>
      <c r="D3" s="65"/>
      <c r="E3" s="65"/>
      <c r="F3" s="65" t="s">
        <v>61</v>
      </c>
      <c r="G3" s="65" t="s">
        <v>57</v>
      </c>
      <c r="H3" s="65" t="s">
        <v>0</v>
      </c>
      <c r="I3" s="65"/>
      <c r="K3" s="64" t="s">
        <v>62</v>
      </c>
    </row>
    <row r="4" spans="1:12" x14ac:dyDescent="0.25">
      <c r="B4" s="26">
        <v>12000</v>
      </c>
      <c r="C4" s="52">
        <v>0.03</v>
      </c>
      <c r="D4" s="2">
        <v>2</v>
      </c>
      <c r="E4" s="2">
        <v>365</v>
      </c>
      <c r="F4" s="18">
        <f>D4*E4</f>
        <v>730</v>
      </c>
      <c r="G4" s="82">
        <f>C4/E4</f>
        <v>8.219178082191781E-5</v>
      </c>
      <c r="H4" s="17">
        <f>FV(G4,F4,,-B4)</f>
        <v>12742.007141580507</v>
      </c>
      <c r="I4" s="17">
        <f>H4-B4</f>
        <v>742.00714158050687</v>
      </c>
      <c r="K4" s="18">
        <f>B4*(1+G4)^F4</f>
        <v>12742.007141580507</v>
      </c>
      <c r="L4" t="b">
        <f>K4=H4</f>
        <v>1</v>
      </c>
    </row>
    <row r="5" spans="1:12" x14ac:dyDescent="0.25">
      <c r="B5" s="26">
        <v>8000</v>
      </c>
      <c r="C5" s="52">
        <v>0.04</v>
      </c>
      <c r="D5" s="2">
        <v>8</v>
      </c>
      <c r="E5" s="2">
        <v>365</v>
      </c>
      <c r="F5" s="18">
        <f>D5*E5</f>
        <v>2920</v>
      </c>
      <c r="G5" s="82">
        <f>C5/E5</f>
        <v>1.0958904109589041E-4</v>
      </c>
      <c r="H5" s="17">
        <f>FV(G5,F5,,-B5)</f>
        <v>11016.828955306684</v>
      </c>
      <c r="I5" s="17">
        <f>H5-B5</f>
        <v>3016.8289553066843</v>
      </c>
      <c r="K5" s="18">
        <f>B5*(1+G5)^F5</f>
        <v>11016.828955306684</v>
      </c>
      <c r="L5" t="b">
        <f>K5=H5</f>
        <v>1</v>
      </c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12"/>
  <sheetViews>
    <sheetView zoomScale="141" zoomScaleNormal="141" workbookViewId="0">
      <selection activeCell="B3" sqref="B3"/>
    </sheetView>
  </sheetViews>
  <sheetFormatPr defaultRowHeight="15" x14ac:dyDescent="0.25"/>
  <cols>
    <col min="1" max="1" width="14.85546875" bestFit="1" customWidth="1"/>
    <col min="2" max="2" width="11.5703125" bestFit="1" customWidth="1"/>
    <col min="3" max="4" width="10.85546875" bestFit="1" customWidth="1"/>
    <col min="5" max="5" width="10.42578125" bestFit="1" customWidth="1"/>
    <col min="6" max="6" width="11.5703125" bestFit="1" customWidth="1"/>
    <col min="7" max="7" width="2.5703125" customWidth="1"/>
    <col min="8" max="8" width="10.85546875" bestFit="1" customWidth="1"/>
    <col min="9" max="9" width="9.85546875" bestFit="1" customWidth="1"/>
    <col min="10" max="10" width="1.7109375" customWidth="1"/>
    <col min="11" max="11" width="12" customWidth="1"/>
    <col min="14" max="14" width="10.140625" bestFit="1" customWidth="1"/>
  </cols>
  <sheetData>
    <row r="1" spans="1:15" ht="14.45" x14ac:dyDescent="0.25">
      <c r="A1" s="2" t="s">
        <v>66</v>
      </c>
      <c r="B1" s="59">
        <v>2.9499999999999998E-2</v>
      </c>
    </row>
    <row r="2" spans="1:15" ht="14.45" x14ac:dyDescent="0.25">
      <c r="A2" s="2" t="s">
        <v>77</v>
      </c>
      <c r="B2" s="2">
        <v>365</v>
      </c>
    </row>
    <row r="3" spans="1:15" ht="14.45" x14ac:dyDescent="0.25">
      <c r="A3" s="2" t="s">
        <v>11</v>
      </c>
      <c r="B3" s="60"/>
    </row>
    <row r="4" spans="1:15" ht="14.45" x14ac:dyDescent="0.25">
      <c r="A4" s="2" t="s">
        <v>79</v>
      </c>
      <c r="B4" s="56">
        <v>40946</v>
      </c>
    </row>
    <row r="5" spans="1:15" ht="14.45" x14ac:dyDescent="0.25">
      <c r="A5" s="2" t="s">
        <v>67</v>
      </c>
      <c r="B5" s="26">
        <v>15000</v>
      </c>
    </row>
    <row r="6" spans="1:15" ht="14.45" x14ac:dyDescent="0.25">
      <c r="B6" s="57"/>
    </row>
    <row r="8" spans="1:15" x14ac:dyDescent="0.25">
      <c r="A8" s="13" t="s">
        <v>78</v>
      </c>
      <c r="B8" s="13" t="s">
        <v>68</v>
      </c>
      <c r="C8" s="13" t="s">
        <v>80</v>
      </c>
      <c r="D8" s="13" t="s">
        <v>0</v>
      </c>
      <c r="E8" s="13" t="s">
        <v>81</v>
      </c>
      <c r="F8" s="13" t="s">
        <v>113</v>
      </c>
      <c r="N8" s="13" t="s">
        <v>76</v>
      </c>
      <c r="O8" s="28" t="s">
        <v>39</v>
      </c>
    </row>
    <row r="9" spans="1:15" x14ac:dyDescent="0.25">
      <c r="A9" s="6"/>
      <c r="B9" s="69">
        <f>B4</f>
        <v>40946</v>
      </c>
      <c r="C9" s="79">
        <f>B5</f>
        <v>15000</v>
      </c>
      <c r="D9" s="80"/>
      <c r="E9" s="79"/>
      <c r="F9" s="79"/>
      <c r="K9" s="81"/>
      <c r="N9" s="79">
        <f>B5</f>
        <v>15000</v>
      </c>
      <c r="O9" s="80"/>
    </row>
    <row r="10" spans="1:15" x14ac:dyDescent="0.25">
      <c r="A10" s="2">
        <v>46</v>
      </c>
      <c r="B10" s="68">
        <f>B9+A10</f>
        <v>40992</v>
      </c>
      <c r="C10" s="80"/>
      <c r="D10" s="73"/>
      <c r="E10" s="80">
        <v>-6000</v>
      </c>
      <c r="F10" s="73"/>
      <c r="K10" s="81"/>
      <c r="N10" s="73">
        <f>N9*(1+$B$3)^(B10-B9)+E10</f>
        <v>9000</v>
      </c>
      <c r="O10" s="73">
        <f>FV($B$3,A10,,-N9)+E10</f>
        <v>9000</v>
      </c>
    </row>
    <row r="11" spans="1:15" x14ac:dyDescent="0.25">
      <c r="A11" s="2">
        <v>10</v>
      </c>
      <c r="B11" s="68">
        <f>B10+A11</f>
        <v>41002</v>
      </c>
      <c r="C11" s="80"/>
      <c r="D11" s="73"/>
      <c r="E11" s="80">
        <v>-1000</v>
      </c>
      <c r="F11" s="73"/>
      <c r="K11" s="81"/>
      <c r="N11" s="73">
        <f>N10*(1+$B$3)^(B11-B10)+E11</f>
        <v>8000</v>
      </c>
      <c r="O11" s="73">
        <f>FV($B$3,A11,,-N10)+E11</f>
        <v>8000</v>
      </c>
    </row>
    <row r="12" spans="1:15" x14ac:dyDescent="0.25">
      <c r="A12" s="2">
        <v>30</v>
      </c>
      <c r="B12" s="68">
        <f>B11+A12</f>
        <v>41032</v>
      </c>
      <c r="C12" s="80"/>
      <c r="D12" s="73"/>
      <c r="E12" s="80"/>
      <c r="F12" s="73"/>
      <c r="N12" s="73">
        <f>N11*(1+$B$3)^(B12-B11)+E12</f>
        <v>8000</v>
      </c>
      <c r="O12" s="73">
        <f>FV($B$3,A12,,-N11)+E12</f>
        <v>8000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"/>
  <sheetViews>
    <sheetView zoomScale="141" zoomScaleNormal="141" workbookViewId="0">
      <selection activeCell="F12" sqref="F12"/>
    </sheetView>
  </sheetViews>
  <sheetFormatPr defaultRowHeight="15" x14ac:dyDescent="0.25"/>
  <cols>
    <col min="1" max="1" width="14.85546875" bestFit="1" customWidth="1"/>
    <col min="2" max="2" width="11.5703125" bestFit="1" customWidth="1"/>
    <col min="3" max="4" width="10.85546875" bestFit="1" customWidth="1"/>
    <col min="5" max="5" width="10.42578125" bestFit="1" customWidth="1"/>
    <col min="6" max="6" width="11.5703125" bestFit="1" customWidth="1"/>
    <col min="7" max="7" width="2.5703125" customWidth="1"/>
    <col min="8" max="8" width="10.85546875" bestFit="1" customWidth="1"/>
    <col min="9" max="9" width="9.85546875" bestFit="1" customWidth="1"/>
    <col min="10" max="10" width="1.7109375" customWidth="1"/>
    <col min="11" max="11" width="12" customWidth="1"/>
    <col min="14" max="14" width="10.140625" bestFit="1" customWidth="1"/>
  </cols>
  <sheetData>
    <row r="1" spans="1:15" ht="14.45" x14ac:dyDescent="0.25">
      <c r="A1" s="2" t="s">
        <v>66</v>
      </c>
      <c r="B1" s="59">
        <v>2.9499999999999998E-2</v>
      </c>
    </row>
    <row r="2" spans="1:15" ht="14.45" x14ac:dyDescent="0.25">
      <c r="A2" s="2" t="s">
        <v>77</v>
      </c>
      <c r="B2" s="2">
        <v>365</v>
      </c>
    </row>
    <row r="3" spans="1:15" ht="14.45" x14ac:dyDescent="0.25">
      <c r="A3" s="2" t="s">
        <v>11</v>
      </c>
      <c r="B3" s="60">
        <f>B1/B2</f>
        <v>8.0821917808219173E-5</v>
      </c>
    </row>
    <row r="4" spans="1:15" ht="14.45" x14ac:dyDescent="0.25">
      <c r="A4" s="2" t="s">
        <v>79</v>
      </c>
      <c r="B4" s="56">
        <v>40946</v>
      </c>
    </row>
    <row r="5" spans="1:15" ht="14.45" x14ac:dyDescent="0.25">
      <c r="A5" s="2" t="s">
        <v>67</v>
      </c>
      <c r="B5" s="26">
        <v>15000</v>
      </c>
    </row>
    <row r="6" spans="1:15" ht="14.45" x14ac:dyDescent="0.25">
      <c r="B6" s="57"/>
    </row>
    <row r="8" spans="1:15" x14ac:dyDescent="0.25">
      <c r="A8" s="13" t="s">
        <v>78</v>
      </c>
      <c r="B8" s="13" t="s">
        <v>68</v>
      </c>
      <c r="C8" s="13" t="s">
        <v>80</v>
      </c>
      <c r="D8" s="13" t="s">
        <v>0</v>
      </c>
      <c r="E8" s="13" t="s">
        <v>81</v>
      </c>
      <c r="F8" s="13" t="s">
        <v>113</v>
      </c>
      <c r="N8" s="13" t="s">
        <v>76</v>
      </c>
      <c r="O8" s="28" t="s">
        <v>39</v>
      </c>
    </row>
    <row r="9" spans="1:15" x14ac:dyDescent="0.25">
      <c r="A9" s="6"/>
      <c r="B9" s="69">
        <f>B4</f>
        <v>40946</v>
      </c>
      <c r="C9" s="79">
        <f>B5</f>
        <v>15000</v>
      </c>
      <c r="D9" s="80"/>
      <c r="E9" s="79"/>
      <c r="F9" s="79"/>
      <c r="K9" s="81"/>
      <c r="N9" s="79">
        <f>B5</f>
        <v>15000</v>
      </c>
      <c r="O9" s="80"/>
    </row>
    <row r="10" spans="1:15" x14ac:dyDescent="0.25">
      <c r="A10" s="2">
        <v>46</v>
      </c>
      <c r="B10" s="68">
        <f>B9+A10</f>
        <v>40992</v>
      </c>
      <c r="C10" s="80"/>
      <c r="D10" s="73">
        <f>FV(B3,A10,,-C9)</f>
        <v>15055.868655736589</v>
      </c>
      <c r="E10" s="80">
        <v>-6000</v>
      </c>
      <c r="F10" s="73">
        <f>SUM(D10:E10)</f>
        <v>9055.8686557365891</v>
      </c>
      <c r="K10" s="81"/>
      <c r="N10" s="73">
        <f>N9*(1+$B$3)^(B10-B9)+E10</f>
        <v>9055.8686557365891</v>
      </c>
      <c r="O10" s="73">
        <f>FV($B$3,A10,,-N9)+E10</f>
        <v>9055.8686557365891</v>
      </c>
    </row>
    <row r="11" spans="1:15" x14ac:dyDescent="0.25">
      <c r="A11" s="2">
        <v>10</v>
      </c>
      <c r="B11" s="68">
        <f>B10+A11</f>
        <v>41002</v>
      </c>
      <c r="C11" s="80"/>
      <c r="D11" s="73">
        <f>FV(B3,A11,,-F10)</f>
        <v>9063.1904449885023</v>
      </c>
      <c r="E11" s="80">
        <v>-1000</v>
      </c>
      <c r="F11" s="73">
        <f>SUM(D11:E11)</f>
        <v>8063.1904449885023</v>
      </c>
      <c r="K11" s="81"/>
      <c r="N11" s="73">
        <f>N10*(1+$B$3)^(B11-B10)+E11</f>
        <v>8063.1904449885023</v>
      </c>
      <c r="O11" s="73">
        <f>FV($B$3,A11,,-N10)+E11</f>
        <v>8063.1904449885023</v>
      </c>
    </row>
    <row r="12" spans="1:15" x14ac:dyDescent="0.25">
      <c r="A12" s="2">
        <v>30</v>
      </c>
      <c r="B12" s="68">
        <f>B11+A12</f>
        <v>41032</v>
      </c>
      <c r="C12" s="80"/>
      <c r="D12" s="73">
        <f>FV(B3,A12,,-F11)</f>
        <v>8082.7638492938222</v>
      </c>
      <c r="E12" s="80"/>
      <c r="F12" s="73">
        <f>SUM(D12:E12)</f>
        <v>8082.7638492938222</v>
      </c>
      <c r="N12" s="73">
        <f>N11*(1+$B$3)^(B12-B11)+E12</f>
        <v>8082.7638492938222</v>
      </c>
      <c r="O12" s="73">
        <f>FV($B$3,A12,,-N11)+E12</f>
        <v>8082.7638492938222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47"/>
  <sheetViews>
    <sheetView zoomScale="85" zoomScaleNormal="85" workbookViewId="0">
      <selection activeCell="B7" sqref="B7"/>
    </sheetView>
  </sheetViews>
  <sheetFormatPr defaultRowHeight="15" x14ac:dyDescent="0.25"/>
  <cols>
    <col min="1" max="1" width="32" customWidth="1"/>
    <col min="2" max="2" width="17.7109375" customWidth="1"/>
    <col min="3" max="4" width="14.28515625" customWidth="1"/>
    <col min="5" max="5" width="26.7109375" customWidth="1"/>
    <col min="6" max="6" width="13.7109375" customWidth="1"/>
  </cols>
  <sheetData>
    <row r="1" spans="1:5" x14ac:dyDescent="0.25">
      <c r="A1" s="11" t="s">
        <v>15</v>
      </c>
      <c r="B1" s="4"/>
      <c r="C1" s="4"/>
      <c r="D1" s="4"/>
      <c r="E1" s="5"/>
    </row>
    <row r="2" spans="1:5" x14ac:dyDescent="0.25">
      <c r="A2" s="8" t="str">
        <f>"What is the Future Value if you invest "&amp;DOLLAR(B3)&amp;" in a bank that pays "&amp;TEXT(B4,"0.00%")&amp;", compounded "&amp;D5&amp;"."</f>
        <v>What is the Future Value if you invest $5,000.00 in a bank that pays 8.00%, compounded quarterly.</v>
      </c>
      <c r="B2" s="9"/>
      <c r="C2" s="9"/>
      <c r="D2" s="9"/>
      <c r="E2" s="10"/>
    </row>
    <row r="3" spans="1:5" x14ac:dyDescent="0.25">
      <c r="A3" s="6" t="s">
        <v>7</v>
      </c>
      <c r="B3" s="7">
        <v>5000</v>
      </c>
      <c r="C3" s="6" t="s">
        <v>1</v>
      </c>
    </row>
    <row r="4" spans="1:5" x14ac:dyDescent="0.25">
      <c r="A4" s="2" t="s">
        <v>104</v>
      </c>
      <c r="B4" s="2">
        <v>0.08</v>
      </c>
      <c r="C4" s="2" t="s">
        <v>3</v>
      </c>
    </row>
    <row r="5" spans="1:5" ht="30" x14ac:dyDescent="0.25">
      <c r="A5" s="12" t="s">
        <v>9</v>
      </c>
      <c r="B5" s="2">
        <v>4</v>
      </c>
      <c r="C5" s="2" t="s">
        <v>4</v>
      </c>
      <c r="D5" t="s">
        <v>16</v>
      </c>
    </row>
    <row r="6" spans="1:5" x14ac:dyDescent="0.25">
      <c r="A6" s="2" t="s">
        <v>2</v>
      </c>
      <c r="B6" s="2">
        <v>1</v>
      </c>
      <c r="C6" s="2" t="s">
        <v>5</v>
      </c>
    </row>
    <row r="7" spans="1:5" x14ac:dyDescent="0.25">
      <c r="A7" s="2" t="s">
        <v>11</v>
      </c>
      <c r="B7" s="3"/>
      <c r="C7" s="2" t="s">
        <v>6</v>
      </c>
    </row>
    <row r="8" spans="1:5" x14ac:dyDescent="0.25">
      <c r="A8" s="19" t="s">
        <v>10</v>
      </c>
      <c r="B8" s="2" t="s">
        <v>22</v>
      </c>
      <c r="C8" s="19" t="s">
        <v>0</v>
      </c>
    </row>
    <row r="10" spans="1:5" ht="45" x14ac:dyDescent="0.25">
      <c r="A10" s="28" t="s">
        <v>17</v>
      </c>
      <c r="B10" s="28" t="s">
        <v>40</v>
      </c>
      <c r="C10" s="28" t="s">
        <v>11</v>
      </c>
      <c r="D10" s="28" t="s">
        <v>105</v>
      </c>
      <c r="E10" s="28" t="s">
        <v>41</v>
      </c>
    </row>
    <row r="11" spans="1:5" x14ac:dyDescent="0.25">
      <c r="A11" s="6" t="s">
        <v>18</v>
      </c>
      <c r="B11" s="14"/>
      <c r="C11" s="15"/>
      <c r="D11" s="14"/>
      <c r="E11" s="14"/>
    </row>
    <row r="12" spans="1:5" x14ac:dyDescent="0.25">
      <c r="A12" s="2" t="s">
        <v>19</v>
      </c>
      <c r="B12" s="17"/>
      <c r="C12" s="18"/>
      <c r="D12" s="17"/>
      <c r="E12" s="17"/>
    </row>
    <row r="13" spans="1:5" x14ac:dyDescent="0.25">
      <c r="A13" s="2" t="s">
        <v>20</v>
      </c>
      <c r="B13" s="17"/>
      <c r="C13" s="18"/>
      <c r="D13" s="17"/>
      <c r="E13" s="17"/>
    </row>
    <row r="14" spans="1:5" x14ac:dyDescent="0.25">
      <c r="A14" s="2" t="s">
        <v>21</v>
      </c>
      <c r="B14" s="17"/>
      <c r="C14" s="18"/>
      <c r="D14" s="17"/>
      <c r="E14" s="17"/>
    </row>
    <row r="16" spans="1:5" x14ac:dyDescent="0.25">
      <c r="A16" s="2" t="s">
        <v>0</v>
      </c>
      <c r="B16" s="17"/>
      <c r="C16" s="2" t="s">
        <v>10</v>
      </c>
      <c r="E16" s="46"/>
    </row>
    <row r="17" spans="1:5" x14ac:dyDescent="0.25">
      <c r="A17" s="2" t="s">
        <v>0</v>
      </c>
      <c r="B17" s="17"/>
      <c r="C17" s="2" t="s">
        <v>10</v>
      </c>
      <c r="E17" t="s">
        <v>23</v>
      </c>
    </row>
    <row r="18" spans="1:5" x14ac:dyDescent="0.25">
      <c r="A18" s="2" t="s">
        <v>0</v>
      </c>
      <c r="B18" s="17"/>
      <c r="C18" s="2" t="s">
        <v>10</v>
      </c>
      <c r="E18" t="s">
        <v>24</v>
      </c>
    </row>
    <row r="20" spans="1:5" x14ac:dyDescent="0.25">
      <c r="A20" s="29" t="s">
        <v>13</v>
      </c>
      <c r="B20" s="30"/>
      <c r="C20" s="30"/>
      <c r="D20" s="30"/>
      <c r="E20" s="31"/>
    </row>
    <row r="21" spans="1:5" x14ac:dyDescent="0.25">
      <c r="A21" s="6" t="s">
        <v>7</v>
      </c>
      <c r="B21" s="7">
        <v>5000</v>
      </c>
      <c r="C21" s="6" t="s">
        <v>1</v>
      </c>
    </row>
    <row r="22" spans="1:5" x14ac:dyDescent="0.25">
      <c r="A22" s="2" t="s">
        <v>8</v>
      </c>
      <c r="B22" s="2">
        <v>0.08</v>
      </c>
      <c r="C22" s="2" t="s">
        <v>3</v>
      </c>
    </row>
    <row r="23" spans="1:5" ht="30" x14ac:dyDescent="0.25">
      <c r="A23" s="12" t="s">
        <v>9</v>
      </c>
      <c r="B23" s="2">
        <v>1</v>
      </c>
      <c r="C23" s="2" t="s">
        <v>4</v>
      </c>
    </row>
    <row r="24" spans="1:5" x14ac:dyDescent="0.25">
      <c r="A24" s="2" t="s">
        <v>2</v>
      </c>
      <c r="B24" s="2">
        <v>1</v>
      </c>
      <c r="C24" s="2" t="s">
        <v>5</v>
      </c>
    </row>
    <row r="26" spans="1:5" x14ac:dyDescent="0.25">
      <c r="A26" s="2" t="s">
        <v>13</v>
      </c>
      <c r="B26" s="17"/>
      <c r="D26" t="s">
        <v>47</v>
      </c>
    </row>
    <row r="27" spans="1:5" x14ac:dyDescent="0.25">
      <c r="A27" s="2" t="s">
        <v>14</v>
      </c>
      <c r="B27" s="17"/>
      <c r="D27" t="s">
        <v>48</v>
      </c>
    </row>
    <row r="29" spans="1:5" x14ac:dyDescent="0.25">
      <c r="A29" s="20" t="s">
        <v>94</v>
      </c>
      <c r="B29" s="21"/>
      <c r="C29" s="21"/>
      <c r="D29" s="21"/>
      <c r="E29" s="22"/>
    </row>
    <row r="30" spans="1:5" x14ac:dyDescent="0.25">
      <c r="A30" s="23" t="s">
        <v>25</v>
      </c>
      <c r="B30" s="24"/>
      <c r="C30" s="24"/>
      <c r="D30" s="24"/>
      <c r="E30" s="25"/>
    </row>
    <row r="31" spans="1:5" x14ac:dyDescent="0.25">
      <c r="A31" s="32" t="str">
        <f>"Future Value for "&amp;A26</f>
        <v>Future Value for Simple Interest</v>
      </c>
      <c r="B31" s="14"/>
    </row>
    <row r="32" spans="1:5" x14ac:dyDescent="0.25">
      <c r="A32" s="13" t="str">
        <f>"Future Value for "&amp;A1</f>
        <v>Future Value for Compound Interest</v>
      </c>
      <c r="B32" s="17"/>
    </row>
    <row r="33" spans="1:6" x14ac:dyDescent="0.25">
      <c r="A33" s="2" t="s">
        <v>26</v>
      </c>
      <c r="B33" s="17"/>
      <c r="C33" t="s">
        <v>49</v>
      </c>
    </row>
    <row r="35" spans="1:6" ht="60" x14ac:dyDescent="0.25">
      <c r="A35" s="13" t="s">
        <v>28</v>
      </c>
      <c r="B35" s="28" t="s">
        <v>43</v>
      </c>
      <c r="C35" s="28" t="s">
        <v>44</v>
      </c>
      <c r="D35" s="28" t="s">
        <v>45</v>
      </c>
    </row>
    <row r="36" spans="1:6" x14ac:dyDescent="0.25">
      <c r="A36" s="2" t="s">
        <v>46</v>
      </c>
      <c r="B36" s="26">
        <f t="shared" ref="B36:B46" si="0">E135</f>
        <v>5000</v>
      </c>
      <c r="C36" s="26">
        <f>F83</f>
        <v>5000</v>
      </c>
      <c r="D36" s="17">
        <f t="shared" ref="D36:D46" si="1">C36-B36</f>
        <v>0</v>
      </c>
    </row>
    <row r="37" spans="1:6" x14ac:dyDescent="0.25">
      <c r="A37" s="2" t="s">
        <v>29</v>
      </c>
      <c r="B37" s="26">
        <f t="shared" si="0"/>
        <v>5400</v>
      </c>
      <c r="C37" s="26">
        <f>INDEX($F$84:$F$123,ROWS(C$37:C37)*4)</f>
        <v>5412.1607999999997</v>
      </c>
      <c r="D37" s="17">
        <f t="shared" si="1"/>
        <v>12.160799999999654</v>
      </c>
    </row>
    <row r="38" spans="1:6" x14ac:dyDescent="0.25">
      <c r="A38" s="2" t="s">
        <v>30</v>
      </c>
      <c r="B38" s="26">
        <f t="shared" si="0"/>
        <v>5800</v>
      </c>
      <c r="C38" s="26">
        <f>INDEX($F$84:$F$123,ROWS(C$37:C38)*4)</f>
        <v>5858.2969050113279</v>
      </c>
      <c r="D38" s="17">
        <f t="shared" si="1"/>
        <v>58.296905011327908</v>
      </c>
    </row>
    <row r="39" spans="1:6" x14ac:dyDescent="0.25">
      <c r="A39" s="2" t="s">
        <v>31</v>
      </c>
      <c r="B39" s="26">
        <f t="shared" si="0"/>
        <v>6200</v>
      </c>
      <c r="C39" s="26">
        <f>INDEX($F$84:$F$123,ROWS(C$37:C39)*4)</f>
        <v>6341.2089728127266</v>
      </c>
      <c r="D39" s="17">
        <f t="shared" si="1"/>
        <v>141.20897281272664</v>
      </c>
    </row>
    <row r="40" spans="1:6" x14ac:dyDescent="0.25">
      <c r="A40" s="2" t="s">
        <v>32</v>
      </c>
      <c r="B40" s="26">
        <f t="shared" si="0"/>
        <v>6600</v>
      </c>
      <c r="C40" s="26">
        <f>INDEX($F$84:$F$123,ROWS(C$37:C40)*4)</f>
        <v>6863.9285254530605</v>
      </c>
      <c r="D40" s="17">
        <f t="shared" si="1"/>
        <v>263.9285254530605</v>
      </c>
    </row>
    <row r="41" spans="1:6" x14ac:dyDescent="0.25">
      <c r="A41" s="2" t="s">
        <v>33</v>
      </c>
      <c r="B41" s="26">
        <f t="shared" si="0"/>
        <v>7000</v>
      </c>
      <c r="C41" s="26">
        <f>INDEX($F$84:$F$123,ROWS(C$37:C41)*4)</f>
        <v>7429.7369798917707</v>
      </c>
      <c r="D41" s="17">
        <f t="shared" si="1"/>
        <v>429.73697989177072</v>
      </c>
    </row>
    <row r="42" spans="1:6" x14ac:dyDescent="0.25">
      <c r="A42" s="2" t="s">
        <v>34</v>
      </c>
      <c r="B42" s="26">
        <f t="shared" si="0"/>
        <v>7400</v>
      </c>
      <c r="C42" s="26">
        <f>INDEX($F$84:$F$123,ROWS(C$37:C42)*4)</f>
        <v>8042.1862473761257</v>
      </c>
      <c r="D42" s="17">
        <f t="shared" si="1"/>
        <v>642.18624737612572</v>
      </c>
    </row>
    <row r="43" spans="1:6" x14ac:dyDescent="0.25">
      <c r="A43" s="2" t="s">
        <v>35</v>
      </c>
      <c r="B43" s="26">
        <f t="shared" si="0"/>
        <v>7800</v>
      </c>
      <c r="C43" s="26">
        <f>INDEX($F$84:$F$123,ROWS(C$37:C43)*4)</f>
        <v>8705.1210308696336</v>
      </c>
      <c r="D43" s="17">
        <f t="shared" si="1"/>
        <v>905.12103086963361</v>
      </c>
      <c r="E43" s="40" t="s">
        <v>50</v>
      </c>
      <c r="F43" s="41"/>
    </row>
    <row r="44" spans="1:6" x14ac:dyDescent="0.25">
      <c r="A44" s="2" t="s">
        <v>36</v>
      </c>
      <c r="B44" s="26">
        <f t="shared" si="0"/>
        <v>8200</v>
      </c>
      <c r="C44" s="26">
        <f>INDEX($F$84:$F$123,ROWS(C$37:C44)*4)</f>
        <v>9422.702960505645</v>
      </c>
      <c r="D44" s="17">
        <f t="shared" si="1"/>
        <v>1222.702960505645</v>
      </c>
      <c r="E44" s="42" t="s">
        <v>51</v>
      </c>
      <c r="F44" s="43"/>
    </row>
    <row r="45" spans="1:6" x14ac:dyDescent="0.25">
      <c r="A45" s="2" t="s">
        <v>37</v>
      </c>
      <c r="B45" s="26">
        <f t="shared" si="0"/>
        <v>8600</v>
      </c>
      <c r="C45" s="26">
        <f>INDEX($F$84:$F$123,ROWS(C$37:C45)*4)</f>
        <v>10199.436718578521</v>
      </c>
      <c r="D45" s="17">
        <f t="shared" si="1"/>
        <v>1599.4367185785213</v>
      </c>
      <c r="E45" s="42" t="s">
        <v>52</v>
      </c>
      <c r="F45" s="43"/>
    </row>
    <row r="46" spans="1:6" x14ac:dyDescent="0.25">
      <c r="A46" s="2" t="s">
        <v>38</v>
      </c>
      <c r="B46" s="26">
        <f t="shared" si="0"/>
        <v>9000</v>
      </c>
      <c r="C46" s="26">
        <f>INDEX($F$84:$F$123,ROWS(C$37:C46)*4)</f>
        <v>11040.198318074261</v>
      </c>
      <c r="D46" s="17">
        <f t="shared" si="1"/>
        <v>2040.1983180742609</v>
      </c>
      <c r="E46" s="44" t="s">
        <v>53</v>
      </c>
      <c r="F46" s="45"/>
    </row>
    <row r="47" spans="1:6" x14ac:dyDescent="0.25">
      <c r="B47" s="1"/>
    </row>
    <row r="48" spans="1:6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72" spans="1:6" ht="28.5" x14ac:dyDescent="0.45">
      <c r="A72" s="33" t="s">
        <v>15</v>
      </c>
      <c r="B72" s="34"/>
      <c r="C72" s="34"/>
      <c r="D72" s="34"/>
      <c r="E72" s="35"/>
      <c r="F72" s="33"/>
    </row>
    <row r="74" spans="1:6" x14ac:dyDescent="0.25">
      <c r="A74" s="8" t="s">
        <v>27</v>
      </c>
      <c r="B74" s="9"/>
      <c r="C74" s="9"/>
      <c r="D74" s="9"/>
      <c r="E74" s="10"/>
    </row>
    <row r="75" spans="1:6" x14ac:dyDescent="0.25">
      <c r="A75" s="6" t="s">
        <v>7</v>
      </c>
      <c r="B75" s="7">
        <v>5000</v>
      </c>
      <c r="C75" s="6" t="s">
        <v>1</v>
      </c>
    </row>
    <row r="76" spans="1:6" x14ac:dyDescent="0.25">
      <c r="A76" s="2" t="s">
        <v>8</v>
      </c>
      <c r="B76" s="2">
        <v>0.08</v>
      </c>
      <c r="C76" s="2" t="s">
        <v>3</v>
      </c>
    </row>
    <row r="77" spans="1:6" ht="30" x14ac:dyDescent="0.25">
      <c r="A77" s="12" t="s">
        <v>9</v>
      </c>
      <c r="B77" s="2">
        <v>4</v>
      </c>
      <c r="C77" s="2" t="s">
        <v>4</v>
      </c>
      <c r="D77" t="s">
        <v>16</v>
      </c>
    </row>
    <row r="78" spans="1:6" x14ac:dyDescent="0.25">
      <c r="A78" s="2" t="s">
        <v>2</v>
      </c>
      <c r="B78" s="2">
        <v>10</v>
      </c>
      <c r="C78" s="2" t="s">
        <v>5</v>
      </c>
    </row>
    <row r="79" spans="1:6" x14ac:dyDescent="0.25">
      <c r="A79" s="2" t="s">
        <v>11</v>
      </c>
      <c r="B79" s="3">
        <f>B76/B77</f>
        <v>0.02</v>
      </c>
      <c r="C79" s="2" t="s">
        <v>6</v>
      </c>
    </row>
    <row r="80" spans="1:6" x14ac:dyDescent="0.25">
      <c r="A80" s="19" t="s">
        <v>10</v>
      </c>
      <c r="B80" s="2" t="s">
        <v>22</v>
      </c>
      <c r="C80" s="19" t="s">
        <v>0</v>
      </c>
    </row>
    <row r="82" spans="1:6" ht="45" x14ac:dyDescent="0.25">
      <c r="A82" s="13" t="s">
        <v>28</v>
      </c>
      <c r="B82" s="28" t="s">
        <v>17</v>
      </c>
      <c r="C82" s="28" t="s">
        <v>40</v>
      </c>
      <c r="D82" s="28" t="s">
        <v>11</v>
      </c>
      <c r="E82" s="28" t="s">
        <v>12</v>
      </c>
      <c r="F82" s="28" t="s">
        <v>41</v>
      </c>
    </row>
    <row r="83" spans="1:6" x14ac:dyDescent="0.25">
      <c r="A83" s="27">
        <v>0</v>
      </c>
      <c r="B83" s="6"/>
      <c r="C83" s="14"/>
      <c r="D83" s="15"/>
      <c r="E83" s="16"/>
      <c r="F83" s="14">
        <f>B75</f>
        <v>5000</v>
      </c>
    </row>
    <row r="84" spans="1:6" x14ac:dyDescent="0.25">
      <c r="A84" s="87" t="s">
        <v>29</v>
      </c>
      <c r="B84" s="6" t="s">
        <v>18</v>
      </c>
      <c r="C84" s="14">
        <f>B75</f>
        <v>5000</v>
      </c>
      <c r="D84" s="15">
        <f t="shared" ref="D84:D123" si="2">$B$79</f>
        <v>0.02</v>
      </c>
      <c r="E84" s="16">
        <f>C84*D84</f>
        <v>100</v>
      </c>
      <c r="F84" s="14">
        <f>C84+E84</f>
        <v>5100</v>
      </c>
    </row>
    <row r="85" spans="1:6" x14ac:dyDescent="0.25">
      <c r="A85" s="88"/>
      <c r="B85" s="2" t="s">
        <v>19</v>
      </c>
      <c r="C85" s="17">
        <f>F84</f>
        <v>5100</v>
      </c>
      <c r="D85" s="15">
        <f t="shared" si="2"/>
        <v>0.02</v>
      </c>
      <c r="E85" s="16">
        <f t="shared" ref="E85:E123" si="3">C85*D85</f>
        <v>102</v>
      </c>
      <c r="F85" s="17">
        <f>C85+E85</f>
        <v>5202</v>
      </c>
    </row>
    <row r="86" spans="1:6" x14ac:dyDescent="0.25">
      <c r="A86" s="88"/>
      <c r="B86" s="2" t="s">
        <v>20</v>
      </c>
      <c r="C86" s="17">
        <f>F85</f>
        <v>5202</v>
      </c>
      <c r="D86" s="15">
        <f t="shared" si="2"/>
        <v>0.02</v>
      </c>
      <c r="E86" s="16">
        <f t="shared" si="3"/>
        <v>104.04</v>
      </c>
      <c r="F86" s="17">
        <f>C86+E86</f>
        <v>5306.04</v>
      </c>
    </row>
    <row r="87" spans="1:6" x14ac:dyDescent="0.25">
      <c r="A87" s="89"/>
      <c r="B87" s="2" t="s">
        <v>21</v>
      </c>
      <c r="C87" s="17">
        <f>F86</f>
        <v>5306.04</v>
      </c>
      <c r="D87" s="15">
        <f t="shared" si="2"/>
        <v>0.02</v>
      </c>
      <c r="E87" s="16">
        <f t="shared" si="3"/>
        <v>106.1208</v>
      </c>
      <c r="F87" s="17">
        <f>C87+E87</f>
        <v>5412.1607999999997</v>
      </c>
    </row>
    <row r="88" spans="1:6" x14ac:dyDescent="0.25">
      <c r="A88" s="87" t="s">
        <v>30</v>
      </c>
      <c r="B88" s="6" t="s">
        <v>18</v>
      </c>
      <c r="C88" s="17">
        <f t="shared" ref="C88:C123" si="4">F87</f>
        <v>5412.1607999999997</v>
      </c>
      <c r="D88" s="15">
        <f t="shared" si="2"/>
        <v>0.02</v>
      </c>
      <c r="E88" s="16">
        <f t="shared" si="3"/>
        <v>108.24321599999999</v>
      </c>
      <c r="F88" s="17">
        <f t="shared" ref="F88:F123" si="5">C88+E88</f>
        <v>5520.4040159999995</v>
      </c>
    </row>
    <row r="89" spans="1:6" x14ac:dyDescent="0.25">
      <c r="A89" s="88"/>
      <c r="B89" s="2" t="s">
        <v>19</v>
      </c>
      <c r="C89" s="17">
        <f t="shared" si="4"/>
        <v>5520.4040159999995</v>
      </c>
      <c r="D89" s="15">
        <f t="shared" si="2"/>
        <v>0.02</v>
      </c>
      <c r="E89" s="16">
        <f t="shared" si="3"/>
        <v>110.40808032</v>
      </c>
      <c r="F89" s="17">
        <f t="shared" si="5"/>
        <v>5630.8120963199999</v>
      </c>
    </row>
    <row r="90" spans="1:6" x14ac:dyDescent="0.25">
      <c r="A90" s="88"/>
      <c r="B90" s="2" t="s">
        <v>20</v>
      </c>
      <c r="C90" s="17">
        <f t="shared" si="4"/>
        <v>5630.8120963199999</v>
      </c>
      <c r="D90" s="15">
        <f t="shared" si="2"/>
        <v>0.02</v>
      </c>
      <c r="E90" s="16">
        <f t="shared" si="3"/>
        <v>112.61624192639999</v>
      </c>
      <c r="F90" s="17">
        <f t="shared" si="5"/>
        <v>5743.4283382464</v>
      </c>
    </row>
    <row r="91" spans="1:6" x14ac:dyDescent="0.25">
      <c r="A91" s="89"/>
      <c r="B91" s="2" t="s">
        <v>21</v>
      </c>
      <c r="C91" s="17">
        <f t="shared" si="4"/>
        <v>5743.4283382464</v>
      </c>
      <c r="D91" s="15">
        <f t="shared" si="2"/>
        <v>0.02</v>
      </c>
      <c r="E91" s="16">
        <f t="shared" si="3"/>
        <v>114.868566764928</v>
      </c>
      <c r="F91" s="17">
        <f t="shared" si="5"/>
        <v>5858.2969050113279</v>
      </c>
    </row>
    <row r="92" spans="1:6" x14ac:dyDescent="0.25">
      <c r="A92" s="87" t="s">
        <v>31</v>
      </c>
      <c r="B92" s="6" t="s">
        <v>18</v>
      </c>
      <c r="C92" s="17">
        <f t="shared" si="4"/>
        <v>5858.2969050113279</v>
      </c>
      <c r="D92" s="15">
        <f t="shared" si="2"/>
        <v>0.02</v>
      </c>
      <c r="E92" s="16">
        <f t="shared" si="3"/>
        <v>117.16593810022655</v>
      </c>
      <c r="F92" s="17">
        <f t="shared" si="5"/>
        <v>5975.4628431115543</v>
      </c>
    </row>
    <row r="93" spans="1:6" x14ac:dyDescent="0.25">
      <c r="A93" s="88"/>
      <c r="B93" s="2" t="s">
        <v>19</v>
      </c>
      <c r="C93" s="17">
        <f t="shared" si="4"/>
        <v>5975.4628431115543</v>
      </c>
      <c r="D93" s="15">
        <f t="shared" si="2"/>
        <v>0.02</v>
      </c>
      <c r="E93" s="16">
        <f t="shared" si="3"/>
        <v>119.50925686223108</v>
      </c>
      <c r="F93" s="17">
        <f t="shared" si="5"/>
        <v>6094.9720999737856</v>
      </c>
    </row>
    <row r="94" spans="1:6" x14ac:dyDescent="0.25">
      <c r="A94" s="88"/>
      <c r="B94" s="2" t="s">
        <v>20</v>
      </c>
      <c r="C94" s="17">
        <f t="shared" si="4"/>
        <v>6094.9720999737856</v>
      </c>
      <c r="D94" s="15">
        <f t="shared" si="2"/>
        <v>0.02</v>
      </c>
      <c r="E94" s="16">
        <f t="shared" si="3"/>
        <v>121.89944199947571</v>
      </c>
      <c r="F94" s="17">
        <f t="shared" si="5"/>
        <v>6216.8715419732616</v>
      </c>
    </row>
    <row r="95" spans="1:6" x14ac:dyDescent="0.25">
      <c r="A95" s="89"/>
      <c r="B95" s="2" t="s">
        <v>21</v>
      </c>
      <c r="C95" s="17">
        <f t="shared" si="4"/>
        <v>6216.8715419732616</v>
      </c>
      <c r="D95" s="15">
        <f t="shared" si="2"/>
        <v>0.02</v>
      </c>
      <c r="E95" s="16">
        <f t="shared" si="3"/>
        <v>124.33743083946524</v>
      </c>
      <c r="F95" s="17">
        <f t="shared" si="5"/>
        <v>6341.2089728127266</v>
      </c>
    </row>
    <row r="96" spans="1:6" x14ac:dyDescent="0.25">
      <c r="A96" s="87" t="s">
        <v>32</v>
      </c>
      <c r="B96" s="6" t="s">
        <v>18</v>
      </c>
      <c r="C96" s="17">
        <f t="shared" si="4"/>
        <v>6341.2089728127266</v>
      </c>
      <c r="D96" s="15">
        <f t="shared" si="2"/>
        <v>0.02</v>
      </c>
      <c r="E96" s="16">
        <f t="shared" si="3"/>
        <v>126.82417945625454</v>
      </c>
      <c r="F96" s="17">
        <f t="shared" si="5"/>
        <v>6468.0331522689812</v>
      </c>
    </row>
    <row r="97" spans="1:6" x14ac:dyDescent="0.25">
      <c r="A97" s="88"/>
      <c r="B97" s="2" t="s">
        <v>19</v>
      </c>
      <c r="C97" s="17">
        <f t="shared" si="4"/>
        <v>6468.0331522689812</v>
      </c>
      <c r="D97" s="15">
        <f t="shared" si="2"/>
        <v>0.02</v>
      </c>
      <c r="E97" s="16">
        <f t="shared" si="3"/>
        <v>129.36066304537962</v>
      </c>
      <c r="F97" s="17">
        <f t="shared" si="5"/>
        <v>6597.3938153143608</v>
      </c>
    </row>
    <row r="98" spans="1:6" x14ac:dyDescent="0.25">
      <c r="A98" s="88"/>
      <c r="B98" s="2" t="s">
        <v>20</v>
      </c>
      <c r="C98" s="17">
        <f t="shared" si="4"/>
        <v>6597.3938153143608</v>
      </c>
      <c r="D98" s="15">
        <f t="shared" si="2"/>
        <v>0.02</v>
      </c>
      <c r="E98" s="16">
        <f t="shared" si="3"/>
        <v>131.94787630628721</v>
      </c>
      <c r="F98" s="17">
        <f t="shared" si="5"/>
        <v>6729.3416916206479</v>
      </c>
    </row>
    <row r="99" spans="1:6" x14ac:dyDescent="0.25">
      <c r="A99" s="89"/>
      <c r="B99" s="2" t="s">
        <v>21</v>
      </c>
      <c r="C99" s="17">
        <f t="shared" si="4"/>
        <v>6729.3416916206479</v>
      </c>
      <c r="D99" s="15">
        <f t="shared" si="2"/>
        <v>0.02</v>
      </c>
      <c r="E99" s="16">
        <f t="shared" si="3"/>
        <v>134.58683383241296</v>
      </c>
      <c r="F99" s="17">
        <f t="shared" si="5"/>
        <v>6863.9285254530605</v>
      </c>
    </row>
    <row r="100" spans="1:6" x14ac:dyDescent="0.25">
      <c r="A100" s="87" t="s">
        <v>33</v>
      </c>
      <c r="B100" s="6" t="s">
        <v>18</v>
      </c>
      <c r="C100" s="17">
        <f t="shared" si="4"/>
        <v>6863.9285254530605</v>
      </c>
      <c r="D100" s="15">
        <f t="shared" si="2"/>
        <v>0.02</v>
      </c>
      <c r="E100" s="16">
        <f t="shared" si="3"/>
        <v>137.27857050906121</v>
      </c>
      <c r="F100" s="17">
        <f t="shared" si="5"/>
        <v>7001.2070959621215</v>
      </c>
    </row>
    <row r="101" spans="1:6" x14ac:dyDescent="0.25">
      <c r="A101" s="88"/>
      <c r="B101" s="2" t="s">
        <v>19</v>
      </c>
      <c r="C101" s="17">
        <f t="shared" si="4"/>
        <v>7001.2070959621215</v>
      </c>
      <c r="D101" s="15">
        <f t="shared" si="2"/>
        <v>0.02</v>
      </c>
      <c r="E101" s="16">
        <f t="shared" si="3"/>
        <v>140.02414191924242</v>
      </c>
      <c r="F101" s="17">
        <f t="shared" si="5"/>
        <v>7141.231237881364</v>
      </c>
    </row>
    <row r="102" spans="1:6" x14ac:dyDescent="0.25">
      <c r="A102" s="88"/>
      <c r="B102" s="2" t="s">
        <v>20</v>
      </c>
      <c r="C102" s="17">
        <f t="shared" si="4"/>
        <v>7141.231237881364</v>
      </c>
      <c r="D102" s="15">
        <f t="shared" si="2"/>
        <v>0.02</v>
      </c>
      <c r="E102" s="16">
        <f t="shared" si="3"/>
        <v>142.82462475762728</v>
      </c>
      <c r="F102" s="17">
        <f t="shared" si="5"/>
        <v>7284.0558626389911</v>
      </c>
    </row>
    <row r="103" spans="1:6" x14ac:dyDescent="0.25">
      <c r="A103" s="89"/>
      <c r="B103" s="2" t="s">
        <v>21</v>
      </c>
      <c r="C103" s="17">
        <f t="shared" si="4"/>
        <v>7284.0558626389911</v>
      </c>
      <c r="D103" s="15">
        <f t="shared" si="2"/>
        <v>0.02</v>
      </c>
      <c r="E103" s="16">
        <f t="shared" si="3"/>
        <v>145.68111725277981</v>
      </c>
      <c r="F103" s="17">
        <f t="shared" si="5"/>
        <v>7429.7369798917707</v>
      </c>
    </row>
    <row r="104" spans="1:6" x14ac:dyDescent="0.25">
      <c r="A104" s="87" t="s">
        <v>34</v>
      </c>
      <c r="B104" s="6" t="s">
        <v>18</v>
      </c>
      <c r="C104" s="17">
        <f t="shared" si="4"/>
        <v>7429.7369798917707</v>
      </c>
      <c r="D104" s="15">
        <f t="shared" si="2"/>
        <v>0.02</v>
      </c>
      <c r="E104" s="16">
        <f t="shared" si="3"/>
        <v>148.59473959783543</v>
      </c>
      <c r="F104" s="17">
        <f t="shared" si="5"/>
        <v>7578.3317194896063</v>
      </c>
    </row>
    <row r="105" spans="1:6" x14ac:dyDescent="0.25">
      <c r="A105" s="88"/>
      <c r="B105" s="2" t="s">
        <v>19</v>
      </c>
      <c r="C105" s="17">
        <f t="shared" si="4"/>
        <v>7578.3317194896063</v>
      </c>
      <c r="D105" s="15">
        <f t="shared" si="2"/>
        <v>0.02</v>
      </c>
      <c r="E105" s="16">
        <f t="shared" si="3"/>
        <v>151.56663438979214</v>
      </c>
      <c r="F105" s="17">
        <f t="shared" si="5"/>
        <v>7729.8983538793982</v>
      </c>
    </row>
    <row r="106" spans="1:6" x14ac:dyDescent="0.25">
      <c r="A106" s="88"/>
      <c r="B106" s="2" t="s">
        <v>20</v>
      </c>
      <c r="C106" s="17">
        <f t="shared" si="4"/>
        <v>7729.8983538793982</v>
      </c>
      <c r="D106" s="15">
        <f t="shared" si="2"/>
        <v>0.02</v>
      </c>
      <c r="E106" s="16">
        <f t="shared" si="3"/>
        <v>154.59796707758798</v>
      </c>
      <c r="F106" s="17">
        <f t="shared" si="5"/>
        <v>7884.496320956986</v>
      </c>
    </row>
    <row r="107" spans="1:6" x14ac:dyDescent="0.25">
      <c r="A107" s="89"/>
      <c r="B107" s="2" t="s">
        <v>21</v>
      </c>
      <c r="C107" s="17">
        <f t="shared" si="4"/>
        <v>7884.496320956986</v>
      </c>
      <c r="D107" s="15">
        <f t="shared" si="2"/>
        <v>0.02</v>
      </c>
      <c r="E107" s="16">
        <f t="shared" si="3"/>
        <v>157.68992641913971</v>
      </c>
      <c r="F107" s="17">
        <f t="shared" si="5"/>
        <v>8042.1862473761257</v>
      </c>
    </row>
    <row r="108" spans="1:6" x14ac:dyDescent="0.25">
      <c r="A108" s="87" t="s">
        <v>35</v>
      </c>
      <c r="B108" s="6" t="s">
        <v>18</v>
      </c>
      <c r="C108" s="17">
        <f t="shared" si="4"/>
        <v>8042.1862473761257</v>
      </c>
      <c r="D108" s="15">
        <f t="shared" si="2"/>
        <v>0.02</v>
      </c>
      <c r="E108" s="16">
        <f t="shared" si="3"/>
        <v>160.84372494752253</v>
      </c>
      <c r="F108" s="17">
        <f t="shared" si="5"/>
        <v>8203.0299723236476</v>
      </c>
    </row>
    <row r="109" spans="1:6" x14ac:dyDescent="0.25">
      <c r="A109" s="88"/>
      <c r="B109" s="2" t="s">
        <v>19</v>
      </c>
      <c r="C109" s="17">
        <f t="shared" si="4"/>
        <v>8203.0299723236476</v>
      </c>
      <c r="D109" s="15">
        <f t="shared" si="2"/>
        <v>0.02</v>
      </c>
      <c r="E109" s="16">
        <f t="shared" si="3"/>
        <v>164.06059944647296</v>
      </c>
      <c r="F109" s="17">
        <f t="shared" si="5"/>
        <v>8367.0905717701207</v>
      </c>
    </row>
    <row r="110" spans="1:6" x14ac:dyDescent="0.25">
      <c r="A110" s="88"/>
      <c r="B110" s="2" t="s">
        <v>20</v>
      </c>
      <c r="C110" s="17">
        <f t="shared" si="4"/>
        <v>8367.0905717701207</v>
      </c>
      <c r="D110" s="15">
        <f t="shared" si="2"/>
        <v>0.02</v>
      </c>
      <c r="E110" s="16">
        <f t="shared" si="3"/>
        <v>167.34181143540241</v>
      </c>
      <c r="F110" s="17">
        <f t="shared" si="5"/>
        <v>8534.4323832055234</v>
      </c>
    </row>
    <row r="111" spans="1:6" x14ac:dyDescent="0.25">
      <c r="A111" s="89"/>
      <c r="B111" s="2" t="s">
        <v>21</v>
      </c>
      <c r="C111" s="17">
        <f t="shared" si="4"/>
        <v>8534.4323832055234</v>
      </c>
      <c r="D111" s="15">
        <f t="shared" si="2"/>
        <v>0.02</v>
      </c>
      <c r="E111" s="16">
        <f t="shared" si="3"/>
        <v>170.68864766411048</v>
      </c>
      <c r="F111" s="17">
        <f t="shared" si="5"/>
        <v>8705.1210308696336</v>
      </c>
    </row>
    <row r="112" spans="1:6" x14ac:dyDescent="0.25">
      <c r="A112" s="87" t="s">
        <v>36</v>
      </c>
      <c r="B112" s="6" t="s">
        <v>18</v>
      </c>
      <c r="C112" s="17">
        <f t="shared" si="4"/>
        <v>8705.1210308696336</v>
      </c>
      <c r="D112" s="15">
        <f t="shared" si="2"/>
        <v>0.02</v>
      </c>
      <c r="E112" s="16">
        <f t="shared" si="3"/>
        <v>174.10242061739268</v>
      </c>
      <c r="F112" s="17">
        <f t="shared" si="5"/>
        <v>8879.223451487027</v>
      </c>
    </row>
    <row r="113" spans="1:6" x14ac:dyDescent="0.25">
      <c r="A113" s="88"/>
      <c r="B113" s="2" t="s">
        <v>19</v>
      </c>
      <c r="C113" s="17">
        <f t="shared" si="4"/>
        <v>8879.223451487027</v>
      </c>
      <c r="D113" s="15">
        <f t="shared" si="2"/>
        <v>0.02</v>
      </c>
      <c r="E113" s="16">
        <f t="shared" si="3"/>
        <v>177.58446902974055</v>
      </c>
      <c r="F113" s="17">
        <f t="shared" si="5"/>
        <v>9056.8079205167669</v>
      </c>
    </row>
    <row r="114" spans="1:6" x14ac:dyDescent="0.25">
      <c r="A114" s="88"/>
      <c r="B114" s="2" t="s">
        <v>20</v>
      </c>
      <c r="C114" s="17">
        <f t="shared" si="4"/>
        <v>9056.8079205167669</v>
      </c>
      <c r="D114" s="15">
        <f t="shared" si="2"/>
        <v>0.02</v>
      </c>
      <c r="E114" s="16">
        <f t="shared" si="3"/>
        <v>181.13615841033536</v>
      </c>
      <c r="F114" s="17">
        <f t="shared" si="5"/>
        <v>9237.944078927103</v>
      </c>
    </row>
    <row r="115" spans="1:6" x14ac:dyDescent="0.25">
      <c r="A115" s="89"/>
      <c r="B115" s="2" t="s">
        <v>21</v>
      </c>
      <c r="C115" s="17">
        <f t="shared" si="4"/>
        <v>9237.944078927103</v>
      </c>
      <c r="D115" s="15">
        <f t="shared" si="2"/>
        <v>0.02</v>
      </c>
      <c r="E115" s="16">
        <f t="shared" si="3"/>
        <v>184.75888157854206</v>
      </c>
      <c r="F115" s="17">
        <f t="shared" si="5"/>
        <v>9422.702960505645</v>
      </c>
    </row>
    <row r="116" spans="1:6" x14ac:dyDescent="0.25">
      <c r="A116" s="87" t="s">
        <v>37</v>
      </c>
      <c r="B116" s="6" t="s">
        <v>18</v>
      </c>
      <c r="C116" s="17">
        <f t="shared" si="4"/>
        <v>9422.702960505645</v>
      </c>
      <c r="D116" s="15">
        <f t="shared" si="2"/>
        <v>0.02</v>
      </c>
      <c r="E116" s="16">
        <f t="shared" si="3"/>
        <v>188.45405921011292</v>
      </c>
      <c r="F116" s="17">
        <f t="shared" si="5"/>
        <v>9611.157019715758</v>
      </c>
    </row>
    <row r="117" spans="1:6" x14ac:dyDescent="0.25">
      <c r="A117" s="88"/>
      <c r="B117" s="2" t="s">
        <v>19</v>
      </c>
      <c r="C117" s="17">
        <f t="shared" si="4"/>
        <v>9611.157019715758</v>
      </c>
      <c r="D117" s="15">
        <f t="shared" si="2"/>
        <v>0.02</v>
      </c>
      <c r="E117" s="16">
        <f t="shared" si="3"/>
        <v>192.22314039431515</v>
      </c>
      <c r="F117" s="17">
        <f t="shared" si="5"/>
        <v>9803.3801601100731</v>
      </c>
    </row>
    <row r="118" spans="1:6" x14ac:dyDescent="0.25">
      <c r="A118" s="88"/>
      <c r="B118" s="2" t="s">
        <v>20</v>
      </c>
      <c r="C118" s="17">
        <f t="shared" si="4"/>
        <v>9803.3801601100731</v>
      </c>
      <c r="D118" s="15">
        <f t="shared" si="2"/>
        <v>0.02</v>
      </c>
      <c r="E118" s="16">
        <f t="shared" si="3"/>
        <v>196.06760320220147</v>
      </c>
      <c r="F118" s="17">
        <f t="shared" si="5"/>
        <v>9999.4477633122751</v>
      </c>
    </row>
    <row r="119" spans="1:6" x14ac:dyDescent="0.25">
      <c r="A119" s="89"/>
      <c r="B119" s="2" t="s">
        <v>21</v>
      </c>
      <c r="C119" s="17">
        <f t="shared" si="4"/>
        <v>9999.4477633122751</v>
      </c>
      <c r="D119" s="15">
        <f t="shared" si="2"/>
        <v>0.02</v>
      </c>
      <c r="E119" s="16">
        <f t="shared" si="3"/>
        <v>199.98895526624551</v>
      </c>
      <c r="F119" s="17">
        <f t="shared" si="5"/>
        <v>10199.436718578521</v>
      </c>
    </row>
    <row r="120" spans="1:6" x14ac:dyDescent="0.25">
      <c r="A120" s="87" t="s">
        <v>38</v>
      </c>
      <c r="B120" s="6" t="s">
        <v>18</v>
      </c>
      <c r="C120" s="17">
        <f t="shared" si="4"/>
        <v>10199.436718578521</v>
      </c>
      <c r="D120" s="15">
        <f t="shared" si="2"/>
        <v>0.02</v>
      </c>
      <c r="E120" s="16">
        <f t="shared" si="3"/>
        <v>203.98873437157044</v>
      </c>
      <c r="F120" s="17">
        <f t="shared" si="5"/>
        <v>10403.425452950092</v>
      </c>
    </row>
    <row r="121" spans="1:6" x14ac:dyDescent="0.25">
      <c r="A121" s="88"/>
      <c r="B121" s="2" t="s">
        <v>19</v>
      </c>
      <c r="C121" s="17">
        <f t="shared" si="4"/>
        <v>10403.425452950092</v>
      </c>
      <c r="D121" s="15">
        <f t="shared" si="2"/>
        <v>0.02</v>
      </c>
      <c r="E121" s="16">
        <f t="shared" si="3"/>
        <v>208.06850905900185</v>
      </c>
      <c r="F121" s="17">
        <f t="shared" si="5"/>
        <v>10611.493962009094</v>
      </c>
    </row>
    <row r="122" spans="1:6" x14ac:dyDescent="0.25">
      <c r="A122" s="88"/>
      <c r="B122" s="2" t="s">
        <v>20</v>
      </c>
      <c r="C122" s="17">
        <f t="shared" si="4"/>
        <v>10611.493962009094</v>
      </c>
      <c r="D122" s="15">
        <f t="shared" si="2"/>
        <v>0.02</v>
      </c>
      <c r="E122" s="16">
        <f t="shared" si="3"/>
        <v>212.22987924018187</v>
      </c>
      <c r="F122" s="17">
        <f t="shared" si="5"/>
        <v>10823.723841249275</v>
      </c>
    </row>
    <row r="123" spans="1:6" x14ac:dyDescent="0.25">
      <c r="A123" s="89"/>
      <c r="B123" s="2" t="s">
        <v>21</v>
      </c>
      <c r="C123" s="17">
        <f t="shared" si="4"/>
        <v>10823.723841249275</v>
      </c>
      <c r="D123" s="15">
        <f t="shared" si="2"/>
        <v>0.02</v>
      </c>
      <c r="E123" s="16">
        <f t="shared" si="3"/>
        <v>216.47447682498552</v>
      </c>
      <c r="F123" s="17">
        <f t="shared" si="5"/>
        <v>11040.198318074261</v>
      </c>
    </row>
    <row r="125" spans="1:6" x14ac:dyDescent="0.25">
      <c r="D125" t="s">
        <v>39</v>
      </c>
      <c r="E125" s="17">
        <f>FV(B79,B77*B78,,-B75)</f>
        <v>11040.198318074259</v>
      </c>
    </row>
    <row r="126" spans="1:6" x14ac:dyDescent="0.25">
      <c r="E126" s="17">
        <f>B75*(1+B79)^(B77*B78)</f>
        <v>11040.198318074259</v>
      </c>
    </row>
    <row r="128" spans="1:6" ht="31.5" x14ac:dyDescent="0.5">
      <c r="A128" s="36" t="s">
        <v>13</v>
      </c>
      <c r="B128" s="37"/>
      <c r="C128" s="37"/>
      <c r="D128" s="37"/>
      <c r="E128" s="38"/>
    </row>
    <row r="129" spans="1:5" x14ac:dyDescent="0.25">
      <c r="A129" s="6" t="s">
        <v>7</v>
      </c>
      <c r="B129" s="7">
        <v>5000</v>
      </c>
      <c r="C129" s="6" t="s">
        <v>1</v>
      </c>
    </row>
    <row r="130" spans="1:5" x14ac:dyDescent="0.25">
      <c r="A130" s="2" t="s">
        <v>8</v>
      </c>
      <c r="B130" s="2">
        <v>0.08</v>
      </c>
      <c r="C130" s="2" t="s">
        <v>3</v>
      </c>
    </row>
    <row r="131" spans="1:5" ht="30" x14ac:dyDescent="0.25">
      <c r="A131" s="12" t="s">
        <v>9</v>
      </c>
      <c r="B131" s="2">
        <v>1</v>
      </c>
      <c r="C131" s="2" t="s">
        <v>4</v>
      </c>
    </row>
    <row r="132" spans="1:5" x14ac:dyDescent="0.25">
      <c r="A132" s="2" t="s">
        <v>2</v>
      </c>
      <c r="B132" s="2">
        <v>10</v>
      </c>
      <c r="C132" s="2" t="s">
        <v>5</v>
      </c>
    </row>
    <row r="134" spans="1:5" ht="30" x14ac:dyDescent="0.25">
      <c r="A134" s="13" t="s">
        <v>28</v>
      </c>
      <c r="B134" s="28" t="s">
        <v>40</v>
      </c>
      <c r="C134" s="28" t="s">
        <v>11</v>
      </c>
      <c r="D134" s="28" t="s">
        <v>12</v>
      </c>
      <c r="E134" s="28" t="s">
        <v>41</v>
      </c>
    </row>
    <row r="135" spans="1:5" x14ac:dyDescent="0.25">
      <c r="A135" s="2">
        <v>0</v>
      </c>
      <c r="B135" s="2"/>
      <c r="C135" s="2"/>
      <c r="D135" s="2"/>
      <c r="E135" s="17">
        <v>5000</v>
      </c>
    </row>
    <row r="136" spans="1:5" x14ac:dyDescent="0.25">
      <c r="A136" s="2">
        <v>1</v>
      </c>
      <c r="B136" s="17">
        <f>$B$129</f>
        <v>5000</v>
      </c>
      <c r="C136" s="18">
        <f>$B$130</f>
        <v>0.08</v>
      </c>
      <c r="D136" s="17">
        <f>B136*C136</f>
        <v>400</v>
      </c>
      <c r="E136" s="17">
        <f>B136+D136</f>
        <v>5400</v>
      </c>
    </row>
    <row r="137" spans="1:5" x14ac:dyDescent="0.25">
      <c r="A137" s="2">
        <v>2</v>
      </c>
      <c r="B137" s="17">
        <f t="shared" ref="B137:B145" si="6">$B$129</f>
        <v>5000</v>
      </c>
      <c r="C137" s="18">
        <f t="shared" ref="C137:C145" si="7">$B$130</f>
        <v>0.08</v>
      </c>
      <c r="D137" s="17">
        <f t="shared" ref="D137:D145" si="8">B137*C137</f>
        <v>400</v>
      </c>
      <c r="E137" s="17">
        <f>E136+D137</f>
        <v>5800</v>
      </c>
    </row>
    <row r="138" spans="1:5" x14ac:dyDescent="0.25">
      <c r="A138" s="2">
        <v>3</v>
      </c>
      <c r="B138" s="17">
        <f t="shared" si="6"/>
        <v>5000</v>
      </c>
      <c r="C138" s="18">
        <f t="shared" si="7"/>
        <v>0.08</v>
      </c>
      <c r="D138" s="17">
        <f t="shared" si="8"/>
        <v>400</v>
      </c>
      <c r="E138" s="17">
        <f t="shared" ref="E138:E145" si="9">E137+D138</f>
        <v>6200</v>
      </c>
    </row>
    <row r="139" spans="1:5" x14ac:dyDescent="0.25">
      <c r="A139" s="2">
        <v>4</v>
      </c>
      <c r="B139" s="17">
        <f t="shared" si="6"/>
        <v>5000</v>
      </c>
      <c r="C139" s="18">
        <f t="shared" si="7"/>
        <v>0.08</v>
      </c>
      <c r="D139" s="17">
        <f t="shared" si="8"/>
        <v>400</v>
      </c>
      <c r="E139" s="17">
        <f t="shared" si="9"/>
        <v>6600</v>
      </c>
    </row>
    <row r="140" spans="1:5" x14ac:dyDescent="0.25">
      <c r="A140" s="2">
        <v>5</v>
      </c>
      <c r="B140" s="17">
        <f t="shared" si="6"/>
        <v>5000</v>
      </c>
      <c r="C140" s="18">
        <f t="shared" si="7"/>
        <v>0.08</v>
      </c>
      <c r="D140" s="17">
        <f t="shared" si="8"/>
        <v>400</v>
      </c>
      <c r="E140" s="17">
        <f t="shared" si="9"/>
        <v>7000</v>
      </c>
    </row>
    <row r="141" spans="1:5" x14ac:dyDescent="0.25">
      <c r="A141" s="2">
        <v>6</v>
      </c>
      <c r="B141" s="17">
        <f t="shared" si="6"/>
        <v>5000</v>
      </c>
      <c r="C141" s="18">
        <f t="shared" si="7"/>
        <v>0.08</v>
      </c>
      <c r="D141" s="17">
        <f t="shared" si="8"/>
        <v>400</v>
      </c>
      <c r="E141" s="17">
        <f t="shared" si="9"/>
        <v>7400</v>
      </c>
    </row>
    <row r="142" spans="1:5" x14ac:dyDescent="0.25">
      <c r="A142" s="2">
        <v>7</v>
      </c>
      <c r="B142" s="17">
        <f t="shared" si="6"/>
        <v>5000</v>
      </c>
      <c r="C142" s="18">
        <f t="shared" si="7"/>
        <v>0.08</v>
      </c>
      <c r="D142" s="17">
        <f t="shared" si="8"/>
        <v>400</v>
      </c>
      <c r="E142" s="17">
        <f t="shared" si="9"/>
        <v>7800</v>
      </c>
    </row>
    <row r="143" spans="1:5" x14ac:dyDescent="0.25">
      <c r="A143" s="2">
        <v>8</v>
      </c>
      <c r="B143" s="17">
        <f t="shared" si="6"/>
        <v>5000</v>
      </c>
      <c r="C143" s="18">
        <f t="shared" si="7"/>
        <v>0.08</v>
      </c>
      <c r="D143" s="17">
        <f t="shared" si="8"/>
        <v>400</v>
      </c>
      <c r="E143" s="17">
        <f t="shared" si="9"/>
        <v>8200</v>
      </c>
    </row>
    <row r="144" spans="1:5" x14ac:dyDescent="0.25">
      <c r="A144" s="2">
        <v>9</v>
      </c>
      <c r="B144" s="17">
        <f t="shared" si="6"/>
        <v>5000</v>
      </c>
      <c r="C144" s="18">
        <f t="shared" si="7"/>
        <v>0.08</v>
      </c>
      <c r="D144" s="17">
        <f t="shared" si="8"/>
        <v>400</v>
      </c>
      <c r="E144" s="17">
        <f t="shared" si="9"/>
        <v>8600</v>
      </c>
    </row>
    <row r="145" spans="1:5" x14ac:dyDescent="0.25">
      <c r="A145" s="2">
        <v>10</v>
      </c>
      <c r="B145" s="17">
        <f t="shared" si="6"/>
        <v>5000</v>
      </c>
      <c r="C145" s="18">
        <f t="shared" si="7"/>
        <v>0.08</v>
      </c>
      <c r="D145" s="17">
        <f t="shared" si="8"/>
        <v>400</v>
      </c>
      <c r="E145" s="17">
        <f t="shared" si="9"/>
        <v>9000</v>
      </c>
    </row>
    <row r="147" spans="1:5" x14ac:dyDescent="0.25">
      <c r="A147" t="s">
        <v>42</v>
      </c>
    </row>
  </sheetData>
  <mergeCells count="10">
    <mergeCell ref="A108:A111"/>
    <mergeCell ref="A112:A115"/>
    <mergeCell ref="A116:A119"/>
    <mergeCell ref="A120:A123"/>
    <mergeCell ref="A84:A87"/>
    <mergeCell ref="A88:A91"/>
    <mergeCell ref="A92:A95"/>
    <mergeCell ref="A96:A99"/>
    <mergeCell ref="A100:A103"/>
    <mergeCell ref="A104:A10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Q26"/>
  <sheetViews>
    <sheetView zoomScaleNormal="100" workbookViewId="0">
      <selection activeCell="D7" sqref="D7"/>
    </sheetView>
  </sheetViews>
  <sheetFormatPr defaultRowHeight="15" x14ac:dyDescent="0.25"/>
  <cols>
    <col min="1" max="1" width="22.85546875" customWidth="1"/>
    <col min="4" max="4" width="13.140625" bestFit="1" customWidth="1"/>
    <col min="5" max="5" width="1" customWidth="1"/>
    <col min="6" max="6" width="13.5703125" customWidth="1"/>
  </cols>
  <sheetData>
    <row r="1" spans="1:17" ht="45" x14ac:dyDescent="0.25">
      <c r="A1" s="70" t="str">
        <f>"You would like to save money for your daughter's college education. If you invest "&amp;DOLLAR(D3)&amp;" at an annual rate of "&amp;TEXT(D5,"0.00%")&amp;", compounded "&amp;VLOOKUP(D6,$P$1:$Q$5,2,0)&amp;", what will the future value be in "&amp;D4&amp;"?"</f>
        <v>You would like to save money for your daughter's college education. If you invest $60,380.67 at an annual rate of 6.00%, compounded semiannually, what will the future value be in 18?</v>
      </c>
      <c r="B1" s="71"/>
      <c r="C1" s="71"/>
      <c r="D1" s="71"/>
      <c r="E1" s="71"/>
      <c r="F1" s="72"/>
      <c r="P1">
        <v>1</v>
      </c>
      <c r="Q1" t="s">
        <v>88</v>
      </c>
    </row>
    <row r="2" spans="1:17" x14ac:dyDescent="0.25">
      <c r="B2" t="s">
        <v>83</v>
      </c>
      <c r="C2" t="s">
        <v>84</v>
      </c>
      <c r="P2">
        <v>2</v>
      </c>
      <c r="Q2" t="s">
        <v>89</v>
      </c>
    </row>
    <row r="3" spans="1:17" ht="30" x14ac:dyDescent="0.25">
      <c r="A3" s="12" t="s">
        <v>87</v>
      </c>
      <c r="B3" s="2" t="s">
        <v>1</v>
      </c>
      <c r="C3" s="2" t="s">
        <v>1</v>
      </c>
      <c r="D3" s="85">
        <v>60380.674384920203</v>
      </c>
      <c r="P3">
        <v>4</v>
      </c>
      <c r="Q3" t="s">
        <v>16</v>
      </c>
    </row>
    <row r="4" spans="1:17" x14ac:dyDescent="0.25">
      <c r="A4" s="2" t="s">
        <v>2</v>
      </c>
      <c r="B4" s="2" t="s">
        <v>5</v>
      </c>
      <c r="C4" s="2"/>
      <c r="D4" s="2">
        <v>18</v>
      </c>
      <c r="P4">
        <v>12</v>
      </c>
      <c r="Q4" t="s">
        <v>90</v>
      </c>
    </row>
    <row r="5" spans="1:17" x14ac:dyDescent="0.25">
      <c r="A5" s="2" t="s">
        <v>66</v>
      </c>
      <c r="B5" s="2" t="s">
        <v>3</v>
      </c>
      <c r="C5" s="2"/>
      <c r="D5" s="52">
        <v>0.06</v>
      </c>
      <c r="P5">
        <v>365</v>
      </c>
      <c r="Q5" t="s">
        <v>91</v>
      </c>
    </row>
    <row r="6" spans="1:17" ht="30" x14ac:dyDescent="0.25">
      <c r="A6" s="12" t="s">
        <v>85</v>
      </c>
      <c r="B6" s="2" t="s">
        <v>4</v>
      </c>
      <c r="C6" s="2"/>
      <c r="D6" s="2">
        <v>2</v>
      </c>
    </row>
    <row r="7" spans="1:17" x14ac:dyDescent="0.25">
      <c r="A7" s="2" t="s">
        <v>11</v>
      </c>
      <c r="B7" s="2" t="s">
        <v>6</v>
      </c>
      <c r="C7" s="2" t="s">
        <v>57</v>
      </c>
      <c r="D7" s="18"/>
    </row>
    <row r="8" spans="1:17" x14ac:dyDescent="0.25">
      <c r="A8" s="2" t="s">
        <v>86</v>
      </c>
      <c r="B8" s="2" t="s">
        <v>54</v>
      </c>
      <c r="C8" s="2" t="s">
        <v>61</v>
      </c>
      <c r="D8" s="18"/>
      <c r="F8" t="s">
        <v>39</v>
      </c>
    </row>
    <row r="9" spans="1:17" x14ac:dyDescent="0.25">
      <c r="A9" s="2" t="s">
        <v>10</v>
      </c>
      <c r="B9" s="2" t="s">
        <v>0</v>
      </c>
      <c r="C9" s="2" t="s">
        <v>0</v>
      </c>
      <c r="D9" s="17"/>
      <c r="F9" s="73"/>
    </row>
    <row r="10" spans="1:17" x14ac:dyDescent="0.25">
      <c r="A10" s="19" t="s">
        <v>116</v>
      </c>
      <c r="B10" s="2"/>
      <c r="C10" s="19" t="s">
        <v>111</v>
      </c>
      <c r="D10" s="17"/>
    </row>
    <row r="11" spans="1:17" x14ac:dyDescent="0.25"/>
    <row r="12" spans="1:17" x14ac:dyDescent="0.25">
      <c r="A12" t="s">
        <v>115</v>
      </c>
    </row>
    <row r="14" spans="1:17" x14ac:dyDescent="0.25">
      <c r="B14" t="s">
        <v>83</v>
      </c>
      <c r="C14" t="s">
        <v>84</v>
      </c>
    </row>
    <row r="15" spans="1:17" x14ac:dyDescent="0.25">
      <c r="A15" s="2" t="s">
        <v>10</v>
      </c>
      <c r="B15" s="2" t="s">
        <v>0</v>
      </c>
      <c r="C15" s="2" t="s">
        <v>0</v>
      </c>
      <c r="D15" s="26">
        <v>175000</v>
      </c>
    </row>
    <row r="16" spans="1:17" x14ac:dyDescent="0.25">
      <c r="A16" s="2" t="s">
        <v>2</v>
      </c>
      <c r="B16" s="2" t="s">
        <v>5</v>
      </c>
      <c r="C16" s="2"/>
      <c r="D16" s="2">
        <v>18</v>
      </c>
    </row>
    <row r="17" spans="1:6" x14ac:dyDescent="0.25">
      <c r="A17" s="2" t="s">
        <v>66</v>
      </c>
      <c r="B17" s="2" t="s">
        <v>3</v>
      </c>
      <c r="C17" s="2"/>
      <c r="D17" s="52">
        <v>0.06</v>
      </c>
    </row>
    <row r="18" spans="1:6" ht="30" x14ac:dyDescent="0.25">
      <c r="A18" s="12" t="s">
        <v>85</v>
      </c>
      <c r="B18" s="2" t="s">
        <v>4</v>
      </c>
      <c r="C18" s="2"/>
      <c r="D18" s="2">
        <v>2</v>
      </c>
    </row>
    <row r="19" spans="1:6" x14ac:dyDescent="0.25">
      <c r="A19" s="2" t="s">
        <v>11</v>
      </c>
      <c r="B19" s="2" t="s">
        <v>6</v>
      </c>
      <c r="C19" s="2" t="s">
        <v>57</v>
      </c>
      <c r="D19" s="83"/>
    </row>
    <row r="20" spans="1:6" x14ac:dyDescent="0.25">
      <c r="A20" s="2" t="s">
        <v>86</v>
      </c>
      <c r="B20" s="2" t="s">
        <v>54</v>
      </c>
      <c r="C20" s="2" t="s">
        <v>61</v>
      </c>
      <c r="D20" s="83"/>
      <c r="F20" t="s">
        <v>39</v>
      </c>
    </row>
    <row r="21" spans="1:6" ht="30" x14ac:dyDescent="0.25">
      <c r="A21" s="12" t="s">
        <v>87</v>
      </c>
      <c r="B21" s="2" t="s">
        <v>1</v>
      </c>
      <c r="C21" s="2" t="s">
        <v>1</v>
      </c>
      <c r="D21" s="84"/>
      <c r="F21" s="73"/>
    </row>
    <row r="22" spans="1:6" x14ac:dyDescent="0.25">
      <c r="A22" s="19" t="s">
        <v>116</v>
      </c>
      <c r="B22" s="2"/>
      <c r="C22" s="19" t="s">
        <v>111</v>
      </c>
      <c r="D22" s="17"/>
    </row>
    <row r="24" spans="1:6" x14ac:dyDescent="0.25">
      <c r="A24" t="s">
        <v>117</v>
      </c>
    </row>
    <row r="25" spans="1:6" x14ac:dyDescent="0.25">
      <c r="A25" t="s">
        <v>118</v>
      </c>
    </row>
    <row r="26" spans="1:6" x14ac:dyDescent="0.25">
      <c r="A26" t="s">
        <v>119</v>
      </c>
    </row>
  </sheetData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="85" zoomScaleNormal="85" workbookViewId="0">
      <selection activeCell="F9" sqref="F9"/>
    </sheetView>
  </sheetViews>
  <sheetFormatPr defaultRowHeight="15" x14ac:dyDescent="0.25"/>
  <cols>
    <col min="1" max="1" width="22.85546875" customWidth="1"/>
    <col min="4" max="4" width="13.140625" bestFit="1" customWidth="1"/>
    <col min="5" max="5" width="1" customWidth="1"/>
    <col min="6" max="6" width="13.5703125" customWidth="1"/>
  </cols>
  <sheetData>
    <row r="1" spans="1:17" ht="45" x14ac:dyDescent="0.25">
      <c r="A1" s="70" t="str">
        <f>"You would like to save money for your daughter's college education. If you invest "&amp;DOLLAR(D3)&amp;" at an annual rate of "&amp;TEXT(D5,"0.00%")&amp;", compounded "&amp;VLOOKUP(D6,$P$1:$Q$5,2,0)&amp;", what will the future value be in "&amp;D4&amp;"?"</f>
        <v>You would like to save money for your daughter's college education. If you invest $60,380.67 at an annual rate of 6.00%, compounded semiannually, what will the future value be in 18?</v>
      </c>
      <c r="B1" s="71"/>
      <c r="C1" s="71"/>
      <c r="D1" s="71"/>
      <c r="E1" s="71"/>
      <c r="F1" s="72"/>
      <c r="P1">
        <v>1</v>
      </c>
      <c r="Q1" t="s">
        <v>88</v>
      </c>
    </row>
    <row r="2" spans="1:17" x14ac:dyDescent="0.25">
      <c r="B2" t="s">
        <v>83</v>
      </c>
      <c r="C2" t="s">
        <v>84</v>
      </c>
      <c r="P2">
        <v>2</v>
      </c>
      <c r="Q2" t="s">
        <v>89</v>
      </c>
    </row>
    <row r="3" spans="1:17" ht="30" x14ac:dyDescent="0.25">
      <c r="A3" s="12" t="s">
        <v>87</v>
      </c>
      <c r="B3" s="2" t="s">
        <v>1</v>
      </c>
      <c r="C3" s="2" t="s">
        <v>1</v>
      </c>
      <c r="D3" s="85">
        <v>60380.674384920203</v>
      </c>
      <c r="P3">
        <v>4</v>
      </c>
      <c r="Q3" t="s">
        <v>16</v>
      </c>
    </row>
    <row r="4" spans="1:17" x14ac:dyDescent="0.25">
      <c r="A4" s="2" t="s">
        <v>2</v>
      </c>
      <c r="B4" s="2" t="s">
        <v>5</v>
      </c>
      <c r="C4" s="2"/>
      <c r="D4" s="2">
        <v>18</v>
      </c>
      <c r="P4">
        <v>12</v>
      </c>
      <c r="Q4" t="s">
        <v>90</v>
      </c>
    </row>
    <row r="5" spans="1:17" x14ac:dyDescent="0.25">
      <c r="A5" s="2" t="s">
        <v>66</v>
      </c>
      <c r="B5" s="2" t="s">
        <v>3</v>
      </c>
      <c r="C5" s="2"/>
      <c r="D5" s="52">
        <v>0.06</v>
      </c>
      <c r="P5">
        <v>365</v>
      </c>
      <c r="Q5" t="s">
        <v>91</v>
      </c>
    </row>
    <row r="6" spans="1:17" ht="30" x14ac:dyDescent="0.25">
      <c r="A6" s="12" t="s">
        <v>85</v>
      </c>
      <c r="B6" s="2" t="s">
        <v>4</v>
      </c>
      <c r="C6" s="2"/>
      <c r="D6" s="2">
        <v>2</v>
      </c>
    </row>
    <row r="7" spans="1:17" x14ac:dyDescent="0.25">
      <c r="A7" s="2" t="s">
        <v>11</v>
      </c>
      <c r="B7" s="2" t="s">
        <v>6</v>
      </c>
      <c r="C7" s="2" t="s">
        <v>57</v>
      </c>
      <c r="D7" s="18">
        <f>D5/D6</f>
        <v>0.03</v>
      </c>
    </row>
    <row r="8" spans="1:17" x14ac:dyDescent="0.25">
      <c r="A8" s="2" t="s">
        <v>86</v>
      </c>
      <c r="B8" s="2" t="s">
        <v>54</v>
      </c>
      <c r="C8" s="2" t="s">
        <v>61</v>
      </c>
      <c r="D8" s="18">
        <f>D4*D6</f>
        <v>36</v>
      </c>
      <c r="F8" t="s">
        <v>39</v>
      </c>
    </row>
    <row r="9" spans="1:17" x14ac:dyDescent="0.25">
      <c r="A9" s="2" t="s">
        <v>10</v>
      </c>
      <c r="B9" s="2" t="s">
        <v>0</v>
      </c>
      <c r="C9" s="2" t="s">
        <v>0</v>
      </c>
      <c r="D9" s="17">
        <f>FV(D7,D8,,-D3)</f>
        <v>175000.00000000006</v>
      </c>
      <c r="F9" s="73">
        <f>D3*(1+D7)^D8</f>
        <v>175000.00000000006</v>
      </c>
    </row>
    <row r="10" spans="1:17" x14ac:dyDescent="0.25">
      <c r="A10" s="19" t="s">
        <v>116</v>
      </c>
      <c r="B10" s="2"/>
      <c r="C10" s="19" t="s">
        <v>111</v>
      </c>
      <c r="D10" s="17">
        <f>D9-D3</f>
        <v>114619.32561507986</v>
      </c>
    </row>
    <row r="11" spans="1:17" x14ac:dyDescent="0.25"/>
    <row r="12" spans="1:17" x14ac:dyDescent="0.25">
      <c r="A12" t="s">
        <v>115</v>
      </c>
    </row>
    <row r="14" spans="1:17" x14ac:dyDescent="0.25">
      <c r="B14" t="s">
        <v>83</v>
      </c>
      <c r="C14" t="s">
        <v>84</v>
      </c>
    </row>
    <row r="15" spans="1:17" x14ac:dyDescent="0.25">
      <c r="A15" s="2" t="s">
        <v>10</v>
      </c>
      <c r="B15" s="2" t="s">
        <v>0</v>
      </c>
      <c r="C15" s="2" t="s">
        <v>0</v>
      </c>
      <c r="D15" s="26">
        <v>175000</v>
      </c>
    </row>
    <row r="16" spans="1:17" x14ac:dyDescent="0.25">
      <c r="A16" s="2" t="s">
        <v>2</v>
      </c>
      <c r="B16" s="2" t="s">
        <v>5</v>
      </c>
      <c r="C16" s="2"/>
      <c r="D16" s="2">
        <v>18</v>
      </c>
    </row>
    <row r="17" spans="1:6" x14ac:dyDescent="0.25">
      <c r="A17" s="2" t="s">
        <v>66</v>
      </c>
      <c r="B17" s="2" t="s">
        <v>3</v>
      </c>
      <c r="C17" s="2"/>
      <c r="D17" s="52">
        <v>0.06</v>
      </c>
    </row>
    <row r="18" spans="1:6" ht="30" x14ac:dyDescent="0.25">
      <c r="A18" s="12" t="s">
        <v>85</v>
      </c>
      <c r="B18" s="2" t="s">
        <v>4</v>
      </c>
      <c r="C18" s="2"/>
      <c r="D18" s="2">
        <v>2</v>
      </c>
    </row>
    <row r="19" spans="1:6" x14ac:dyDescent="0.25">
      <c r="A19" s="2" t="s">
        <v>11</v>
      </c>
      <c r="B19" s="2" t="s">
        <v>6</v>
      </c>
      <c r="C19" s="2" t="s">
        <v>57</v>
      </c>
      <c r="D19" s="83">
        <f>D17/D18</f>
        <v>0.03</v>
      </c>
    </row>
    <row r="20" spans="1:6" x14ac:dyDescent="0.25">
      <c r="A20" s="2" t="s">
        <v>86</v>
      </c>
      <c r="B20" s="2" t="s">
        <v>54</v>
      </c>
      <c r="C20" s="2" t="s">
        <v>61</v>
      </c>
      <c r="D20" s="83">
        <f>D16*D18</f>
        <v>36</v>
      </c>
      <c r="F20" t="s">
        <v>39</v>
      </c>
    </row>
    <row r="21" spans="1:6" ht="30" x14ac:dyDescent="0.25">
      <c r="A21" s="12" t="s">
        <v>87</v>
      </c>
      <c r="B21" s="2" t="s">
        <v>1</v>
      </c>
      <c r="C21" s="2" t="s">
        <v>1</v>
      </c>
      <c r="D21" s="84">
        <f>D15/(1+D19)^D20</f>
        <v>60380.674384920181</v>
      </c>
      <c r="F21" s="73">
        <f>PV(D19,D20,,D15)</f>
        <v>-60380.674384920181</v>
      </c>
    </row>
    <row r="22" spans="1:6" x14ac:dyDescent="0.25">
      <c r="A22" s="19" t="s">
        <v>116</v>
      </c>
      <c r="B22" s="2"/>
      <c r="C22" s="19" t="s">
        <v>111</v>
      </c>
      <c r="D22" s="17">
        <f>D15-D21</f>
        <v>114619.32561507981</v>
      </c>
    </row>
    <row r="24" spans="1:6" x14ac:dyDescent="0.25">
      <c r="A24" t="s">
        <v>117</v>
      </c>
    </row>
    <row r="25" spans="1:6" x14ac:dyDescent="0.25">
      <c r="A25" t="s">
        <v>118</v>
      </c>
    </row>
    <row r="26" spans="1:6" x14ac:dyDescent="0.25">
      <c r="A26" t="s">
        <v>119</v>
      </c>
    </row>
  </sheetData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24"/>
  <sheetViews>
    <sheetView workbookViewId="0"/>
  </sheetViews>
  <sheetFormatPr defaultRowHeight="15" x14ac:dyDescent="0.25"/>
  <cols>
    <col min="1" max="1" width="22.85546875" customWidth="1"/>
    <col min="4" max="4" width="13.140625" bestFit="1" customWidth="1"/>
    <col min="5" max="5" width="0.85546875" customWidth="1"/>
    <col min="6" max="6" width="11.7109375" bestFit="1" customWidth="1"/>
  </cols>
  <sheetData>
    <row r="1" spans="1:17" ht="45" x14ac:dyDescent="0.25">
      <c r="A1" s="70" t="str">
        <f>"If you wanted to have "&amp;DOLLAR(D3)&amp;" for your daughter’s college education in "&amp;D4&amp;" years, how much would you have to invest today if you could earn an annual rate of "&amp;TEXT(D5,"0.00%")&amp;" compounded "&amp;VLOOKUP(D6,$P$1:$Q$5,2,0)&amp;"?"</f>
        <v>If you wanted to have $250,000.00 for your daughter’s college education in 15 years, how much would you have to invest today if you could earn an annual rate of 5.00% compounded monthly?</v>
      </c>
      <c r="B1" s="71"/>
      <c r="C1" s="71"/>
      <c r="D1" s="71"/>
      <c r="E1" s="71"/>
      <c r="F1" s="72"/>
      <c r="P1">
        <v>1</v>
      </c>
      <c r="Q1" t="s">
        <v>88</v>
      </c>
    </row>
    <row r="2" spans="1:17" x14ac:dyDescent="0.25">
      <c r="B2" t="s">
        <v>83</v>
      </c>
      <c r="C2" t="s">
        <v>84</v>
      </c>
      <c r="P2">
        <v>2</v>
      </c>
      <c r="Q2" t="s">
        <v>89</v>
      </c>
    </row>
    <row r="3" spans="1:17" x14ac:dyDescent="0.25">
      <c r="A3" s="2" t="s">
        <v>10</v>
      </c>
      <c r="B3" s="2" t="s">
        <v>0</v>
      </c>
      <c r="C3" s="2" t="s">
        <v>0</v>
      </c>
      <c r="D3" s="26">
        <v>250000</v>
      </c>
      <c r="P3">
        <v>4</v>
      </c>
      <c r="Q3" t="s">
        <v>16</v>
      </c>
    </row>
    <row r="4" spans="1:17" x14ac:dyDescent="0.25">
      <c r="A4" s="2" t="s">
        <v>2</v>
      </c>
      <c r="B4" s="2" t="s">
        <v>5</v>
      </c>
      <c r="C4" s="2"/>
      <c r="D4" s="2">
        <v>15</v>
      </c>
      <c r="P4">
        <v>12</v>
      </c>
      <c r="Q4" t="s">
        <v>90</v>
      </c>
    </row>
    <row r="5" spans="1:17" x14ac:dyDescent="0.25">
      <c r="A5" s="2" t="s">
        <v>66</v>
      </c>
      <c r="B5" s="2" t="s">
        <v>3</v>
      </c>
      <c r="C5" s="2"/>
      <c r="D5" s="52">
        <v>0.05</v>
      </c>
      <c r="P5">
        <v>365</v>
      </c>
      <c r="Q5" t="s">
        <v>91</v>
      </c>
    </row>
    <row r="6" spans="1:17" ht="30" x14ac:dyDescent="0.25">
      <c r="A6" s="12" t="s">
        <v>85</v>
      </c>
      <c r="B6" s="2" t="s">
        <v>4</v>
      </c>
      <c r="C6" s="2"/>
      <c r="D6" s="2">
        <v>12</v>
      </c>
    </row>
    <row r="7" spans="1:17" x14ac:dyDescent="0.25">
      <c r="A7" s="2" t="s">
        <v>11</v>
      </c>
      <c r="B7" s="2" t="s">
        <v>6</v>
      </c>
      <c r="C7" s="2" t="s">
        <v>57</v>
      </c>
      <c r="D7" s="83"/>
    </row>
    <row r="8" spans="1:17" x14ac:dyDescent="0.25">
      <c r="A8" s="2" t="s">
        <v>86</v>
      </c>
      <c r="B8" s="2" t="s">
        <v>54</v>
      </c>
      <c r="C8" s="2" t="s">
        <v>61</v>
      </c>
      <c r="D8" s="83"/>
      <c r="F8" t="s">
        <v>39</v>
      </c>
    </row>
    <row r="9" spans="1:17" ht="30" x14ac:dyDescent="0.25">
      <c r="A9" s="12" t="s">
        <v>87</v>
      </c>
      <c r="B9" s="2" t="s">
        <v>1</v>
      </c>
      <c r="C9" s="2" t="s">
        <v>1</v>
      </c>
      <c r="D9" s="84"/>
      <c r="F9" s="73"/>
    </row>
    <row r="14" spans="1:17" ht="45" x14ac:dyDescent="0.25">
      <c r="A14" s="70" t="str">
        <f>"If you wanted to have "&amp;DOLLAR(D16)&amp;" when you retire in "&amp;D17&amp;" years, how much would you have to invest today if you could earn an annual rate of "&amp;TEXT(D18,"0.00%")&amp;" compounded "&amp;VLOOKUP(D19,$P$1:$Q$5,2,0)&amp;"?"</f>
        <v>If you wanted to have $1,000,000.00 when you retire in 40 years, how much would you have to invest today if you could earn an annual rate of 10.00% compounded monthly?</v>
      </c>
      <c r="B14" s="71"/>
      <c r="C14" s="71"/>
      <c r="D14" s="71"/>
      <c r="E14" s="71"/>
      <c r="F14" s="72"/>
    </row>
    <row r="15" spans="1:17" x14ac:dyDescent="0.25">
      <c r="B15" t="s">
        <v>83</v>
      </c>
      <c r="C15" t="s">
        <v>84</v>
      </c>
    </row>
    <row r="16" spans="1:17" x14ac:dyDescent="0.25">
      <c r="A16" s="2" t="s">
        <v>10</v>
      </c>
      <c r="B16" s="2" t="s">
        <v>0</v>
      </c>
      <c r="C16" s="2" t="s">
        <v>0</v>
      </c>
      <c r="D16" s="26">
        <v>1000000</v>
      </c>
    </row>
    <row r="17" spans="1:6" x14ac:dyDescent="0.25">
      <c r="A17" s="2" t="s">
        <v>2</v>
      </c>
      <c r="B17" s="2" t="s">
        <v>5</v>
      </c>
      <c r="C17" s="2"/>
      <c r="D17" s="2">
        <v>40</v>
      </c>
    </row>
    <row r="18" spans="1:6" x14ac:dyDescent="0.25">
      <c r="A18" s="2" t="s">
        <v>66</v>
      </c>
      <c r="B18" s="2" t="s">
        <v>3</v>
      </c>
      <c r="C18" s="2"/>
      <c r="D18" s="52">
        <v>0.1</v>
      </c>
    </row>
    <row r="19" spans="1:6" ht="30" x14ac:dyDescent="0.25">
      <c r="A19" s="12" t="s">
        <v>85</v>
      </c>
      <c r="B19" s="2" t="s">
        <v>4</v>
      </c>
      <c r="C19" s="2"/>
      <c r="D19" s="2">
        <v>12</v>
      </c>
    </row>
    <row r="20" spans="1:6" x14ac:dyDescent="0.25">
      <c r="A20" s="2" t="s">
        <v>11</v>
      </c>
      <c r="B20" s="2" t="s">
        <v>6</v>
      </c>
      <c r="C20" s="2" t="s">
        <v>57</v>
      </c>
      <c r="D20" s="18"/>
    </row>
    <row r="21" spans="1:6" x14ac:dyDescent="0.25">
      <c r="A21" s="2" t="s">
        <v>86</v>
      </c>
      <c r="B21" s="2" t="s">
        <v>54</v>
      </c>
      <c r="C21" s="2" t="s">
        <v>61</v>
      </c>
      <c r="D21" s="18"/>
      <c r="F21" t="s">
        <v>39</v>
      </c>
    </row>
    <row r="22" spans="1:6" ht="30" x14ac:dyDescent="0.25">
      <c r="A22" s="12" t="s">
        <v>87</v>
      </c>
      <c r="B22" s="2" t="s">
        <v>1</v>
      </c>
      <c r="C22" s="2" t="s">
        <v>1</v>
      </c>
      <c r="D22" s="73"/>
      <c r="F22" s="73"/>
    </row>
    <row r="24" spans="1:6" x14ac:dyDescent="0.25">
      <c r="C24" t="s">
        <v>0</v>
      </c>
      <c r="D24" s="1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4"/>
  <sheetViews>
    <sheetView zoomScale="85" zoomScaleNormal="85" workbookViewId="0">
      <selection activeCell="D7" sqref="D7"/>
    </sheetView>
  </sheetViews>
  <sheetFormatPr defaultRowHeight="15" x14ac:dyDescent="0.25"/>
  <cols>
    <col min="1" max="1" width="24.5703125" bestFit="1" customWidth="1"/>
    <col min="2" max="3" width="5.28515625" bestFit="1" customWidth="1"/>
    <col min="4" max="4" width="13.7109375" bestFit="1" customWidth="1"/>
    <col min="5" max="5" width="0.85546875" customWidth="1"/>
    <col min="6" max="6" width="12" bestFit="1" customWidth="1"/>
    <col min="16" max="16" width="4" bestFit="1" customWidth="1"/>
    <col min="17" max="17" width="12.140625" bestFit="1" customWidth="1"/>
  </cols>
  <sheetData>
    <row r="1" spans="1:17" ht="45" x14ac:dyDescent="0.25">
      <c r="A1" s="70" t="str">
        <f>"If you wanted to have "&amp;DOLLAR(D3)&amp;" for your daughter’s college education in "&amp;D4&amp;" years, how much would you have to invest today if you could earn an annual rate of "&amp;TEXT(D5,"0.00%")&amp;" compounded "&amp;VLOOKUP(D6,$P$1:$Q$5,2,0)&amp;"?"</f>
        <v>If you wanted to have $250,000.00 for your daughter’s college education in 15 years, how much would you have to invest today if you could earn an annual rate of 5.00% compounded monthly?</v>
      </c>
      <c r="B1" s="71"/>
      <c r="C1" s="71"/>
      <c r="D1" s="71"/>
      <c r="E1" s="71"/>
      <c r="F1" s="72"/>
      <c r="P1">
        <v>1</v>
      </c>
      <c r="Q1" t="s">
        <v>88</v>
      </c>
    </row>
    <row r="2" spans="1:17" x14ac:dyDescent="0.25">
      <c r="B2" t="s">
        <v>83</v>
      </c>
      <c r="C2" t="s">
        <v>84</v>
      </c>
      <c r="P2">
        <v>2</v>
      </c>
      <c r="Q2" t="s">
        <v>89</v>
      </c>
    </row>
    <row r="3" spans="1:17" x14ac:dyDescent="0.25">
      <c r="A3" s="2" t="s">
        <v>10</v>
      </c>
      <c r="B3" s="2" t="s">
        <v>0</v>
      </c>
      <c r="C3" s="2" t="s">
        <v>0</v>
      </c>
      <c r="D3" s="26">
        <v>250000</v>
      </c>
      <c r="P3">
        <v>4</v>
      </c>
      <c r="Q3" t="s">
        <v>16</v>
      </c>
    </row>
    <row r="4" spans="1:17" x14ac:dyDescent="0.25">
      <c r="A4" s="2" t="s">
        <v>2</v>
      </c>
      <c r="B4" s="2" t="s">
        <v>5</v>
      </c>
      <c r="C4" s="2"/>
      <c r="D4" s="2">
        <v>15</v>
      </c>
      <c r="P4">
        <v>12</v>
      </c>
      <c r="Q4" t="s">
        <v>90</v>
      </c>
    </row>
    <row r="5" spans="1:17" x14ac:dyDescent="0.25">
      <c r="A5" s="2" t="s">
        <v>66</v>
      </c>
      <c r="B5" s="2" t="s">
        <v>3</v>
      </c>
      <c r="C5" s="2"/>
      <c r="D5" s="52">
        <v>0.05</v>
      </c>
      <c r="P5">
        <v>365</v>
      </c>
      <c r="Q5" t="s">
        <v>91</v>
      </c>
    </row>
    <row r="6" spans="1:17" ht="30" x14ac:dyDescent="0.25">
      <c r="A6" s="12" t="s">
        <v>85</v>
      </c>
      <c r="B6" s="2" t="s">
        <v>4</v>
      </c>
      <c r="C6" s="2"/>
      <c r="D6" s="2">
        <v>12</v>
      </c>
    </row>
    <row r="7" spans="1:17" x14ac:dyDescent="0.25">
      <c r="A7" s="2" t="s">
        <v>11</v>
      </c>
      <c r="B7" s="2" t="s">
        <v>6</v>
      </c>
      <c r="C7" s="2" t="s">
        <v>57</v>
      </c>
      <c r="D7" s="83">
        <f>D5/D6</f>
        <v>4.1666666666666666E-3</v>
      </c>
    </row>
    <row r="8" spans="1:17" x14ac:dyDescent="0.25">
      <c r="A8" s="2" t="s">
        <v>86</v>
      </c>
      <c r="B8" s="2" t="s">
        <v>54</v>
      </c>
      <c r="C8" s="2" t="s">
        <v>61</v>
      </c>
      <c r="D8" s="83">
        <f>D4*D6</f>
        <v>180</v>
      </c>
      <c r="F8" t="s">
        <v>39</v>
      </c>
    </row>
    <row r="9" spans="1:17" ht="30" x14ac:dyDescent="0.25">
      <c r="A9" s="12" t="s">
        <v>87</v>
      </c>
      <c r="B9" s="2" t="s">
        <v>1</v>
      </c>
      <c r="C9" s="2" t="s">
        <v>1</v>
      </c>
      <c r="D9" s="84">
        <f>D3/(1+D7)^D8</f>
        <v>118275.78884786363</v>
      </c>
      <c r="F9" s="73">
        <f>PV(D7,D8,,D3)</f>
        <v>-118275.78884786363</v>
      </c>
    </row>
    <row r="14" spans="1:17" ht="45" x14ac:dyDescent="0.25">
      <c r="A14" s="70" t="str">
        <f>"If you wanted to have "&amp;DOLLAR(D16)&amp;" when you retire in "&amp;D17&amp;" years, how much would you have to invest today if you could earn an annual rate of "&amp;TEXT(D18,"0.00%")&amp;" compounded "&amp;VLOOKUP(D19,$P$1:$Q$5,2,0)&amp;"?"</f>
        <v>If you wanted to have $1,000,000.00 when you retire in 40 years, how much would you have to invest today if you could earn an annual rate of 10.00% compounded monthly?</v>
      </c>
      <c r="B14" s="71"/>
      <c r="C14" s="71"/>
      <c r="D14" s="71"/>
      <c r="E14" s="71"/>
      <c r="F14" s="72"/>
    </row>
    <row r="15" spans="1:17" x14ac:dyDescent="0.25">
      <c r="B15" t="s">
        <v>83</v>
      </c>
      <c r="C15" t="s">
        <v>84</v>
      </c>
    </row>
    <row r="16" spans="1:17" x14ac:dyDescent="0.25">
      <c r="A16" s="2" t="s">
        <v>10</v>
      </c>
      <c r="B16" s="2" t="s">
        <v>0</v>
      </c>
      <c r="C16" s="2" t="s">
        <v>0</v>
      </c>
      <c r="D16" s="26">
        <v>1000000</v>
      </c>
    </row>
    <row r="17" spans="1:6" x14ac:dyDescent="0.25">
      <c r="A17" s="2" t="s">
        <v>2</v>
      </c>
      <c r="B17" s="2" t="s">
        <v>5</v>
      </c>
      <c r="C17" s="2"/>
      <c r="D17" s="2">
        <v>40</v>
      </c>
    </row>
    <row r="18" spans="1:6" x14ac:dyDescent="0.25">
      <c r="A18" s="2" t="s">
        <v>66</v>
      </c>
      <c r="B18" s="2" t="s">
        <v>3</v>
      </c>
      <c r="C18" s="2"/>
      <c r="D18" s="52">
        <v>0.1</v>
      </c>
    </row>
    <row r="19" spans="1:6" ht="30" x14ac:dyDescent="0.25">
      <c r="A19" s="12" t="s">
        <v>85</v>
      </c>
      <c r="B19" s="2" t="s">
        <v>4</v>
      </c>
      <c r="C19" s="2"/>
      <c r="D19" s="2">
        <v>12</v>
      </c>
    </row>
    <row r="20" spans="1:6" x14ac:dyDescent="0.25">
      <c r="A20" s="2" t="s">
        <v>11</v>
      </c>
      <c r="B20" s="2" t="s">
        <v>6</v>
      </c>
      <c r="C20" s="2" t="s">
        <v>57</v>
      </c>
      <c r="D20" s="18">
        <f>D18/D19</f>
        <v>8.3333333333333332E-3</v>
      </c>
    </row>
    <row r="21" spans="1:6" x14ac:dyDescent="0.25">
      <c r="A21" s="2" t="s">
        <v>86</v>
      </c>
      <c r="B21" s="2" t="s">
        <v>54</v>
      </c>
      <c r="C21" s="2" t="s">
        <v>61</v>
      </c>
      <c r="D21" s="18">
        <f>D17*D19</f>
        <v>480</v>
      </c>
      <c r="F21" t="s">
        <v>39</v>
      </c>
    </row>
    <row r="22" spans="1:6" ht="30" x14ac:dyDescent="0.25">
      <c r="A22" s="12" t="s">
        <v>87</v>
      </c>
      <c r="B22" s="2" t="s">
        <v>1</v>
      </c>
      <c r="C22" s="2" t="s">
        <v>1</v>
      </c>
      <c r="D22" s="73">
        <f>PV(D20,D21,,D16)</f>
        <v>-18621.743957866809</v>
      </c>
      <c r="F22" s="73">
        <f>D16/(1+D20)^D21</f>
        <v>18621.743957866809</v>
      </c>
    </row>
    <row r="24" spans="1:6" x14ac:dyDescent="0.25">
      <c r="C24" t="s">
        <v>0</v>
      </c>
      <c r="D24">
        <f>F22*(1+D20)^D21</f>
        <v>1000000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K11"/>
  <sheetViews>
    <sheetView zoomScaleNormal="100" workbookViewId="0">
      <selection activeCell="F4" sqref="F4"/>
    </sheetView>
  </sheetViews>
  <sheetFormatPr defaultRowHeight="15" x14ac:dyDescent="0.25"/>
  <cols>
    <col min="1" max="1" width="19" bestFit="1" customWidth="1"/>
    <col min="2" max="2" width="13.140625" bestFit="1" customWidth="1"/>
    <col min="3" max="3" width="7.140625" customWidth="1"/>
    <col min="4" max="4" width="7" customWidth="1"/>
    <col min="5" max="6" width="6.42578125" customWidth="1"/>
    <col min="7" max="7" width="7.85546875" customWidth="1"/>
    <col min="8" max="8" width="18.5703125" customWidth="1"/>
    <col min="9" max="9" width="1.7109375" customWidth="1"/>
    <col min="10" max="10" width="11.7109375" customWidth="1"/>
    <col min="11" max="11" width="11.7109375" bestFit="1" customWidth="1"/>
  </cols>
  <sheetData>
    <row r="1" spans="1:11" ht="90" x14ac:dyDescent="0.25">
      <c r="A1" s="13" t="s">
        <v>58</v>
      </c>
      <c r="B1" s="49" t="s">
        <v>10</v>
      </c>
      <c r="C1" s="49" t="s">
        <v>93</v>
      </c>
      <c r="D1" s="49" t="s">
        <v>59</v>
      </c>
      <c r="E1" s="49" t="s">
        <v>2</v>
      </c>
      <c r="F1" s="49" t="s">
        <v>11</v>
      </c>
      <c r="G1" s="49" t="s">
        <v>60</v>
      </c>
      <c r="H1" s="49" t="s">
        <v>7</v>
      </c>
    </row>
    <row r="2" spans="1:11" x14ac:dyDescent="0.25">
      <c r="A2" s="13" t="s">
        <v>55</v>
      </c>
      <c r="B2" s="50" t="s">
        <v>0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54</v>
      </c>
      <c r="H2" s="50" t="s">
        <v>1</v>
      </c>
      <c r="J2" s="54" t="s">
        <v>62</v>
      </c>
      <c r="K2" s="54" t="s">
        <v>12</v>
      </c>
    </row>
    <row r="3" spans="1:11" x14ac:dyDescent="0.25">
      <c r="A3" s="13" t="s">
        <v>56</v>
      </c>
      <c r="B3" s="51" t="s">
        <v>0</v>
      </c>
      <c r="C3" s="51"/>
      <c r="D3" s="51"/>
      <c r="E3" s="51"/>
      <c r="F3" s="51" t="s">
        <v>57</v>
      </c>
      <c r="G3" s="51" t="s">
        <v>61</v>
      </c>
      <c r="H3" s="51" t="s">
        <v>1</v>
      </c>
      <c r="J3" s="55" t="s">
        <v>82</v>
      </c>
      <c r="K3" s="55" t="s">
        <v>120</v>
      </c>
    </row>
    <row r="4" spans="1:11" x14ac:dyDescent="0.25">
      <c r="B4" s="67">
        <v>700000</v>
      </c>
      <c r="C4" s="52">
        <v>0.05</v>
      </c>
      <c r="D4" s="2">
        <v>4</v>
      </c>
      <c r="E4" s="2">
        <v>15</v>
      </c>
      <c r="F4" s="53"/>
      <c r="G4" s="18"/>
      <c r="H4" s="73"/>
      <c r="J4" s="17"/>
      <c r="K4" s="17"/>
    </row>
    <row r="5" spans="1:11" x14ac:dyDescent="0.25">
      <c r="B5" s="67">
        <v>700000</v>
      </c>
      <c r="C5" s="52">
        <v>0.05</v>
      </c>
      <c r="D5" s="2">
        <v>4</v>
      </c>
      <c r="E5" s="2">
        <v>20</v>
      </c>
      <c r="F5" s="53"/>
      <c r="G5" s="18"/>
      <c r="H5" s="73"/>
      <c r="J5" s="17"/>
      <c r="K5" s="17"/>
    </row>
    <row r="6" spans="1:11" x14ac:dyDescent="0.25">
      <c r="B6" s="67">
        <v>700000</v>
      </c>
      <c r="C6" s="52">
        <v>0.05</v>
      </c>
      <c r="D6" s="2">
        <v>4</v>
      </c>
      <c r="E6" s="2">
        <v>25</v>
      </c>
      <c r="F6" s="53"/>
      <c r="G6" s="18"/>
      <c r="H6" s="73"/>
      <c r="J6" s="17"/>
      <c r="K6" s="17"/>
    </row>
    <row r="7" spans="1:11" x14ac:dyDescent="0.25">
      <c r="B7" s="67">
        <v>700000</v>
      </c>
      <c r="C7" s="52">
        <v>0.05</v>
      </c>
      <c r="D7" s="2">
        <v>4</v>
      </c>
      <c r="E7" s="2">
        <v>30</v>
      </c>
      <c r="F7" s="53"/>
      <c r="G7" s="18"/>
      <c r="H7" s="73"/>
      <c r="J7" s="17"/>
      <c r="K7" s="17"/>
    </row>
    <row r="8" spans="1:11" x14ac:dyDescent="0.25">
      <c r="B8" s="67">
        <v>700000</v>
      </c>
      <c r="C8" s="52">
        <v>0.05</v>
      </c>
      <c r="D8" s="2">
        <v>4</v>
      </c>
      <c r="E8" s="2">
        <v>35</v>
      </c>
      <c r="F8" s="53"/>
      <c r="G8" s="18"/>
      <c r="H8" s="73"/>
      <c r="J8" s="17"/>
      <c r="K8" s="17"/>
    </row>
    <row r="9" spans="1:11" x14ac:dyDescent="0.25">
      <c r="B9" s="67">
        <v>700000</v>
      </c>
      <c r="C9" s="52">
        <v>0.05</v>
      </c>
      <c r="D9" s="2">
        <v>4</v>
      </c>
      <c r="E9" s="2">
        <v>40</v>
      </c>
      <c r="F9" s="53"/>
      <c r="G9" s="18"/>
      <c r="H9" s="73"/>
      <c r="J9" s="17"/>
      <c r="K9" s="17"/>
    </row>
    <row r="10" spans="1:11" x14ac:dyDescent="0.25">
      <c r="B10" s="67">
        <v>700000</v>
      </c>
      <c r="C10" s="52">
        <v>0.05</v>
      </c>
      <c r="D10" s="2">
        <v>4</v>
      </c>
      <c r="E10" s="2">
        <v>45</v>
      </c>
      <c r="F10" s="53"/>
      <c r="G10" s="18"/>
      <c r="H10" s="73"/>
      <c r="J10" s="17"/>
      <c r="K10" s="17"/>
    </row>
    <row r="11" spans="1:11" x14ac:dyDescent="0.25">
      <c r="B11" s="67">
        <v>700000</v>
      </c>
      <c r="C11" s="52">
        <v>0.05</v>
      </c>
      <c r="D11" s="2">
        <v>4</v>
      </c>
      <c r="E11" s="2">
        <v>50</v>
      </c>
      <c r="F11" s="53"/>
      <c r="G11" s="18"/>
      <c r="H11" s="73"/>
      <c r="J11" s="17"/>
      <c r="K11" s="17"/>
    </row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1"/>
  <sheetViews>
    <sheetView zoomScale="85" zoomScaleNormal="85" workbookViewId="0"/>
  </sheetViews>
  <sheetFormatPr defaultRowHeight="15" x14ac:dyDescent="0.25"/>
  <cols>
    <col min="1" max="1" width="19" bestFit="1" customWidth="1"/>
    <col min="2" max="2" width="13.140625" bestFit="1" customWidth="1"/>
    <col min="3" max="3" width="7.140625" customWidth="1"/>
    <col min="4" max="4" width="7" customWidth="1"/>
    <col min="5" max="6" width="6.42578125" customWidth="1"/>
    <col min="7" max="7" width="7.85546875" customWidth="1"/>
    <col min="8" max="8" width="18.5703125" customWidth="1"/>
    <col min="9" max="9" width="1.7109375" customWidth="1"/>
    <col min="10" max="10" width="18.5703125" bestFit="1" customWidth="1"/>
    <col min="11" max="11" width="11.5703125" bestFit="1" customWidth="1"/>
  </cols>
  <sheetData>
    <row r="1" spans="1:11" ht="90" x14ac:dyDescent="0.25">
      <c r="A1" s="13" t="s">
        <v>58</v>
      </c>
      <c r="B1" s="49" t="s">
        <v>10</v>
      </c>
      <c r="C1" s="49" t="s">
        <v>93</v>
      </c>
      <c r="D1" s="49" t="s">
        <v>59</v>
      </c>
      <c r="E1" s="49" t="s">
        <v>2</v>
      </c>
      <c r="F1" s="49" t="s">
        <v>11</v>
      </c>
      <c r="G1" s="49" t="s">
        <v>60</v>
      </c>
      <c r="H1" s="49" t="s">
        <v>7</v>
      </c>
    </row>
    <row r="2" spans="1:11" x14ac:dyDescent="0.25">
      <c r="A2" s="13" t="s">
        <v>55</v>
      </c>
      <c r="B2" s="50" t="s">
        <v>0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54</v>
      </c>
      <c r="H2" s="50" t="s">
        <v>1</v>
      </c>
      <c r="J2" s="54" t="s">
        <v>62</v>
      </c>
      <c r="K2" s="54" t="s">
        <v>12</v>
      </c>
    </row>
    <row r="3" spans="1:11" x14ac:dyDescent="0.25">
      <c r="A3" s="13" t="s">
        <v>56</v>
      </c>
      <c r="B3" s="51" t="s">
        <v>0</v>
      </c>
      <c r="C3" s="51"/>
      <c r="D3" s="51"/>
      <c r="E3" s="51"/>
      <c r="F3" s="51" t="s">
        <v>57</v>
      </c>
      <c r="G3" s="51" t="s">
        <v>61</v>
      </c>
      <c r="H3" s="51" t="s">
        <v>1</v>
      </c>
      <c r="J3" s="55" t="s">
        <v>82</v>
      </c>
      <c r="K3" s="55" t="s">
        <v>120</v>
      </c>
    </row>
    <row r="4" spans="1:11" x14ac:dyDescent="0.25">
      <c r="B4" s="67">
        <v>700000</v>
      </c>
      <c r="C4" s="52">
        <v>0.05</v>
      </c>
      <c r="D4" s="2">
        <v>4</v>
      </c>
      <c r="E4" s="2">
        <v>15</v>
      </c>
      <c r="F4" s="53">
        <f>C4/D4</f>
        <v>1.2500000000000001E-2</v>
      </c>
      <c r="G4" s="18">
        <f>E4*D4</f>
        <v>60</v>
      </c>
      <c r="H4" s="73">
        <f>PV(F4,G4,,B4)</f>
        <v>-332197.32179804565</v>
      </c>
      <c r="J4" s="17">
        <f>B4/(1+F4)^G4</f>
        <v>332197.32179804565</v>
      </c>
      <c r="K4" s="17">
        <f>B4+H4</f>
        <v>367802.67820195435</v>
      </c>
    </row>
    <row r="5" spans="1:11" x14ac:dyDescent="0.25">
      <c r="B5" s="67">
        <v>700000</v>
      </c>
      <c r="C5" s="52">
        <v>0.05</v>
      </c>
      <c r="D5" s="2">
        <v>4</v>
      </c>
      <c r="E5" s="2">
        <v>20</v>
      </c>
      <c r="F5" s="53">
        <f t="shared" ref="F5:F11" si="0">C5/D5</f>
        <v>1.2500000000000001E-2</v>
      </c>
      <c r="G5" s="18">
        <f t="shared" ref="G5:G11" si="1">E5*D5</f>
        <v>80</v>
      </c>
      <c r="H5" s="73">
        <f t="shared" ref="H5:H11" si="2">PV(F5,G5,,B5)</f>
        <v>-259116.75073220968</v>
      </c>
      <c r="J5" s="17">
        <f t="shared" ref="J5:J11" si="3">B5/(1+F5)^G5</f>
        <v>259116.75073220968</v>
      </c>
      <c r="K5" s="17">
        <f t="shared" ref="K5:K11" si="4">B5+H5</f>
        <v>440883.24926779035</v>
      </c>
    </row>
    <row r="6" spans="1:11" x14ac:dyDescent="0.25">
      <c r="B6" s="67">
        <v>700000</v>
      </c>
      <c r="C6" s="52">
        <v>0.05</v>
      </c>
      <c r="D6" s="2">
        <v>4</v>
      </c>
      <c r="E6" s="2">
        <v>25</v>
      </c>
      <c r="F6" s="53">
        <f t="shared" si="0"/>
        <v>1.2500000000000001E-2</v>
      </c>
      <c r="G6" s="18">
        <f t="shared" si="1"/>
        <v>100</v>
      </c>
      <c r="H6" s="73">
        <f t="shared" si="2"/>
        <v>-202113.28058459109</v>
      </c>
      <c r="J6" s="17">
        <f t="shared" si="3"/>
        <v>202113.28058459109</v>
      </c>
      <c r="K6" s="17">
        <f t="shared" si="4"/>
        <v>497886.71941540891</v>
      </c>
    </row>
    <row r="7" spans="1:11" x14ac:dyDescent="0.25">
      <c r="B7" s="67">
        <v>700000</v>
      </c>
      <c r="C7" s="52">
        <v>0.05</v>
      </c>
      <c r="D7" s="2">
        <v>4</v>
      </c>
      <c r="E7" s="2">
        <v>30</v>
      </c>
      <c r="F7" s="53">
        <f t="shared" si="0"/>
        <v>1.2500000000000001E-2</v>
      </c>
      <c r="G7" s="18">
        <f t="shared" si="1"/>
        <v>120</v>
      </c>
      <c r="H7" s="73">
        <f t="shared" si="2"/>
        <v>-157650.08658542039</v>
      </c>
      <c r="J7" s="17">
        <f t="shared" si="3"/>
        <v>157650.08658542039</v>
      </c>
      <c r="K7" s="17">
        <f t="shared" si="4"/>
        <v>542349.91341457958</v>
      </c>
    </row>
    <row r="8" spans="1:11" x14ac:dyDescent="0.25">
      <c r="B8" s="67">
        <v>700000</v>
      </c>
      <c r="C8" s="52">
        <v>0.05</v>
      </c>
      <c r="D8" s="2">
        <v>4</v>
      </c>
      <c r="E8" s="2">
        <v>35</v>
      </c>
      <c r="F8" s="53">
        <f t="shared" si="0"/>
        <v>1.2500000000000001E-2</v>
      </c>
      <c r="G8" s="18">
        <f t="shared" si="1"/>
        <v>140</v>
      </c>
      <c r="H8" s="73">
        <f t="shared" si="2"/>
        <v>-122968.41518035976</v>
      </c>
      <c r="J8" s="17">
        <f t="shared" si="3"/>
        <v>122968.41518035976</v>
      </c>
      <c r="K8" s="17">
        <f t="shared" si="4"/>
        <v>577031.58481964027</v>
      </c>
    </row>
    <row r="9" spans="1:11" x14ac:dyDescent="0.25">
      <c r="B9" s="67">
        <v>700000</v>
      </c>
      <c r="C9" s="52">
        <v>0.05</v>
      </c>
      <c r="D9" s="2">
        <v>4</v>
      </c>
      <c r="E9" s="2">
        <v>40</v>
      </c>
      <c r="F9" s="53">
        <f t="shared" si="0"/>
        <v>1.2500000000000001E-2</v>
      </c>
      <c r="G9" s="18">
        <f t="shared" si="1"/>
        <v>160</v>
      </c>
      <c r="H9" s="73">
        <f t="shared" si="2"/>
        <v>-95916.415014311555</v>
      </c>
      <c r="J9" s="17">
        <f t="shared" si="3"/>
        <v>95916.415014311555</v>
      </c>
      <c r="K9" s="17">
        <f t="shared" si="4"/>
        <v>604083.58498568845</v>
      </c>
    </row>
    <row r="10" spans="1:11" x14ac:dyDescent="0.25">
      <c r="B10" s="67">
        <v>700000</v>
      </c>
      <c r="C10" s="52">
        <v>0.05</v>
      </c>
      <c r="D10" s="2">
        <v>4</v>
      </c>
      <c r="E10" s="2">
        <v>45</v>
      </c>
      <c r="F10" s="53">
        <f t="shared" si="0"/>
        <v>1.2500000000000001E-2</v>
      </c>
      <c r="G10" s="18">
        <f t="shared" si="1"/>
        <v>180</v>
      </c>
      <c r="H10" s="73">
        <f t="shared" si="2"/>
        <v>-74815.623635580923</v>
      </c>
      <c r="J10" s="17">
        <f t="shared" si="3"/>
        <v>74815.623635580923</v>
      </c>
      <c r="K10" s="17">
        <f t="shared" si="4"/>
        <v>625184.37636441912</v>
      </c>
    </row>
    <row r="11" spans="1:11" x14ac:dyDescent="0.25">
      <c r="B11" s="67">
        <v>700000</v>
      </c>
      <c r="C11" s="52">
        <v>0.05</v>
      </c>
      <c r="D11" s="2">
        <v>4</v>
      </c>
      <c r="E11" s="2">
        <v>50</v>
      </c>
      <c r="F11" s="53">
        <f t="shared" si="0"/>
        <v>1.2500000000000001E-2</v>
      </c>
      <c r="G11" s="18">
        <f t="shared" si="1"/>
        <v>200</v>
      </c>
      <c r="H11" s="73">
        <f t="shared" si="2"/>
        <v>-58356.82598380807</v>
      </c>
      <c r="J11" s="17">
        <f t="shared" si="3"/>
        <v>58356.82598380807</v>
      </c>
      <c r="K11" s="17">
        <f t="shared" si="4"/>
        <v>641643.17401619197</v>
      </c>
    </row>
  </sheetData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3"/>
  <sheetViews>
    <sheetView workbookViewId="0">
      <selection activeCell="C7" sqref="C7"/>
    </sheetView>
  </sheetViews>
  <sheetFormatPr defaultRowHeight="15" x14ac:dyDescent="0.25"/>
  <sheetData>
    <row r="1" spans="1:2" x14ac:dyDescent="0.25">
      <c r="A1">
        <v>10.1</v>
      </c>
      <c r="B1" t="str">
        <f>'10(1)'!A4&amp;", "&amp;'10(1)'!A5&amp;", "&amp;'10(1)'!A6&amp;", "&amp;'10(1)'!A7&amp;", "&amp;'10(1)'!A8&amp;", "&amp;'10(1)'!A9&amp;", "&amp;'10(1)'!A10&amp;", "&amp;'10(1)'!A11&amp;", "&amp;'10(1)'!A12</f>
        <v>6, 7, 8, 9, 10, 16, 17, 18, 24</v>
      </c>
    </row>
    <row r="2" spans="1:2" x14ac:dyDescent="0.25">
      <c r="A2">
        <v>10.199999999999999</v>
      </c>
      <c r="B2" t="str">
        <f>'10(2)'!A4&amp;", "&amp;'10(2)'!A5&amp;", "&amp;'10(2)'!A6&amp;", "&amp;'10(2)'!A7&amp;", "&amp;'10(2)'!A12&amp;", "&amp;'10(2)'!A13&amp;", "&amp;'10(2)'!A14</f>
        <v>3, 4, 5, 6, 8, 9, 10</v>
      </c>
    </row>
    <row r="3" spans="1:2" x14ac:dyDescent="0.25">
      <c r="A3">
        <v>10.3</v>
      </c>
      <c r="B3" t="str">
        <f>'10(3)'!A2&amp;", "&amp;'10(3)'!A3&amp;", "&amp;'10(3)'!A4&amp;", "&amp;'10(3)'!A5&amp;", "&amp;'10(3)'!A8&amp;", "&amp;'10(3)'!A9</f>
        <v>3, 4, 5, 6, 9, 10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K17"/>
  <sheetViews>
    <sheetView zoomScaleNormal="100" workbookViewId="0">
      <selection activeCell="A12" sqref="A12"/>
    </sheetView>
  </sheetViews>
  <sheetFormatPr defaultRowHeight="15" x14ac:dyDescent="0.25"/>
  <cols>
    <col min="1" max="1" width="19" bestFit="1" customWidth="1"/>
    <col min="2" max="2" width="13.140625" bestFit="1" customWidth="1"/>
    <col min="3" max="3" width="10.7109375" customWidth="1"/>
    <col min="4" max="4" width="14.85546875" customWidth="1"/>
    <col min="7" max="7" width="13.5703125" customWidth="1"/>
    <col min="8" max="8" width="13.140625" bestFit="1" customWidth="1"/>
    <col min="9" max="9" width="11.5703125" bestFit="1" customWidth="1"/>
    <col min="10" max="10" width="1.7109375" customWidth="1"/>
    <col min="11" max="11" width="22.42578125" customWidth="1"/>
  </cols>
  <sheetData>
    <row r="1" spans="1:11" ht="45" x14ac:dyDescent="0.25">
      <c r="A1" s="13" t="s">
        <v>58</v>
      </c>
      <c r="B1" s="49" t="s">
        <v>7</v>
      </c>
      <c r="C1" s="49" t="s">
        <v>93</v>
      </c>
      <c r="D1" s="49" t="s">
        <v>59</v>
      </c>
      <c r="E1" s="49" t="s">
        <v>2</v>
      </c>
      <c r="F1" s="49" t="s">
        <v>11</v>
      </c>
      <c r="G1" s="49" t="s">
        <v>60</v>
      </c>
      <c r="H1" s="49" t="s">
        <v>10</v>
      </c>
      <c r="I1" s="49" t="s">
        <v>12</v>
      </c>
      <c r="K1" s="49" t="s">
        <v>62</v>
      </c>
    </row>
    <row r="2" spans="1:11" x14ac:dyDescent="0.25">
      <c r="A2" s="13" t="s">
        <v>55</v>
      </c>
      <c r="B2" s="50" t="s">
        <v>1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54</v>
      </c>
      <c r="H2" s="50" t="s">
        <v>0</v>
      </c>
      <c r="I2" s="50"/>
      <c r="K2" s="50" t="s">
        <v>63</v>
      </c>
    </row>
    <row r="3" spans="1:11" x14ac:dyDescent="0.25">
      <c r="A3" s="13" t="s">
        <v>56</v>
      </c>
      <c r="B3" s="51" t="s">
        <v>1</v>
      </c>
      <c r="C3" s="51"/>
      <c r="D3" s="51"/>
      <c r="E3" s="51"/>
      <c r="F3" s="51" t="s">
        <v>57</v>
      </c>
      <c r="G3" s="51" t="s">
        <v>61</v>
      </c>
      <c r="H3" s="51" t="s">
        <v>0</v>
      </c>
      <c r="I3" s="51"/>
    </row>
    <row r="4" spans="1:11" x14ac:dyDescent="0.25">
      <c r="A4" s="48">
        <v>6</v>
      </c>
      <c r="B4" s="26">
        <v>18000</v>
      </c>
      <c r="C4" s="52">
        <v>0.01</v>
      </c>
      <c r="D4" s="2">
        <v>1</v>
      </c>
      <c r="E4" s="2">
        <v>10</v>
      </c>
      <c r="F4" s="53">
        <f t="shared" ref="F4:F11" si="0">C4/D4</f>
        <v>0.01</v>
      </c>
      <c r="G4" s="18">
        <f t="shared" ref="G4:G11" si="1">E4*D4</f>
        <v>10</v>
      </c>
      <c r="H4" s="17">
        <f t="shared" ref="H4:H11" si="2">FV(F4,G4,,-B4)</f>
        <v>19883.198257401684</v>
      </c>
      <c r="I4" s="17">
        <f t="shared" ref="I4:I11" si="3">H4-B4</f>
        <v>1883.1982574016838</v>
      </c>
      <c r="K4" s="17">
        <f t="shared" ref="K4:K11" si="4">B4*(1+F4)^G4</f>
        <v>19883.198257401684</v>
      </c>
    </row>
    <row r="5" spans="1:11" x14ac:dyDescent="0.25">
      <c r="A5" s="47">
        <v>7</v>
      </c>
      <c r="B5" s="26">
        <v>12300</v>
      </c>
      <c r="C5" s="52">
        <v>0.03</v>
      </c>
      <c r="D5" s="2">
        <v>2</v>
      </c>
      <c r="E5" s="2">
        <v>4</v>
      </c>
      <c r="F5" s="53">
        <f t="shared" si="0"/>
        <v>1.4999999999999999E-2</v>
      </c>
      <c r="G5" s="18">
        <f t="shared" si="1"/>
        <v>8</v>
      </c>
      <c r="H5" s="17">
        <f t="shared" si="2"/>
        <v>13855.858815122261</v>
      </c>
      <c r="I5" s="17">
        <f t="shared" si="3"/>
        <v>1555.8588151222611</v>
      </c>
      <c r="K5" s="17">
        <f t="shared" si="4"/>
        <v>13855.858815122261</v>
      </c>
    </row>
    <row r="6" spans="1:11" x14ac:dyDescent="0.25">
      <c r="A6" s="47">
        <v>8</v>
      </c>
      <c r="B6" s="26">
        <v>12500</v>
      </c>
      <c r="C6" s="52">
        <v>0.08</v>
      </c>
      <c r="D6" s="2">
        <v>4</v>
      </c>
      <c r="E6" s="2">
        <v>5</v>
      </c>
      <c r="F6" s="53">
        <f t="shared" si="0"/>
        <v>0.02</v>
      </c>
      <c r="G6" s="18">
        <f t="shared" si="1"/>
        <v>20</v>
      </c>
      <c r="H6" s="17">
        <f t="shared" si="2"/>
        <v>18574.342449729429</v>
      </c>
      <c r="I6" s="17">
        <f t="shared" si="3"/>
        <v>6074.3424497294291</v>
      </c>
      <c r="K6" s="17">
        <f t="shared" si="4"/>
        <v>18574.342449729429</v>
      </c>
    </row>
    <row r="7" spans="1:11" x14ac:dyDescent="0.25">
      <c r="A7" s="47">
        <v>9</v>
      </c>
      <c r="B7" s="26">
        <v>45000</v>
      </c>
      <c r="C7" s="52">
        <v>0.06</v>
      </c>
      <c r="D7" s="2">
        <v>2</v>
      </c>
      <c r="E7" s="2">
        <v>5</v>
      </c>
      <c r="F7" s="53">
        <f t="shared" si="0"/>
        <v>0.03</v>
      </c>
      <c r="G7" s="18">
        <f t="shared" si="1"/>
        <v>10</v>
      </c>
      <c r="H7" s="17">
        <f t="shared" si="2"/>
        <v>60476.237070485477</v>
      </c>
      <c r="I7" s="17">
        <f t="shared" si="3"/>
        <v>15476.237070485477</v>
      </c>
      <c r="K7" s="17">
        <f t="shared" si="4"/>
        <v>60476.237070485477</v>
      </c>
    </row>
    <row r="8" spans="1:11" x14ac:dyDescent="0.25">
      <c r="A8" s="47">
        <v>10</v>
      </c>
      <c r="B8" s="26">
        <v>82000</v>
      </c>
      <c r="C8" s="52">
        <v>0.08</v>
      </c>
      <c r="D8" s="2">
        <v>2</v>
      </c>
      <c r="E8" s="2">
        <v>4</v>
      </c>
      <c r="F8" s="53">
        <f t="shared" si="0"/>
        <v>0.04</v>
      </c>
      <c r="G8" s="18">
        <f t="shared" si="1"/>
        <v>8</v>
      </c>
      <c r="H8" s="17">
        <f t="shared" si="2"/>
        <v>112222.66213323247</v>
      </c>
      <c r="I8" s="17">
        <f t="shared" si="3"/>
        <v>30222.662133232472</v>
      </c>
      <c r="K8" s="17">
        <f t="shared" si="4"/>
        <v>112222.66213323247</v>
      </c>
    </row>
    <row r="9" spans="1:11" x14ac:dyDescent="0.25">
      <c r="A9" s="47">
        <v>16</v>
      </c>
      <c r="B9" s="26">
        <v>2800</v>
      </c>
      <c r="C9" s="52">
        <v>0.06</v>
      </c>
      <c r="D9" s="2">
        <v>4</v>
      </c>
      <c r="E9" s="2">
        <v>5</v>
      </c>
      <c r="F9" s="53">
        <f t="shared" si="0"/>
        <v>1.4999999999999999E-2</v>
      </c>
      <c r="G9" s="18">
        <f t="shared" si="1"/>
        <v>20</v>
      </c>
      <c r="H9" s="17">
        <f t="shared" si="2"/>
        <v>3771.1940183401462</v>
      </c>
      <c r="I9" s="17">
        <f t="shared" si="3"/>
        <v>971.19401834014616</v>
      </c>
      <c r="K9" s="17">
        <f t="shared" si="4"/>
        <v>3771.1940183401462</v>
      </c>
    </row>
    <row r="10" spans="1:11" x14ac:dyDescent="0.25">
      <c r="A10" s="47">
        <v>17</v>
      </c>
      <c r="B10" s="26">
        <v>4500</v>
      </c>
      <c r="C10" s="52">
        <v>0.08</v>
      </c>
      <c r="D10" s="2">
        <v>4</v>
      </c>
      <c r="E10" s="2">
        <v>3</v>
      </c>
      <c r="F10" s="53">
        <f t="shared" si="0"/>
        <v>0.02</v>
      </c>
      <c r="G10" s="18">
        <f t="shared" si="1"/>
        <v>12</v>
      </c>
      <c r="H10" s="17">
        <f t="shared" si="2"/>
        <v>5707.0880755314538</v>
      </c>
      <c r="I10" s="17">
        <f t="shared" si="3"/>
        <v>1207.0880755314538</v>
      </c>
      <c r="K10" s="17">
        <f t="shared" si="4"/>
        <v>5707.0880755314538</v>
      </c>
    </row>
    <row r="11" spans="1:11" x14ac:dyDescent="0.25">
      <c r="A11" s="47">
        <v>18</v>
      </c>
      <c r="B11" s="26">
        <v>6000</v>
      </c>
      <c r="C11" s="52">
        <v>0.05</v>
      </c>
      <c r="D11" s="2">
        <v>2</v>
      </c>
      <c r="E11" s="2">
        <v>4</v>
      </c>
      <c r="F11" s="53">
        <f t="shared" si="0"/>
        <v>2.5000000000000001E-2</v>
      </c>
      <c r="G11" s="18">
        <f t="shared" si="1"/>
        <v>8</v>
      </c>
      <c r="H11" s="17">
        <f t="shared" si="2"/>
        <v>7310.4173850595062</v>
      </c>
      <c r="I11" s="17">
        <f t="shared" si="3"/>
        <v>1310.4173850595062</v>
      </c>
      <c r="K11" s="17">
        <f t="shared" si="4"/>
        <v>7310.4173850595062</v>
      </c>
    </row>
    <row r="12" spans="1:11" x14ac:dyDescent="0.25">
      <c r="A12" s="47">
        <v>24</v>
      </c>
      <c r="B12" s="26">
        <v>4500000</v>
      </c>
      <c r="C12" s="52">
        <v>0.08</v>
      </c>
      <c r="D12" s="2">
        <v>4</v>
      </c>
      <c r="E12" s="2">
        <v>1.5</v>
      </c>
      <c r="F12" s="53">
        <f t="shared" ref="F12" si="5">C12/D12</f>
        <v>0.02</v>
      </c>
      <c r="G12" s="18">
        <f t="shared" ref="G12" si="6">E12*D12</f>
        <v>6</v>
      </c>
      <c r="H12" s="17">
        <f t="shared" ref="H12" si="7">FV(F12,G12,,-B12)</f>
        <v>5067730.8866880005</v>
      </c>
      <c r="I12" s="17">
        <f t="shared" ref="I12" si="8">H12-B12</f>
        <v>567730.88668800052</v>
      </c>
      <c r="K12" s="17">
        <f t="shared" ref="K12" si="9">B12*(1+F12)^G12</f>
        <v>5067730.8866880005</v>
      </c>
    </row>
    <row r="16" spans="1:11" ht="21" x14ac:dyDescent="0.35">
      <c r="A16" s="86" t="s">
        <v>121</v>
      </c>
    </row>
    <row r="17" spans="1:1" ht="21" x14ac:dyDescent="0.35">
      <c r="A17" s="86" t="s">
        <v>122</v>
      </c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34"/>
  <sheetViews>
    <sheetView topLeftCell="A7" zoomScale="85" zoomScaleNormal="85" workbookViewId="0">
      <selection activeCell="F34" sqref="F34"/>
    </sheetView>
  </sheetViews>
  <sheetFormatPr defaultRowHeight="15" x14ac:dyDescent="0.25"/>
  <cols>
    <col min="1" max="1" width="15.5703125" customWidth="1"/>
    <col min="2" max="2" width="12.5703125" bestFit="1" customWidth="1"/>
    <col min="3" max="3" width="11.5703125" bestFit="1" customWidth="1"/>
    <col min="4" max="4" width="13.28515625" customWidth="1"/>
    <col min="5" max="5" width="16.140625" customWidth="1"/>
    <col min="6" max="6" width="19" customWidth="1"/>
    <col min="7" max="7" width="22.28515625" bestFit="1" customWidth="1"/>
    <col min="8" max="8" width="10.85546875" bestFit="1" customWidth="1"/>
    <col min="9" max="9" width="9.85546875" bestFit="1" customWidth="1"/>
    <col min="10" max="10" width="1.7109375" customWidth="1"/>
    <col min="11" max="11" width="9.7109375" customWidth="1"/>
  </cols>
  <sheetData>
    <row r="1" spans="1:11" ht="90" x14ac:dyDescent="0.25">
      <c r="A1" s="2"/>
      <c r="B1" s="28" t="s">
        <v>1</v>
      </c>
      <c r="C1" s="28" t="s">
        <v>66</v>
      </c>
      <c r="D1" s="28" t="s">
        <v>64</v>
      </c>
      <c r="E1" s="28" t="s">
        <v>65</v>
      </c>
      <c r="F1" s="28" t="s">
        <v>69</v>
      </c>
      <c r="G1" s="28" t="s">
        <v>92</v>
      </c>
      <c r="H1" s="28" t="s">
        <v>0</v>
      </c>
      <c r="I1" s="28" t="s">
        <v>70</v>
      </c>
    </row>
    <row r="2" spans="1:11" ht="60" x14ac:dyDescent="0.25">
      <c r="A2" s="2" t="s">
        <v>73</v>
      </c>
      <c r="B2" s="49" t="s">
        <v>1</v>
      </c>
      <c r="C2" s="49" t="s">
        <v>3</v>
      </c>
      <c r="D2" s="49"/>
      <c r="E2" s="49"/>
      <c r="F2" s="49" t="s">
        <v>74</v>
      </c>
      <c r="G2" s="49" t="s">
        <v>6</v>
      </c>
      <c r="H2" s="49" t="s">
        <v>0</v>
      </c>
      <c r="I2" s="49"/>
    </row>
    <row r="3" spans="1:11" x14ac:dyDescent="0.25">
      <c r="A3" s="2" t="s">
        <v>71</v>
      </c>
      <c r="B3" s="63" t="s">
        <v>1</v>
      </c>
      <c r="C3" s="63"/>
      <c r="D3" s="63"/>
      <c r="E3" s="63"/>
      <c r="F3" s="63" t="s">
        <v>61</v>
      </c>
      <c r="G3" s="63" t="s">
        <v>57</v>
      </c>
      <c r="H3" s="63" t="s">
        <v>0</v>
      </c>
      <c r="I3" s="63"/>
      <c r="K3" s="64" t="s">
        <v>62</v>
      </c>
    </row>
    <row r="4" spans="1:11" x14ac:dyDescent="0.25">
      <c r="A4" s="47">
        <v>3</v>
      </c>
      <c r="B4" s="26">
        <v>8200</v>
      </c>
      <c r="C4" s="62">
        <v>3.5000000000000003E-2</v>
      </c>
      <c r="D4" s="56">
        <v>40820</v>
      </c>
      <c r="E4" s="56">
        <v>40884</v>
      </c>
      <c r="F4" s="18">
        <f t="shared" ref="F4:F7" si="0">E4-D4</f>
        <v>64</v>
      </c>
      <c r="G4" s="18">
        <f t="shared" ref="G4:G7" si="1">C4/365</f>
        <v>9.5890410958904119E-5</v>
      </c>
      <c r="H4" s="17">
        <f t="shared" ref="H4:H7" si="2">FV(G4,F4,,-B4)</f>
        <v>8250.4755932469216</v>
      </c>
      <c r="I4" s="17">
        <f t="shared" ref="I4:I7" si="3">H4-B4</f>
        <v>50.475593246921562</v>
      </c>
      <c r="K4" s="18">
        <f>B4*(1+G4)^F4</f>
        <v>8250.4755932469216</v>
      </c>
    </row>
    <row r="5" spans="1:11" x14ac:dyDescent="0.25">
      <c r="A5" s="47">
        <v>4</v>
      </c>
      <c r="B5" s="26">
        <v>2830</v>
      </c>
      <c r="C5" s="62">
        <v>3.5000000000000003E-2</v>
      </c>
      <c r="D5" s="56">
        <v>40667</v>
      </c>
      <c r="E5" s="56">
        <v>40717</v>
      </c>
      <c r="F5" s="18">
        <f>E5-D5</f>
        <v>50</v>
      </c>
      <c r="G5" s="18">
        <f t="shared" si="1"/>
        <v>9.5890410958904119E-5</v>
      </c>
      <c r="H5" s="17">
        <f t="shared" si="2"/>
        <v>2843.6004187779258</v>
      </c>
      <c r="I5" s="17">
        <f t="shared" si="3"/>
        <v>13.600418777925825</v>
      </c>
      <c r="K5" s="18">
        <f t="shared" ref="K5:K7" si="4">B5*(1+G5)^F5</f>
        <v>2843.6004187779258</v>
      </c>
    </row>
    <row r="6" spans="1:11" x14ac:dyDescent="0.25">
      <c r="A6" s="47">
        <v>5</v>
      </c>
      <c r="B6" s="26">
        <v>17958</v>
      </c>
      <c r="C6" s="62">
        <v>3.5000000000000003E-2</v>
      </c>
      <c r="D6" s="56">
        <v>40795</v>
      </c>
      <c r="E6" s="56">
        <v>40854</v>
      </c>
      <c r="F6" s="18">
        <f t="shared" si="0"/>
        <v>59</v>
      </c>
      <c r="G6" s="18">
        <f t="shared" si="1"/>
        <v>9.5890410958904119E-5</v>
      </c>
      <c r="H6" s="17">
        <f t="shared" si="2"/>
        <v>18059.881041376066</v>
      </c>
      <c r="I6" s="17">
        <f t="shared" si="3"/>
        <v>101.8810413760657</v>
      </c>
      <c r="K6" s="18">
        <f t="shared" si="4"/>
        <v>18059.881041376066</v>
      </c>
    </row>
    <row r="7" spans="1:11" x14ac:dyDescent="0.25">
      <c r="A7" s="47">
        <v>6</v>
      </c>
      <c r="B7" s="26">
        <v>12000</v>
      </c>
      <c r="C7" s="62">
        <v>3.5000000000000003E-2</v>
      </c>
      <c r="D7" s="56">
        <v>40880</v>
      </c>
      <c r="E7" s="56">
        <v>40959</v>
      </c>
      <c r="F7" s="18">
        <f t="shared" si="0"/>
        <v>79</v>
      </c>
      <c r="G7" s="18">
        <f t="shared" si="1"/>
        <v>9.5890410958904119E-5</v>
      </c>
      <c r="H7" s="17">
        <f t="shared" si="2"/>
        <v>12091.244904276815</v>
      </c>
      <c r="I7" s="17">
        <f t="shared" si="3"/>
        <v>91.24490427681485</v>
      </c>
      <c r="K7" s="18">
        <f t="shared" si="4"/>
        <v>12091.244904276815</v>
      </c>
    </row>
    <row r="9" spans="1:11" ht="90" x14ac:dyDescent="0.25">
      <c r="B9" s="28" t="s">
        <v>1</v>
      </c>
      <c r="C9" s="28" t="s">
        <v>66</v>
      </c>
      <c r="D9" s="28" t="s">
        <v>2</v>
      </c>
      <c r="E9" s="28" t="s">
        <v>72</v>
      </c>
      <c r="F9" s="28" t="s">
        <v>60</v>
      </c>
      <c r="G9" s="28" t="s">
        <v>92</v>
      </c>
      <c r="H9" s="28"/>
      <c r="I9" s="28" t="s">
        <v>70</v>
      </c>
    </row>
    <row r="10" spans="1:11" x14ac:dyDescent="0.25">
      <c r="A10" s="2" t="s">
        <v>73</v>
      </c>
      <c r="B10" s="49" t="s">
        <v>1</v>
      </c>
      <c r="C10" s="49" t="s">
        <v>3</v>
      </c>
      <c r="D10" s="49" t="s">
        <v>5</v>
      </c>
      <c r="E10" s="49" t="s">
        <v>4</v>
      </c>
      <c r="F10" s="49" t="s">
        <v>54</v>
      </c>
      <c r="G10" s="49" t="s">
        <v>6</v>
      </c>
      <c r="H10" s="49" t="s">
        <v>0</v>
      </c>
      <c r="I10" s="49"/>
    </row>
    <row r="11" spans="1:11" x14ac:dyDescent="0.25">
      <c r="A11" s="2" t="s">
        <v>71</v>
      </c>
      <c r="B11" s="65" t="s">
        <v>1</v>
      </c>
      <c r="C11" s="65"/>
      <c r="D11" s="65"/>
      <c r="E11" s="65"/>
      <c r="F11" s="65" t="s">
        <v>61</v>
      </c>
      <c r="G11" s="65" t="s">
        <v>57</v>
      </c>
      <c r="H11" s="65" t="s">
        <v>0</v>
      </c>
      <c r="I11" s="65"/>
      <c r="K11" s="64" t="s">
        <v>62</v>
      </c>
    </row>
    <row r="12" spans="1:11" x14ac:dyDescent="0.25">
      <c r="A12" s="47">
        <v>8</v>
      </c>
      <c r="B12" s="26">
        <v>8000</v>
      </c>
      <c r="C12" s="52">
        <v>0.04</v>
      </c>
      <c r="D12" s="2">
        <v>1</v>
      </c>
      <c r="E12" s="2">
        <v>365</v>
      </c>
      <c r="F12" s="18">
        <f t="shared" ref="F12:F14" si="5">D12*E12</f>
        <v>365</v>
      </c>
      <c r="G12" s="61">
        <f t="shared" ref="G12:G14" si="6">C12/E12</f>
        <v>1.0958904109589041E-4</v>
      </c>
      <c r="H12" s="17">
        <f t="shared" ref="H12:H14" si="7">FV(G12,F12,,-B12)</f>
        <v>8326.4679450591739</v>
      </c>
      <c r="I12" s="17">
        <f t="shared" ref="I12:I14" si="8">H12-B12</f>
        <v>326.46794505917387</v>
      </c>
      <c r="K12" s="18">
        <f t="shared" ref="K12:K14" si="9">B12*(1+G12)^F12</f>
        <v>8326.4679450591739</v>
      </c>
    </row>
    <row r="13" spans="1:11" x14ac:dyDescent="0.25">
      <c r="A13" s="47">
        <v>9</v>
      </c>
      <c r="B13" s="26">
        <v>12900</v>
      </c>
      <c r="C13" s="52">
        <v>0.03</v>
      </c>
      <c r="D13" s="2">
        <v>10</v>
      </c>
      <c r="E13" s="2">
        <v>365</v>
      </c>
      <c r="F13" s="18">
        <f t="shared" si="5"/>
        <v>3650</v>
      </c>
      <c r="G13" s="61">
        <f t="shared" si="6"/>
        <v>8.219178082191781E-5</v>
      </c>
      <c r="H13" s="17">
        <f t="shared" si="7"/>
        <v>17412.963947800581</v>
      </c>
      <c r="I13" s="17">
        <f t="shared" si="8"/>
        <v>4512.9639478005811</v>
      </c>
      <c r="K13" s="18">
        <f t="shared" si="9"/>
        <v>17412.963947800581</v>
      </c>
    </row>
    <row r="14" spans="1:11" x14ac:dyDescent="0.25">
      <c r="A14" s="47">
        <v>10</v>
      </c>
      <c r="B14" s="26">
        <v>3600.4</v>
      </c>
      <c r="C14" s="52">
        <v>0.01</v>
      </c>
      <c r="D14" s="2">
        <v>3</v>
      </c>
      <c r="E14" s="2">
        <v>365</v>
      </c>
      <c r="F14" s="18">
        <f t="shared" si="5"/>
        <v>1095</v>
      </c>
      <c r="G14" s="61">
        <f t="shared" si="6"/>
        <v>2.7397260273972603E-5</v>
      </c>
      <c r="H14" s="17">
        <f t="shared" si="7"/>
        <v>3710.0469793969801</v>
      </c>
      <c r="I14" s="17">
        <f t="shared" si="8"/>
        <v>109.64697939697999</v>
      </c>
      <c r="K14" s="18">
        <f t="shared" si="9"/>
        <v>3710.0469793969801</v>
      </c>
    </row>
    <row r="17" spans="1:6" x14ac:dyDescent="0.25">
      <c r="A17" s="47">
        <v>16</v>
      </c>
      <c r="B17" s="66" t="s">
        <v>75</v>
      </c>
    </row>
    <row r="18" spans="1:6" x14ac:dyDescent="0.25">
      <c r="A18" s="2" t="s">
        <v>66</v>
      </c>
      <c r="B18" s="59">
        <v>3.5000000000000003E-2</v>
      </c>
    </row>
    <row r="19" spans="1:6" x14ac:dyDescent="0.25">
      <c r="A19" s="2" t="s">
        <v>77</v>
      </c>
      <c r="B19" s="2">
        <v>365</v>
      </c>
    </row>
    <row r="20" spans="1:6" x14ac:dyDescent="0.25">
      <c r="A20" s="2" t="s">
        <v>11</v>
      </c>
      <c r="B20" s="60">
        <f>B18/B19</f>
        <v>9.5890410958904119E-5</v>
      </c>
    </row>
    <row r="21" spans="1:6" x14ac:dyDescent="0.25">
      <c r="A21" s="2" t="s">
        <v>79</v>
      </c>
      <c r="B21" s="56">
        <v>40731</v>
      </c>
    </row>
    <row r="22" spans="1:6" x14ac:dyDescent="0.25">
      <c r="A22" s="2" t="s">
        <v>67</v>
      </c>
      <c r="B22" s="26">
        <v>7800</v>
      </c>
    </row>
    <row r="23" spans="1:6" x14ac:dyDescent="0.25">
      <c r="B23" s="57"/>
    </row>
    <row r="25" spans="1:6" x14ac:dyDescent="0.25">
      <c r="A25" s="13" t="s">
        <v>78</v>
      </c>
      <c r="B25" s="13" t="s">
        <v>68</v>
      </c>
      <c r="C25" s="13" t="s">
        <v>80</v>
      </c>
      <c r="D25" s="13" t="s">
        <v>81</v>
      </c>
      <c r="E25" s="13" t="s">
        <v>76</v>
      </c>
      <c r="F25" s="28" t="s">
        <v>39</v>
      </c>
    </row>
    <row r="26" spans="1:6" x14ac:dyDescent="0.25">
      <c r="A26" s="6"/>
      <c r="B26" s="69">
        <f>B21</f>
        <v>40731</v>
      </c>
      <c r="C26" s="6">
        <v>7800</v>
      </c>
      <c r="D26" s="6"/>
      <c r="E26" s="7">
        <f>B22</f>
        <v>7800</v>
      </c>
      <c r="F26" s="2"/>
    </row>
    <row r="27" spans="1:6" x14ac:dyDescent="0.25">
      <c r="A27" s="2">
        <v>46</v>
      </c>
      <c r="B27" s="68">
        <f>B26+A27</f>
        <v>40777</v>
      </c>
      <c r="C27" s="2"/>
      <c r="D27" s="2">
        <v>-1500</v>
      </c>
      <c r="E27" s="17">
        <f>E26*(1+$B$20)^(B27-B26)+D27</f>
        <v>6334.4798149579019</v>
      </c>
      <c r="F27" s="17">
        <f>FV($B$20,A27,,-E26)+D27</f>
        <v>6334.4798149579019</v>
      </c>
    </row>
    <row r="28" spans="1:6" x14ac:dyDescent="0.25">
      <c r="A28" s="2">
        <v>10</v>
      </c>
      <c r="B28" s="68">
        <f>B27+A28</f>
        <v>40787</v>
      </c>
      <c r="C28" s="2"/>
      <c r="D28" s="2">
        <v>-1000</v>
      </c>
      <c r="E28" s="17">
        <f>E27*(1+$B$20)^(B28-B27)+D28</f>
        <v>5340.5565953960049</v>
      </c>
      <c r="F28" s="17">
        <f>FV($B$20,A28,,-E27)+D28</f>
        <v>5340.5565953960049</v>
      </c>
    </row>
    <row r="29" spans="1:6" x14ac:dyDescent="0.25">
      <c r="A29" s="2">
        <v>30</v>
      </c>
      <c r="B29" s="68">
        <f>B28+A29</f>
        <v>40817</v>
      </c>
      <c r="C29" s="2"/>
      <c r="D29" s="2"/>
      <c r="E29" s="17">
        <f>E28*(1+$B$20)^(B29-B28)+D29</f>
        <v>5355.9412207508694</v>
      </c>
      <c r="F29" s="17">
        <f>FV($B$20,A29,,-E28)+D29</f>
        <v>5355.9412207508694</v>
      </c>
    </row>
    <row r="31" spans="1:6" x14ac:dyDescent="0.25">
      <c r="E31" s="47" t="s">
        <v>123</v>
      </c>
      <c r="F31" s="17">
        <f>F29</f>
        <v>5355.9412207508694</v>
      </c>
    </row>
    <row r="32" spans="1:6" x14ac:dyDescent="0.25">
      <c r="E32" s="47" t="s">
        <v>124</v>
      </c>
      <c r="F32" s="17">
        <f>F29-SUM(C26,D27:D28)</f>
        <v>55.941220750869434</v>
      </c>
    </row>
    <row r="34" spans="6:6" x14ac:dyDescent="0.25">
      <c r="F34" s="90" t="s">
        <v>125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H15"/>
  <sheetViews>
    <sheetView zoomScale="115" zoomScaleNormal="115" workbookViewId="0">
      <selection activeCell="F18" sqref="F18"/>
    </sheetView>
  </sheetViews>
  <sheetFormatPr defaultRowHeight="15" x14ac:dyDescent="0.25"/>
  <cols>
    <col min="1" max="1" width="14" customWidth="1"/>
    <col min="2" max="2" width="14.85546875" bestFit="1" customWidth="1"/>
    <col min="4" max="4" width="11.140625" bestFit="1" customWidth="1"/>
    <col min="5" max="5" width="19.85546875" customWidth="1"/>
    <col min="6" max="6" width="14.28515625" bestFit="1" customWidth="1"/>
    <col min="7" max="7" width="14" customWidth="1"/>
    <col min="8" max="8" width="11.5703125" customWidth="1"/>
  </cols>
  <sheetData>
    <row r="1" spans="1:8" ht="45" x14ac:dyDescent="0.25">
      <c r="B1" t="s">
        <v>0</v>
      </c>
      <c r="C1" t="s">
        <v>2</v>
      </c>
      <c r="D1" t="s">
        <v>66</v>
      </c>
      <c r="E1" s="39" t="s">
        <v>97</v>
      </c>
      <c r="F1" t="s">
        <v>1</v>
      </c>
      <c r="G1" t="s">
        <v>12</v>
      </c>
      <c r="H1" t="s">
        <v>62</v>
      </c>
    </row>
    <row r="2" spans="1:8" x14ac:dyDescent="0.25">
      <c r="A2" s="47">
        <v>3</v>
      </c>
      <c r="B2" s="1">
        <v>9350</v>
      </c>
      <c r="C2">
        <v>4</v>
      </c>
      <c r="D2" s="58">
        <v>0.05</v>
      </c>
      <c r="E2">
        <v>2</v>
      </c>
      <c r="F2" s="73">
        <f t="shared" ref="F2:F5" si="0">PV(D2/E2,C2*E2,,B2)</f>
        <v>-7673.9804371024093</v>
      </c>
      <c r="G2" s="17">
        <f t="shared" ref="G2:G5" si="1">B2+F2</f>
        <v>1676.0195628975907</v>
      </c>
      <c r="H2" s="18">
        <f t="shared" ref="H2:H5" si="2">B2/(1+D2/E2)^(C2*E2)</f>
        <v>7673.9804371024093</v>
      </c>
    </row>
    <row r="3" spans="1:8" x14ac:dyDescent="0.25">
      <c r="A3" s="47">
        <v>4</v>
      </c>
      <c r="B3" s="1">
        <v>850</v>
      </c>
      <c r="C3">
        <v>10</v>
      </c>
      <c r="D3" s="58">
        <v>0.08</v>
      </c>
      <c r="E3">
        <v>2</v>
      </c>
      <c r="F3" s="73">
        <f t="shared" si="0"/>
        <v>-387.92890427109825</v>
      </c>
      <c r="G3" s="17">
        <f t="shared" si="1"/>
        <v>462.07109572890175</v>
      </c>
      <c r="H3" s="18">
        <f t="shared" si="2"/>
        <v>387.92890427109825</v>
      </c>
    </row>
    <row r="4" spans="1:8" x14ac:dyDescent="0.25">
      <c r="A4" s="47">
        <v>5</v>
      </c>
      <c r="B4" s="1">
        <v>18853</v>
      </c>
      <c r="C4">
        <v>11</v>
      </c>
      <c r="D4" s="58">
        <v>0.06</v>
      </c>
      <c r="E4">
        <v>4</v>
      </c>
      <c r="F4" s="73">
        <f t="shared" si="0"/>
        <v>-9792.0722351596414</v>
      </c>
      <c r="G4" s="17">
        <f t="shared" si="1"/>
        <v>9060.9277648403586</v>
      </c>
      <c r="H4" s="18">
        <f t="shared" si="2"/>
        <v>9792.0722351596414</v>
      </c>
    </row>
    <row r="5" spans="1:8" x14ac:dyDescent="0.25">
      <c r="A5" s="47">
        <v>6</v>
      </c>
      <c r="B5" s="1">
        <v>20984</v>
      </c>
      <c r="C5">
        <v>9</v>
      </c>
      <c r="D5" s="58">
        <v>0.04</v>
      </c>
      <c r="E5">
        <v>4</v>
      </c>
      <c r="F5" s="73">
        <f t="shared" si="0"/>
        <v>-14666.241142978397</v>
      </c>
      <c r="G5" s="17">
        <f t="shared" si="1"/>
        <v>6317.758857021603</v>
      </c>
      <c r="H5" s="18">
        <f t="shared" si="2"/>
        <v>14666.241142978397</v>
      </c>
    </row>
    <row r="7" spans="1:8" ht="45" x14ac:dyDescent="0.25">
      <c r="B7" t="s">
        <v>0</v>
      </c>
      <c r="C7" t="s">
        <v>2</v>
      </c>
      <c r="D7" t="s">
        <v>66</v>
      </c>
      <c r="E7" s="39" t="s">
        <v>97</v>
      </c>
      <c r="F7" t="s">
        <v>1</v>
      </c>
      <c r="G7" t="s">
        <v>12</v>
      </c>
      <c r="H7" t="s">
        <v>62</v>
      </c>
    </row>
    <row r="8" spans="1:8" x14ac:dyDescent="0.25">
      <c r="A8" s="47">
        <v>9</v>
      </c>
      <c r="B8" s="1">
        <v>10000</v>
      </c>
      <c r="C8">
        <v>18</v>
      </c>
      <c r="D8" s="58">
        <v>0.06</v>
      </c>
      <c r="E8">
        <v>1</v>
      </c>
      <c r="F8" s="73">
        <f t="shared" ref="F8" si="3">PV(D8/E8,C8*E8,,B8)</f>
        <v>-3503.4379112920433</v>
      </c>
      <c r="G8" s="17">
        <f t="shared" ref="G8" si="4">B8+F8</f>
        <v>6496.5620887079567</v>
      </c>
      <c r="H8" s="18">
        <f t="shared" ref="H8" si="5">B8/(1+D8/E8)^(C8*E8)</f>
        <v>3503.4379112920433</v>
      </c>
    </row>
    <row r="9" spans="1:8" x14ac:dyDescent="0.25">
      <c r="A9" s="47">
        <v>10</v>
      </c>
      <c r="B9" s="1">
        <v>95000</v>
      </c>
      <c r="C9">
        <v>2</v>
      </c>
      <c r="D9" s="58">
        <v>0.04</v>
      </c>
      <c r="E9">
        <v>4</v>
      </c>
      <c r="F9" s="73">
        <f t="shared" ref="F9" si="6">PV(D9/E9,C9*E9,,B9)</f>
        <v>-87730.906135819649</v>
      </c>
      <c r="G9" s="17">
        <f t="shared" ref="G9" si="7">B9+F9</f>
        <v>7269.0938641803514</v>
      </c>
      <c r="H9" s="18">
        <f t="shared" ref="H9" si="8">B9/(1+D9/E9)^(C9*E9)</f>
        <v>87730.906135819649</v>
      </c>
    </row>
    <row r="11" spans="1:8" ht="45" x14ac:dyDescent="0.25">
      <c r="B11" t="s">
        <v>1</v>
      </c>
      <c r="C11" t="s">
        <v>2</v>
      </c>
      <c r="D11" t="s">
        <v>66</v>
      </c>
      <c r="E11" s="39" t="s">
        <v>97</v>
      </c>
      <c r="F11" t="s">
        <v>0</v>
      </c>
    </row>
    <row r="12" spans="1:8" x14ac:dyDescent="0.25">
      <c r="A12" s="47">
        <v>13</v>
      </c>
      <c r="B12" s="1">
        <v>20000</v>
      </c>
      <c r="C12">
        <v>3</v>
      </c>
      <c r="D12" s="58">
        <v>0.1</v>
      </c>
      <c r="E12">
        <v>1</v>
      </c>
      <c r="F12" s="17">
        <f>FV(D12,C12,,-B12)</f>
        <v>26620.000000000007</v>
      </c>
    </row>
    <row r="14" spans="1:8" ht="60" x14ac:dyDescent="0.25">
      <c r="B14" t="s">
        <v>0</v>
      </c>
      <c r="C14" t="s">
        <v>2</v>
      </c>
      <c r="D14" t="s">
        <v>66</v>
      </c>
      <c r="E14" s="39" t="s">
        <v>97</v>
      </c>
      <c r="F14" s="39" t="s">
        <v>98</v>
      </c>
    </row>
    <row r="15" spans="1:8" x14ac:dyDescent="0.25">
      <c r="B15" s="1">
        <f>F12</f>
        <v>26620.000000000007</v>
      </c>
      <c r="C15">
        <v>3</v>
      </c>
      <c r="D15" s="58">
        <v>0.08</v>
      </c>
      <c r="E15">
        <v>4</v>
      </c>
      <c r="F15" s="73">
        <f>PV(D15/E15,C15*E15,,B15)</f>
        <v>-20989.6883339837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7"/>
  <sheetViews>
    <sheetView zoomScale="115" zoomScaleNormal="115" workbookViewId="0">
      <selection sqref="A1:XFD1048576"/>
    </sheetView>
  </sheetViews>
  <sheetFormatPr defaultRowHeight="15" x14ac:dyDescent="0.25"/>
  <cols>
    <col min="1" max="1" width="32" customWidth="1"/>
    <col min="2" max="2" width="17.7109375" customWidth="1"/>
    <col min="3" max="4" width="14.28515625" customWidth="1"/>
    <col min="5" max="5" width="26.7109375" customWidth="1"/>
    <col min="6" max="6" width="13.7109375" customWidth="1"/>
  </cols>
  <sheetData>
    <row r="1" spans="1:5" ht="14.45" customHeight="1" x14ac:dyDescent="0.25">
      <c r="A1" s="11" t="s">
        <v>15</v>
      </c>
      <c r="B1" s="4"/>
      <c r="C1" s="4"/>
      <c r="D1" s="4"/>
      <c r="E1" s="5"/>
    </row>
    <row r="2" spans="1:5" ht="14.45" customHeight="1" x14ac:dyDescent="0.25">
      <c r="A2" s="8" t="str">
        <f>"What is the Future Value if you invest "&amp;DOLLAR(B3)&amp;" in a bank that pays "&amp;TEXT(B4,"0.00%")&amp;", compounded "&amp;D5&amp;"."</f>
        <v>What is the Future Value if you invest $5,000.00 in a bank that pays 8.00%, compounded quarterly.</v>
      </c>
      <c r="B2" s="9"/>
      <c r="C2" s="9"/>
      <c r="D2" s="9"/>
      <c r="E2" s="10"/>
    </row>
    <row r="3" spans="1:5" ht="14.45" customHeight="1" x14ac:dyDescent="0.25">
      <c r="A3" s="6" t="s">
        <v>7</v>
      </c>
      <c r="B3" s="7">
        <v>5000</v>
      </c>
      <c r="C3" s="6" t="s">
        <v>1</v>
      </c>
    </row>
    <row r="4" spans="1:5" ht="14.45" customHeight="1" x14ac:dyDescent="0.25">
      <c r="A4" s="2" t="s">
        <v>104</v>
      </c>
      <c r="B4" s="2">
        <v>0.08</v>
      </c>
      <c r="C4" s="2" t="s">
        <v>3</v>
      </c>
    </row>
    <row r="5" spans="1:5" ht="28.9" customHeight="1" x14ac:dyDescent="0.25">
      <c r="A5" s="12" t="s">
        <v>9</v>
      </c>
      <c r="B5" s="2">
        <v>4</v>
      </c>
      <c r="C5" s="2" t="s">
        <v>4</v>
      </c>
      <c r="D5" t="s">
        <v>16</v>
      </c>
    </row>
    <row r="6" spans="1:5" ht="14.45" customHeight="1" x14ac:dyDescent="0.25">
      <c r="A6" s="2" t="s">
        <v>2</v>
      </c>
      <c r="B6" s="2">
        <v>1</v>
      </c>
      <c r="C6" s="2" t="s">
        <v>5</v>
      </c>
    </row>
    <row r="7" spans="1:5" ht="14.45" customHeight="1" x14ac:dyDescent="0.25">
      <c r="A7" s="2" t="s">
        <v>11</v>
      </c>
      <c r="B7" s="3">
        <f>B4/B5</f>
        <v>0.02</v>
      </c>
      <c r="C7" s="2" t="s">
        <v>6</v>
      </c>
    </row>
    <row r="8" spans="1:5" ht="14.45" customHeight="1" x14ac:dyDescent="0.25">
      <c r="A8" s="19" t="s">
        <v>10</v>
      </c>
      <c r="B8" s="2" t="s">
        <v>22</v>
      </c>
      <c r="C8" s="19" t="s">
        <v>0</v>
      </c>
    </row>
    <row r="10" spans="1:5" ht="28.9" customHeight="1" x14ac:dyDescent="0.25">
      <c r="A10" s="28" t="s">
        <v>17</v>
      </c>
      <c r="B10" s="28" t="s">
        <v>40</v>
      </c>
      <c r="C10" s="28" t="s">
        <v>11</v>
      </c>
      <c r="D10" s="28" t="s">
        <v>105</v>
      </c>
      <c r="E10" s="28" t="s">
        <v>41</v>
      </c>
    </row>
    <row r="11" spans="1:5" ht="14.45" customHeight="1" x14ac:dyDescent="0.25">
      <c r="A11" s="6" t="s">
        <v>18</v>
      </c>
      <c r="B11" s="14">
        <f>B3</f>
        <v>5000</v>
      </c>
      <c r="C11" s="15">
        <f>B7</f>
        <v>0.02</v>
      </c>
      <c r="D11" s="14">
        <f>ROUND(B11*C11,2)</f>
        <v>100</v>
      </c>
      <c r="E11" s="14">
        <f>B11+D11</f>
        <v>5100</v>
      </c>
    </row>
    <row r="12" spans="1:5" ht="14.45" customHeight="1" x14ac:dyDescent="0.25">
      <c r="A12" s="2" t="s">
        <v>19</v>
      </c>
      <c r="B12" s="17">
        <f>E11</f>
        <v>5100</v>
      </c>
      <c r="C12" s="18">
        <f>B7</f>
        <v>0.02</v>
      </c>
      <c r="D12" s="17">
        <f>ROUND(B12*C12,2)</f>
        <v>102</v>
      </c>
      <c r="E12" s="17">
        <f>B12+D12</f>
        <v>5202</v>
      </c>
    </row>
    <row r="13" spans="1:5" ht="14.45" customHeight="1" x14ac:dyDescent="0.25">
      <c r="A13" s="2" t="s">
        <v>20</v>
      </c>
      <c r="B13" s="17">
        <f>E12</f>
        <v>5202</v>
      </c>
      <c r="C13" s="18">
        <f>B7</f>
        <v>0.02</v>
      </c>
      <c r="D13" s="17">
        <f>ROUND(B13*C13,2)</f>
        <v>104.04</v>
      </c>
      <c r="E13" s="17">
        <f>B13+D13</f>
        <v>5306.04</v>
      </c>
    </row>
    <row r="14" spans="1:5" ht="14.45" customHeight="1" x14ac:dyDescent="0.25">
      <c r="A14" s="2" t="s">
        <v>21</v>
      </c>
      <c r="B14" s="17">
        <f>E13</f>
        <v>5306.04</v>
      </c>
      <c r="C14" s="18">
        <f>B7</f>
        <v>0.02</v>
      </c>
      <c r="D14" s="17">
        <f>ROUND(B14*C14,2)</f>
        <v>106.12</v>
      </c>
      <c r="E14" s="17">
        <f>B14+D14</f>
        <v>5412.16</v>
      </c>
    </row>
    <row r="16" spans="1:5" ht="14.45" customHeight="1" x14ac:dyDescent="0.25">
      <c r="A16" s="2" t="s">
        <v>0</v>
      </c>
      <c r="B16" s="17">
        <f>E14</f>
        <v>5412.16</v>
      </c>
      <c r="C16" s="2" t="s">
        <v>10</v>
      </c>
      <c r="E16" s="46"/>
    </row>
    <row r="17" spans="1:5" ht="14.45" customHeight="1" x14ac:dyDescent="0.25">
      <c r="A17" s="2" t="s">
        <v>0</v>
      </c>
      <c r="B17" s="17">
        <f>B3*(1+B7)^(B6*B5)</f>
        <v>5412.1607999999997</v>
      </c>
      <c r="C17" s="2" t="s">
        <v>10</v>
      </c>
      <c r="E17" t="s">
        <v>23</v>
      </c>
    </row>
    <row r="18" spans="1:5" ht="14.45" customHeight="1" x14ac:dyDescent="0.25">
      <c r="A18" s="2" t="s">
        <v>0</v>
      </c>
      <c r="B18" s="17">
        <f>FV(B7,B6*B5,,-B3)</f>
        <v>5412.1607999999997</v>
      </c>
      <c r="C18" s="2" t="s">
        <v>10</v>
      </c>
      <c r="E18" t="s">
        <v>24</v>
      </c>
    </row>
    <row r="20" spans="1:5" ht="14.45" customHeight="1" x14ac:dyDescent="0.25">
      <c r="A20" s="29" t="s">
        <v>13</v>
      </c>
      <c r="B20" s="30"/>
      <c r="C20" s="30"/>
      <c r="D20" s="30"/>
      <c r="E20" s="31"/>
    </row>
    <row r="21" spans="1:5" x14ac:dyDescent="0.25">
      <c r="A21" s="6" t="s">
        <v>7</v>
      </c>
      <c r="B21" s="7">
        <v>5000</v>
      </c>
      <c r="C21" s="6" t="s">
        <v>1</v>
      </c>
    </row>
    <row r="22" spans="1:5" x14ac:dyDescent="0.25">
      <c r="A22" s="2" t="s">
        <v>8</v>
      </c>
      <c r="B22" s="2">
        <v>0.08</v>
      </c>
      <c r="C22" s="2" t="s">
        <v>3</v>
      </c>
    </row>
    <row r="23" spans="1:5" ht="30" x14ac:dyDescent="0.25">
      <c r="A23" s="12" t="s">
        <v>9</v>
      </c>
      <c r="B23" s="2">
        <v>1</v>
      </c>
      <c r="C23" s="2" t="s">
        <v>4</v>
      </c>
    </row>
    <row r="24" spans="1:5" x14ac:dyDescent="0.25">
      <c r="A24" s="2" t="s">
        <v>2</v>
      </c>
      <c r="B24" s="2">
        <v>1</v>
      </c>
      <c r="C24" s="2" t="s">
        <v>5</v>
      </c>
    </row>
    <row r="26" spans="1:5" x14ac:dyDescent="0.25">
      <c r="A26" s="2" t="s">
        <v>13</v>
      </c>
      <c r="B26" s="17">
        <f>ROUND(B21*B22*B24,2)</f>
        <v>400</v>
      </c>
      <c r="D26" t="s">
        <v>47</v>
      </c>
    </row>
    <row r="27" spans="1:5" x14ac:dyDescent="0.25">
      <c r="A27" s="2" t="s">
        <v>14</v>
      </c>
      <c r="B27" s="17">
        <f>B21+B26</f>
        <v>5400</v>
      </c>
      <c r="D27" t="s">
        <v>48</v>
      </c>
    </row>
    <row r="29" spans="1:5" x14ac:dyDescent="0.25">
      <c r="A29" s="20" t="s">
        <v>94</v>
      </c>
      <c r="B29" s="21"/>
      <c r="C29" s="21"/>
      <c r="D29" s="21"/>
      <c r="E29" s="22"/>
    </row>
    <row r="30" spans="1:5" x14ac:dyDescent="0.25">
      <c r="A30" s="23" t="s">
        <v>25</v>
      </c>
      <c r="B30" s="24"/>
      <c r="C30" s="24"/>
      <c r="D30" s="24"/>
      <c r="E30" s="25"/>
    </row>
    <row r="31" spans="1:5" x14ac:dyDescent="0.25">
      <c r="A31" s="32" t="str">
        <f>"Future Value for "&amp;A26</f>
        <v>Future Value for Simple Interest</v>
      </c>
      <c r="B31" s="14">
        <f>B27</f>
        <v>5400</v>
      </c>
    </row>
    <row r="32" spans="1:5" x14ac:dyDescent="0.25">
      <c r="A32" s="13" t="str">
        <f>"Future Value for "&amp;A1</f>
        <v>Future Value for Compound Interest</v>
      </c>
      <c r="B32" s="17">
        <f>E14</f>
        <v>5412.16</v>
      </c>
    </row>
    <row r="33" spans="1:6" x14ac:dyDescent="0.25">
      <c r="A33" s="2" t="s">
        <v>26</v>
      </c>
      <c r="B33" s="17">
        <f>B32-B31</f>
        <v>12.159999999999854</v>
      </c>
      <c r="C33" t="s">
        <v>49</v>
      </c>
    </row>
    <row r="35" spans="1:6" ht="60" x14ac:dyDescent="0.25">
      <c r="A35" s="13" t="s">
        <v>28</v>
      </c>
      <c r="B35" s="28" t="s">
        <v>43</v>
      </c>
      <c r="C35" s="28" t="s">
        <v>44</v>
      </c>
      <c r="D35" s="28" t="s">
        <v>45</v>
      </c>
    </row>
    <row r="36" spans="1:6" x14ac:dyDescent="0.25">
      <c r="A36" s="2" t="s">
        <v>46</v>
      </c>
      <c r="B36" s="26">
        <f t="shared" ref="B36:B46" si="0">E135</f>
        <v>5000</v>
      </c>
      <c r="C36" s="26">
        <f>F83</f>
        <v>5000</v>
      </c>
      <c r="D36" s="17">
        <f t="shared" ref="D36:D46" si="1">C36-B36</f>
        <v>0</v>
      </c>
    </row>
    <row r="37" spans="1:6" x14ac:dyDescent="0.25">
      <c r="A37" s="2" t="s">
        <v>29</v>
      </c>
      <c r="B37" s="26">
        <f t="shared" si="0"/>
        <v>5400</v>
      </c>
      <c r="C37" s="26">
        <f>INDEX($F$84:$F$123,ROWS(C$37:C37)*4)</f>
        <v>5412.1607999999997</v>
      </c>
      <c r="D37" s="17">
        <f t="shared" si="1"/>
        <v>12.160799999999654</v>
      </c>
    </row>
    <row r="38" spans="1:6" x14ac:dyDescent="0.25">
      <c r="A38" s="2" t="s">
        <v>30</v>
      </c>
      <c r="B38" s="26">
        <f t="shared" si="0"/>
        <v>5800</v>
      </c>
      <c r="C38" s="26">
        <f>INDEX($F$84:$F$123,ROWS(C$37:C38)*4)</f>
        <v>5858.2969050113279</v>
      </c>
      <c r="D38" s="17">
        <f t="shared" si="1"/>
        <v>58.296905011327908</v>
      </c>
    </row>
    <row r="39" spans="1:6" x14ac:dyDescent="0.25">
      <c r="A39" s="2" t="s">
        <v>31</v>
      </c>
      <c r="B39" s="26">
        <f t="shared" si="0"/>
        <v>6200</v>
      </c>
      <c r="C39" s="26">
        <f>INDEX($F$84:$F$123,ROWS(C$37:C39)*4)</f>
        <v>6341.2089728127266</v>
      </c>
      <c r="D39" s="17">
        <f t="shared" si="1"/>
        <v>141.20897281272664</v>
      </c>
    </row>
    <row r="40" spans="1:6" x14ac:dyDescent="0.25">
      <c r="A40" s="2" t="s">
        <v>32</v>
      </c>
      <c r="B40" s="26">
        <f t="shared" si="0"/>
        <v>6600</v>
      </c>
      <c r="C40" s="26">
        <f>INDEX($F$84:$F$123,ROWS(C$37:C40)*4)</f>
        <v>6863.9285254530605</v>
      </c>
      <c r="D40" s="17">
        <f t="shared" si="1"/>
        <v>263.9285254530605</v>
      </c>
    </row>
    <row r="41" spans="1:6" x14ac:dyDescent="0.25">
      <c r="A41" s="2" t="s">
        <v>33</v>
      </c>
      <c r="B41" s="26">
        <f t="shared" si="0"/>
        <v>7000</v>
      </c>
      <c r="C41" s="26">
        <f>INDEX($F$84:$F$123,ROWS(C$37:C41)*4)</f>
        <v>7429.7369798917707</v>
      </c>
      <c r="D41" s="17">
        <f t="shared" si="1"/>
        <v>429.73697989177072</v>
      </c>
    </row>
    <row r="42" spans="1:6" x14ac:dyDescent="0.25">
      <c r="A42" s="2" t="s">
        <v>34</v>
      </c>
      <c r="B42" s="26">
        <f t="shared" si="0"/>
        <v>7400</v>
      </c>
      <c r="C42" s="26">
        <f>INDEX($F$84:$F$123,ROWS(C$37:C42)*4)</f>
        <v>8042.1862473761257</v>
      </c>
      <c r="D42" s="17">
        <f t="shared" si="1"/>
        <v>642.18624737612572</v>
      </c>
    </row>
    <row r="43" spans="1:6" x14ac:dyDescent="0.25">
      <c r="A43" s="2" t="s">
        <v>35</v>
      </c>
      <c r="B43" s="26">
        <f t="shared" si="0"/>
        <v>7800</v>
      </c>
      <c r="C43" s="26">
        <f>INDEX($F$84:$F$123,ROWS(C$37:C43)*4)</f>
        <v>8705.1210308696336</v>
      </c>
      <c r="D43" s="17">
        <f t="shared" si="1"/>
        <v>905.12103086963361</v>
      </c>
      <c r="E43" s="40" t="s">
        <v>50</v>
      </c>
      <c r="F43" s="41"/>
    </row>
    <row r="44" spans="1:6" x14ac:dyDescent="0.25">
      <c r="A44" s="2" t="s">
        <v>36</v>
      </c>
      <c r="B44" s="26">
        <f t="shared" si="0"/>
        <v>8200</v>
      </c>
      <c r="C44" s="26">
        <f>INDEX($F$84:$F$123,ROWS(C$37:C44)*4)</f>
        <v>9422.702960505645</v>
      </c>
      <c r="D44" s="17">
        <f t="shared" si="1"/>
        <v>1222.702960505645</v>
      </c>
      <c r="E44" s="42" t="s">
        <v>51</v>
      </c>
      <c r="F44" s="43"/>
    </row>
    <row r="45" spans="1:6" x14ac:dyDescent="0.25">
      <c r="A45" s="2" t="s">
        <v>37</v>
      </c>
      <c r="B45" s="26">
        <f t="shared" si="0"/>
        <v>8600</v>
      </c>
      <c r="C45" s="26">
        <f>INDEX($F$84:$F$123,ROWS(C$37:C45)*4)</f>
        <v>10199.436718578521</v>
      </c>
      <c r="D45" s="17">
        <f t="shared" si="1"/>
        <v>1599.4367185785213</v>
      </c>
      <c r="E45" s="42" t="s">
        <v>52</v>
      </c>
      <c r="F45" s="43"/>
    </row>
    <row r="46" spans="1:6" x14ac:dyDescent="0.25">
      <c r="A46" s="2" t="s">
        <v>38</v>
      </c>
      <c r="B46" s="26">
        <f t="shared" si="0"/>
        <v>9000</v>
      </c>
      <c r="C46" s="26">
        <f>INDEX($F$84:$F$123,ROWS(C$37:C46)*4)</f>
        <v>11040.198318074261</v>
      </c>
      <c r="D46" s="17">
        <f t="shared" si="1"/>
        <v>2040.1983180742609</v>
      </c>
      <c r="E46" s="44" t="s">
        <v>53</v>
      </c>
      <c r="F46" s="45"/>
    </row>
    <row r="47" spans="1:6" x14ac:dyDescent="0.25">
      <c r="B47" s="1"/>
    </row>
    <row r="48" spans="1:6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72" spans="1:6" ht="28.5" x14ac:dyDescent="0.45">
      <c r="A72" s="33" t="s">
        <v>15</v>
      </c>
      <c r="B72" s="34"/>
      <c r="C72" s="34"/>
      <c r="D72" s="34"/>
      <c r="E72" s="35"/>
      <c r="F72" s="33"/>
    </row>
    <row r="74" spans="1:6" x14ac:dyDescent="0.25">
      <c r="A74" s="8" t="s">
        <v>27</v>
      </c>
      <c r="B74" s="9"/>
      <c r="C74" s="9"/>
      <c r="D74" s="9"/>
      <c r="E74" s="10"/>
    </row>
    <row r="75" spans="1:6" x14ac:dyDescent="0.25">
      <c r="A75" s="6" t="s">
        <v>7</v>
      </c>
      <c r="B75" s="7">
        <v>5000</v>
      </c>
      <c r="C75" s="6" t="s">
        <v>1</v>
      </c>
    </row>
    <row r="76" spans="1:6" x14ac:dyDescent="0.25">
      <c r="A76" s="2" t="s">
        <v>8</v>
      </c>
      <c r="B76" s="2">
        <v>0.08</v>
      </c>
      <c r="C76" s="2" t="s">
        <v>3</v>
      </c>
    </row>
    <row r="77" spans="1:6" ht="30" x14ac:dyDescent="0.25">
      <c r="A77" s="12" t="s">
        <v>9</v>
      </c>
      <c r="B77" s="2">
        <v>4</v>
      </c>
      <c r="C77" s="2" t="s">
        <v>4</v>
      </c>
      <c r="D77" t="s">
        <v>16</v>
      </c>
    </row>
    <row r="78" spans="1:6" x14ac:dyDescent="0.25">
      <c r="A78" s="2" t="s">
        <v>2</v>
      </c>
      <c r="B78" s="2">
        <v>10</v>
      </c>
      <c r="C78" s="2" t="s">
        <v>5</v>
      </c>
    </row>
    <row r="79" spans="1:6" x14ac:dyDescent="0.25">
      <c r="A79" s="2" t="s">
        <v>11</v>
      </c>
      <c r="B79" s="3">
        <f>B76/B77</f>
        <v>0.02</v>
      </c>
      <c r="C79" s="2" t="s">
        <v>6</v>
      </c>
    </row>
    <row r="80" spans="1:6" x14ac:dyDescent="0.25">
      <c r="A80" s="19" t="s">
        <v>10</v>
      </c>
      <c r="B80" s="2" t="s">
        <v>22</v>
      </c>
      <c r="C80" s="19" t="s">
        <v>0</v>
      </c>
    </row>
    <row r="82" spans="1:6" ht="45" x14ac:dyDescent="0.25">
      <c r="A82" s="13" t="s">
        <v>28</v>
      </c>
      <c r="B82" s="28" t="s">
        <v>17</v>
      </c>
      <c r="C82" s="28" t="s">
        <v>40</v>
      </c>
      <c r="D82" s="28" t="s">
        <v>11</v>
      </c>
      <c r="E82" s="28" t="s">
        <v>12</v>
      </c>
      <c r="F82" s="28" t="s">
        <v>41</v>
      </c>
    </row>
    <row r="83" spans="1:6" x14ac:dyDescent="0.25">
      <c r="A83" s="74">
        <v>0</v>
      </c>
      <c r="B83" s="6"/>
      <c r="C83" s="14"/>
      <c r="D83" s="15"/>
      <c r="E83" s="16"/>
      <c r="F83" s="14">
        <f>B75</f>
        <v>5000</v>
      </c>
    </row>
    <row r="84" spans="1:6" x14ac:dyDescent="0.25">
      <c r="A84" s="87" t="s">
        <v>29</v>
      </c>
      <c r="B84" s="6" t="s">
        <v>18</v>
      </c>
      <c r="C84" s="14">
        <f>B75</f>
        <v>5000</v>
      </c>
      <c r="D84" s="15">
        <f t="shared" ref="D84:D123" si="2">$B$79</f>
        <v>0.02</v>
      </c>
      <c r="E84" s="16">
        <f>C84*D84</f>
        <v>100</v>
      </c>
      <c r="F84" s="14">
        <f>C84+E84</f>
        <v>5100</v>
      </c>
    </row>
    <row r="85" spans="1:6" x14ac:dyDescent="0.25">
      <c r="A85" s="88"/>
      <c r="B85" s="2" t="s">
        <v>19</v>
      </c>
      <c r="C85" s="17">
        <f>F84</f>
        <v>5100</v>
      </c>
      <c r="D85" s="15">
        <f t="shared" si="2"/>
        <v>0.02</v>
      </c>
      <c r="E85" s="16">
        <f t="shared" ref="E85:E123" si="3">C85*D85</f>
        <v>102</v>
      </c>
      <c r="F85" s="17">
        <f>C85+E85</f>
        <v>5202</v>
      </c>
    </row>
    <row r="86" spans="1:6" x14ac:dyDescent="0.25">
      <c r="A86" s="88"/>
      <c r="B86" s="2" t="s">
        <v>20</v>
      </c>
      <c r="C86" s="17">
        <f>F85</f>
        <v>5202</v>
      </c>
      <c r="D86" s="15">
        <f t="shared" si="2"/>
        <v>0.02</v>
      </c>
      <c r="E86" s="16">
        <f t="shared" si="3"/>
        <v>104.04</v>
      </c>
      <c r="F86" s="17">
        <f>C86+E86</f>
        <v>5306.04</v>
      </c>
    </row>
    <row r="87" spans="1:6" x14ac:dyDescent="0.25">
      <c r="A87" s="89"/>
      <c r="B87" s="2" t="s">
        <v>21</v>
      </c>
      <c r="C87" s="17">
        <f>F86</f>
        <v>5306.04</v>
      </c>
      <c r="D87" s="15">
        <f t="shared" si="2"/>
        <v>0.02</v>
      </c>
      <c r="E87" s="16">
        <f t="shared" si="3"/>
        <v>106.1208</v>
      </c>
      <c r="F87" s="17">
        <f>C87+E87</f>
        <v>5412.1607999999997</v>
      </c>
    </row>
    <row r="88" spans="1:6" x14ac:dyDescent="0.25">
      <c r="A88" s="87" t="s">
        <v>30</v>
      </c>
      <c r="B88" s="6" t="s">
        <v>18</v>
      </c>
      <c r="C88" s="17">
        <f t="shared" ref="C88:C123" si="4">F87</f>
        <v>5412.1607999999997</v>
      </c>
      <c r="D88" s="15">
        <f t="shared" si="2"/>
        <v>0.02</v>
      </c>
      <c r="E88" s="16">
        <f t="shared" si="3"/>
        <v>108.24321599999999</v>
      </c>
      <c r="F88" s="17">
        <f t="shared" ref="F88:F123" si="5">C88+E88</f>
        <v>5520.4040159999995</v>
      </c>
    </row>
    <row r="89" spans="1:6" x14ac:dyDescent="0.25">
      <c r="A89" s="88"/>
      <c r="B89" s="2" t="s">
        <v>19</v>
      </c>
      <c r="C89" s="17">
        <f t="shared" si="4"/>
        <v>5520.4040159999995</v>
      </c>
      <c r="D89" s="15">
        <f t="shared" si="2"/>
        <v>0.02</v>
      </c>
      <c r="E89" s="16">
        <f t="shared" si="3"/>
        <v>110.40808032</v>
      </c>
      <c r="F89" s="17">
        <f t="shared" si="5"/>
        <v>5630.8120963199999</v>
      </c>
    </row>
    <row r="90" spans="1:6" x14ac:dyDescent="0.25">
      <c r="A90" s="88"/>
      <c r="B90" s="2" t="s">
        <v>20</v>
      </c>
      <c r="C90" s="17">
        <f t="shared" si="4"/>
        <v>5630.8120963199999</v>
      </c>
      <c r="D90" s="15">
        <f t="shared" si="2"/>
        <v>0.02</v>
      </c>
      <c r="E90" s="16">
        <f t="shared" si="3"/>
        <v>112.61624192639999</v>
      </c>
      <c r="F90" s="17">
        <f t="shared" si="5"/>
        <v>5743.4283382464</v>
      </c>
    </row>
    <row r="91" spans="1:6" x14ac:dyDescent="0.25">
      <c r="A91" s="89"/>
      <c r="B91" s="2" t="s">
        <v>21</v>
      </c>
      <c r="C91" s="17">
        <f t="shared" si="4"/>
        <v>5743.4283382464</v>
      </c>
      <c r="D91" s="15">
        <f t="shared" si="2"/>
        <v>0.02</v>
      </c>
      <c r="E91" s="16">
        <f t="shared" si="3"/>
        <v>114.868566764928</v>
      </c>
      <c r="F91" s="17">
        <f t="shared" si="5"/>
        <v>5858.2969050113279</v>
      </c>
    </row>
    <row r="92" spans="1:6" x14ac:dyDescent="0.25">
      <c r="A92" s="87" t="s">
        <v>31</v>
      </c>
      <c r="B92" s="6" t="s">
        <v>18</v>
      </c>
      <c r="C92" s="17">
        <f t="shared" si="4"/>
        <v>5858.2969050113279</v>
      </c>
      <c r="D92" s="15">
        <f t="shared" si="2"/>
        <v>0.02</v>
      </c>
      <c r="E92" s="16">
        <f t="shared" si="3"/>
        <v>117.16593810022655</v>
      </c>
      <c r="F92" s="17">
        <f t="shared" si="5"/>
        <v>5975.4628431115543</v>
      </c>
    </row>
    <row r="93" spans="1:6" x14ac:dyDescent="0.25">
      <c r="A93" s="88"/>
      <c r="B93" s="2" t="s">
        <v>19</v>
      </c>
      <c r="C93" s="17">
        <f t="shared" si="4"/>
        <v>5975.4628431115543</v>
      </c>
      <c r="D93" s="15">
        <f t="shared" si="2"/>
        <v>0.02</v>
      </c>
      <c r="E93" s="16">
        <f t="shared" si="3"/>
        <v>119.50925686223108</v>
      </c>
      <c r="F93" s="17">
        <f t="shared" si="5"/>
        <v>6094.9720999737856</v>
      </c>
    </row>
    <row r="94" spans="1:6" x14ac:dyDescent="0.25">
      <c r="A94" s="88"/>
      <c r="B94" s="2" t="s">
        <v>20</v>
      </c>
      <c r="C94" s="17">
        <f t="shared" si="4"/>
        <v>6094.9720999737856</v>
      </c>
      <c r="D94" s="15">
        <f t="shared" si="2"/>
        <v>0.02</v>
      </c>
      <c r="E94" s="16">
        <f t="shared" si="3"/>
        <v>121.89944199947571</v>
      </c>
      <c r="F94" s="17">
        <f t="shared" si="5"/>
        <v>6216.8715419732616</v>
      </c>
    </row>
    <row r="95" spans="1:6" x14ac:dyDescent="0.25">
      <c r="A95" s="89"/>
      <c r="B95" s="2" t="s">
        <v>21</v>
      </c>
      <c r="C95" s="17">
        <f t="shared" si="4"/>
        <v>6216.8715419732616</v>
      </c>
      <c r="D95" s="15">
        <f t="shared" si="2"/>
        <v>0.02</v>
      </c>
      <c r="E95" s="16">
        <f t="shared" si="3"/>
        <v>124.33743083946524</v>
      </c>
      <c r="F95" s="17">
        <f t="shared" si="5"/>
        <v>6341.2089728127266</v>
      </c>
    </row>
    <row r="96" spans="1:6" x14ac:dyDescent="0.25">
      <c r="A96" s="87" t="s">
        <v>32</v>
      </c>
      <c r="B96" s="6" t="s">
        <v>18</v>
      </c>
      <c r="C96" s="17">
        <f t="shared" si="4"/>
        <v>6341.2089728127266</v>
      </c>
      <c r="D96" s="15">
        <f t="shared" si="2"/>
        <v>0.02</v>
      </c>
      <c r="E96" s="16">
        <f t="shared" si="3"/>
        <v>126.82417945625454</v>
      </c>
      <c r="F96" s="17">
        <f t="shared" si="5"/>
        <v>6468.0331522689812</v>
      </c>
    </row>
    <row r="97" spans="1:6" x14ac:dyDescent="0.25">
      <c r="A97" s="88"/>
      <c r="B97" s="2" t="s">
        <v>19</v>
      </c>
      <c r="C97" s="17">
        <f t="shared" si="4"/>
        <v>6468.0331522689812</v>
      </c>
      <c r="D97" s="15">
        <f t="shared" si="2"/>
        <v>0.02</v>
      </c>
      <c r="E97" s="16">
        <f t="shared" si="3"/>
        <v>129.36066304537962</v>
      </c>
      <c r="F97" s="17">
        <f t="shared" si="5"/>
        <v>6597.3938153143608</v>
      </c>
    </row>
    <row r="98" spans="1:6" x14ac:dyDescent="0.25">
      <c r="A98" s="88"/>
      <c r="B98" s="2" t="s">
        <v>20</v>
      </c>
      <c r="C98" s="17">
        <f t="shared" si="4"/>
        <v>6597.3938153143608</v>
      </c>
      <c r="D98" s="15">
        <f t="shared" si="2"/>
        <v>0.02</v>
      </c>
      <c r="E98" s="16">
        <f t="shared" si="3"/>
        <v>131.94787630628721</v>
      </c>
      <c r="F98" s="17">
        <f t="shared" si="5"/>
        <v>6729.3416916206479</v>
      </c>
    </row>
    <row r="99" spans="1:6" x14ac:dyDescent="0.25">
      <c r="A99" s="89"/>
      <c r="B99" s="2" t="s">
        <v>21</v>
      </c>
      <c r="C99" s="17">
        <f t="shared" si="4"/>
        <v>6729.3416916206479</v>
      </c>
      <c r="D99" s="15">
        <f t="shared" si="2"/>
        <v>0.02</v>
      </c>
      <c r="E99" s="16">
        <f t="shared" si="3"/>
        <v>134.58683383241296</v>
      </c>
      <c r="F99" s="17">
        <f t="shared" si="5"/>
        <v>6863.9285254530605</v>
      </c>
    </row>
    <row r="100" spans="1:6" x14ac:dyDescent="0.25">
      <c r="A100" s="87" t="s">
        <v>33</v>
      </c>
      <c r="B100" s="6" t="s">
        <v>18</v>
      </c>
      <c r="C100" s="17">
        <f t="shared" si="4"/>
        <v>6863.9285254530605</v>
      </c>
      <c r="D100" s="15">
        <f t="shared" si="2"/>
        <v>0.02</v>
      </c>
      <c r="E100" s="16">
        <f t="shared" si="3"/>
        <v>137.27857050906121</v>
      </c>
      <c r="F100" s="17">
        <f t="shared" si="5"/>
        <v>7001.2070959621215</v>
      </c>
    </row>
    <row r="101" spans="1:6" x14ac:dyDescent="0.25">
      <c r="A101" s="88"/>
      <c r="B101" s="2" t="s">
        <v>19</v>
      </c>
      <c r="C101" s="17">
        <f t="shared" si="4"/>
        <v>7001.2070959621215</v>
      </c>
      <c r="D101" s="15">
        <f t="shared" si="2"/>
        <v>0.02</v>
      </c>
      <c r="E101" s="16">
        <f t="shared" si="3"/>
        <v>140.02414191924242</v>
      </c>
      <c r="F101" s="17">
        <f t="shared" si="5"/>
        <v>7141.231237881364</v>
      </c>
    </row>
    <row r="102" spans="1:6" x14ac:dyDescent="0.25">
      <c r="A102" s="88"/>
      <c r="B102" s="2" t="s">
        <v>20</v>
      </c>
      <c r="C102" s="17">
        <f t="shared" si="4"/>
        <v>7141.231237881364</v>
      </c>
      <c r="D102" s="15">
        <f t="shared" si="2"/>
        <v>0.02</v>
      </c>
      <c r="E102" s="16">
        <f t="shared" si="3"/>
        <v>142.82462475762728</v>
      </c>
      <c r="F102" s="17">
        <f t="shared" si="5"/>
        <v>7284.0558626389911</v>
      </c>
    </row>
    <row r="103" spans="1:6" x14ac:dyDescent="0.25">
      <c r="A103" s="89"/>
      <c r="B103" s="2" t="s">
        <v>21</v>
      </c>
      <c r="C103" s="17">
        <f t="shared" si="4"/>
        <v>7284.0558626389911</v>
      </c>
      <c r="D103" s="15">
        <f t="shared" si="2"/>
        <v>0.02</v>
      </c>
      <c r="E103" s="16">
        <f t="shared" si="3"/>
        <v>145.68111725277981</v>
      </c>
      <c r="F103" s="17">
        <f t="shared" si="5"/>
        <v>7429.7369798917707</v>
      </c>
    </row>
    <row r="104" spans="1:6" x14ac:dyDescent="0.25">
      <c r="A104" s="87" t="s">
        <v>34</v>
      </c>
      <c r="B104" s="6" t="s">
        <v>18</v>
      </c>
      <c r="C104" s="17">
        <f t="shared" si="4"/>
        <v>7429.7369798917707</v>
      </c>
      <c r="D104" s="15">
        <f t="shared" si="2"/>
        <v>0.02</v>
      </c>
      <c r="E104" s="16">
        <f t="shared" si="3"/>
        <v>148.59473959783543</v>
      </c>
      <c r="F104" s="17">
        <f t="shared" si="5"/>
        <v>7578.3317194896063</v>
      </c>
    </row>
    <row r="105" spans="1:6" x14ac:dyDescent="0.25">
      <c r="A105" s="88"/>
      <c r="B105" s="2" t="s">
        <v>19</v>
      </c>
      <c r="C105" s="17">
        <f t="shared" si="4"/>
        <v>7578.3317194896063</v>
      </c>
      <c r="D105" s="15">
        <f t="shared" si="2"/>
        <v>0.02</v>
      </c>
      <c r="E105" s="16">
        <f t="shared" si="3"/>
        <v>151.56663438979214</v>
      </c>
      <c r="F105" s="17">
        <f t="shared" si="5"/>
        <v>7729.8983538793982</v>
      </c>
    </row>
    <row r="106" spans="1:6" x14ac:dyDescent="0.25">
      <c r="A106" s="88"/>
      <c r="B106" s="2" t="s">
        <v>20</v>
      </c>
      <c r="C106" s="17">
        <f t="shared" si="4"/>
        <v>7729.8983538793982</v>
      </c>
      <c r="D106" s="15">
        <f t="shared" si="2"/>
        <v>0.02</v>
      </c>
      <c r="E106" s="16">
        <f t="shared" si="3"/>
        <v>154.59796707758798</v>
      </c>
      <c r="F106" s="17">
        <f t="shared" si="5"/>
        <v>7884.496320956986</v>
      </c>
    </row>
    <row r="107" spans="1:6" x14ac:dyDescent="0.25">
      <c r="A107" s="89"/>
      <c r="B107" s="2" t="s">
        <v>21</v>
      </c>
      <c r="C107" s="17">
        <f t="shared" si="4"/>
        <v>7884.496320956986</v>
      </c>
      <c r="D107" s="15">
        <f t="shared" si="2"/>
        <v>0.02</v>
      </c>
      <c r="E107" s="16">
        <f t="shared" si="3"/>
        <v>157.68992641913971</v>
      </c>
      <c r="F107" s="17">
        <f t="shared" si="5"/>
        <v>8042.1862473761257</v>
      </c>
    </row>
    <row r="108" spans="1:6" x14ac:dyDescent="0.25">
      <c r="A108" s="87" t="s">
        <v>35</v>
      </c>
      <c r="B108" s="6" t="s">
        <v>18</v>
      </c>
      <c r="C108" s="17">
        <f t="shared" si="4"/>
        <v>8042.1862473761257</v>
      </c>
      <c r="D108" s="15">
        <f t="shared" si="2"/>
        <v>0.02</v>
      </c>
      <c r="E108" s="16">
        <f t="shared" si="3"/>
        <v>160.84372494752253</v>
      </c>
      <c r="F108" s="17">
        <f t="shared" si="5"/>
        <v>8203.0299723236476</v>
      </c>
    </row>
    <row r="109" spans="1:6" x14ac:dyDescent="0.25">
      <c r="A109" s="88"/>
      <c r="B109" s="2" t="s">
        <v>19</v>
      </c>
      <c r="C109" s="17">
        <f t="shared" si="4"/>
        <v>8203.0299723236476</v>
      </c>
      <c r="D109" s="15">
        <f t="shared" si="2"/>
        <v>0.02</v>
      </c>
      <c r="E109" s="16">
        <f t="shared" si="3"/>
        <v>164.06059944647296</v>
      </c>
      <c r="F109" s="17">
        <f t="shared" si="5"/>
        <v>8367.0905717701207</v>
      </c>
    </row>
    <row r="110" spans="1:6" x14ac:dyDescent="0.25">
      <c r="A110" s="88"/>
      <c r="B110" s="2" t="s">
        <v>20</v>
      </c>
      <c r="C110" s="17">
        <f t="shared" si="4"/>
        <v>8367.0905717701207</v>
      </c>
      <c r="D110" s="15">
        <f t="shared" si="2"/>
        <v>0.02</v>
      </c>
      <c r="E110" s="16">
        <f t="shared" si="3"/>
        <v>167.34181143540241</v>
      </c>
      <c r="F110" s="17">
        <f t="shared" si="5"/>
        <v>8534.4323832055234</v>
      </c>
    </row>
    <row r="111" spans="1:6" x14ac:dyDescent="0.25">
      <c r="A111" s="89"/>
      <c r="B111" s="2" t="s">
        <v>21</v>
      </c>
      <c r="C111" s="17">
        <f t="shared" si="4"/>
        <v>8534.4323832055234</v>
      </c>
      <c r="D111" s="15">
        <f t="shared" si="2"/>
        <v>0.02</v>
      </c>
      <c r="E111" s="16">
        <f t="shared" si="3"/>
        <v>170.68864766411048</v>
      </c>
      <c r="F111" s="17">
        <f t="shared" si="5"/>
        <v>8705.1210308696336</v>
      </c>
    </row>
    <row r="112" spans="1:6" x14ac:dyDescent="0.25">
      <c r="A112" s="87" t="s">
        <v>36</v>
      </c>
      <c r="B112" s="6" t="s">
        <v>18</v>
      </c>
      <c r="C112" s="17">
        <f t="shared" si="4"/>
        <v>8705.1210308696336</v>
      </c>
      <c r="D112" s="15">
        <f t="shared" si="2"/>
        <v>0.02</v>
      </c>
      <c r="E112" s="16">
        <f t="shared" si="3"/>
        <v>174.10242061739268</v>
      </c>
      <c r="F112" s="17">
        <f t="shared" si="5"/>
        <v>8879.223451487027</v>
      </c>
    </row>
    <row r="113" spans="1:6" x14ac:dyDescent="0.25">
      <c r="A113" s="88"/>
      <c r="B113" s="2" t="s">
        <v>19</v>
      </c>
      <c r="C113" s="17">
        <f t="shared" si="4"/>
        <v>8879.223451487027</v>
      </c>
      <c r="D113" s="15">
        <f t="shared" si="2"/>
        <v>0.02</v>
      </c>
      <c r="E113" s="16">
        <f t="shared" si="3"/>
        <v>177.58446902974055</v>
      </c>
      <c r="F113" s="17">
        <f t="shared" si="5"/>
        <v>9056.8079205167669</v>
      </c>
    </row>
    <row r="114" spans="1:6" x14ac:dyDescent="0.25">
      <c r="A114" s="88"/>
      <c r="B114" s="2" t="s">
        <v>20</v>
      </c>
      <c r="C114" s="17">
        <f t="shared" si="4"/>
        <v>9056.8079205167669</v>
      </c>
      <c r="D114" s="15">
        <f t="shared" si="2"/>
        <v>0.02</v>
      </c>
      <c r="E114" s="16">
        <f t="shared" si="3"/>
        <v>181.13615841033536</v>
      </c>
      <c r="F114" s="17">
        <f t="shared" si="5"/>
        <v>9237.944078927103</v>
      </c>
    </row>
    <row r="115" spans="1:6" x14ac:dyDescent="0.25">
      <c r="A115" s="89"/>
      <c r="B115" s="2" t="s">
        <v>21</v>
      </c>
      <c r="C115" s="17">
        <f t="shared" si="4"/>
        <v>9237.944078927103</v>
      </c>
      <c r="D115" s="15">
        <f t="shared" si="2"/>
        <v>0.02</v>
      </c>
      <c r="E115" s="16">
        <f t="shared" si="3"/>
        <v>184.75888157854206</v>
      </c>
      <c r="F115" s="17">
        <f t="shared" si="5"/>
        <v>9422.702960505645</v>
      </c>
    </row>
    <row r="116" spans="1:6" x14ac:dyDescent="0.25">
      <c r="A116" s="87" t="s">
        <v>37</v>
      </c>
      <c r="B116" s="6" t="s">
        <v>18</v>
      </c>
      <c r="C116" s="17">
        <f t="shared" si="4"/>
        <v>9422.702960505645</v>
      </c>
      <c r="D116" s="15">
        <f t="shared" si="2"/>
        <v>0.02</v>
      </c>
      <c r="E116" s="16">
        <f t="shared" si="3"/>
        <v>188.45405921011292</v>
      </c>
      <c r="F116" s="17">
        <f t="shared" si="5"/>
        <v>9611.157019715758</v>
      </c>
    </row>
    <row r="117" spans="1:6" x14ac:dyDescent="0.25">
      <c r="A117" s="88"/>
      <c r="B117" s="2" t="s">
        <v>19</v>
      </c>
      <c r="C117" s="17">
        <f t="shared" si="4"/>
        <v>9611.157019715758</v>
      </c>
      <c r="D117" s="15">
        <f t="shared" si="2"/>
        <v>0.02</v>
      </c>
      <c r="E117" s="16">
        <f t="shared" si="3"/>
        <v>192.22314039431515</v>
      </c>
      <c r="F117" s="17">
        <f t="shared" si="5"/>
        <v>9803.3801601100731</v>
      </c>
    </row>
    <row r="118" spans="1:6" x14ac:dyDescent="0.25">
      <c r="A118" s="88"/>
      <c r="B118" s="2" t="s">
        <v>20</v>
      </c>
      <c r="C118" s="17">
        <f t="shared" si="4"/>
        <v>9803.3801601100731</v>
      </c>
      <c r="D118" s="15">
        <f t="shared" si="2"/>
        <v>0.02</v>
      </c>
      <c r="E118" s="16">
        <f t="shared" si="3"/>
        <v>196.06760320220147</v>
      </c>
      <c r="F118" s="17">
        <f t="shared" si="5"/>
        <v>9999.4477633122751</v>
      </c>
    </row>
    <row r="119" spans="1:6" x14ac:dyDescent="0.25">
      <c r="A119" s="89"/>
      <c r="B119" s="2" t="s">
        <v>21</v>
      </c>
      <c r="C119" s="17">
        <f t="shared" si="4"/>
        <v>9999.4477633122751</v>
      </c>
      <c r="D119" s="15">
        <f t="shared" si="2"/>
        <v>0.02</v>
      </c>
      <c r="E119" s="16">
        <f t="shared" si="3"/>
        <v>199.98895526624551</v>
      </c>
      <c r="F119" s="17">
        <f t="shared" si="5"/>
        <v>10199.436718578521</v>
      </c>
    </row>
    <row r="120" spans="1:6" x14ac:dyDescent="0.25">
      <c r="A120" s="87" t="s">
        <v>38</v>
      </c>
      <c r="B120" s="6" t="s">
        <v>18</v>
      </c>
      <c r="C120" s="17">
        <f t="shared" si="4"/>
        <v>10199.436718578521</v>
      </c>
      <c r="D120" s="15">
        <f t="shared" si="2"/>
        <v>0.02</v>
      </c>
      <c r="E120" s="16">
        <f t="shared" si="3"/>
        <v>203.98873437157044</v>
      </c>
      <c r="F120" s="17">
        <f t="shared" si="5"/>
        <v>10403.425452950092</v>
      </c>
    </row>
    <row r="121" spans="1:6" x14ac:dyDescent="0.25">
      <c r="A121" s="88"/>
      <c r="B121" s="2" t="s">
        <v>19</v>
      </c>
      <c r="C121" s="17">
        <f t="shared" si="4"/>
        <v>10403.425452950092</v>
      </c>
      <c r="D121" s="15">
        <f t="shared" si="2"/>
        <v>0.02</v>
      </c>
      <c r="E121" s="16">
        <f t="shared" si="3"/>
        <v>208.06850905900185</v>
      </c>
      <c r="F121" s="17">
        <f t="shared" si="5"/>
        <v>10611.493962009094</v>
      </c>
    </row>
    <row r="122" spans="1:6" x14ac:dyDescent="0.25">
      <c r="A122" s="88"/>
      <c r="B122" s="2" t="s">
        <v>20</v>
      </c>
      <c r="C122" s="17">
        <f t="shared" si="4"/>
        <v>10611.493962009094</v>
      </c>
      <c r="D122" s="15">
        <f t="shared" si="2"/>
        <v>0.02</v>
      </c>
      <c r="E122" s="16">
        <f t="shared" si="3"/>
        <v>212.22987924018187</v>
      </c>
      <c r="F122" s="17">
        <f t="shared" si="5"/>
        <v>10823.723841249275</v>
      </c>
    </row>
    <row r="123" spans="1:6" x14ac:dyDescent="0.25">
      <c r="A123" s="89"/>
      <c r="B123" s="2" t="s">
        <v>21</v>
      </c>
      <c r="C123" s="17">
        <f t="shared" si="4"/>
        <v>10823.723841249275</v>
      </c>
      <c r="D123" s="15">
        <f t="shared" si="2"/>
        <v>0.02</v>
      </c>
      <c r="E123" s="16">
        <f t="shared" si="3"/>
        <v>216.47447682498552</v>
      </c>
      <c r="F123" s="17">
        <f t="shared" si="5"/>
        <v>11040.198318074261</v>
      </c>
    </row>
    <row r="125" spans="1:6" x14ac:dyDescent="0.25">
      <c r="D125" t="s">
        <v>39</v>
      </c>
      <c r="E125" s="17">
        <f>FV(B79,B77*B78,,-B75)</f>
        <v>11040.198318074259</v>
      </c>
    </row>
    <row r="126" spans="1:6" x14ac:dyDescent="0.25">
      <c r="E126" s="17">
        <f>B75*(1+B79)^(B77*B78)</f>
        <v>11040.198318074259</v>
      </c>
    </row>
    <row r="128" spans="1:6" ht="31.5" x14ac:dyDescent="0.5">
      <c r="A128" s="36" t="s">
        <v>13</v>
      </c>
      <c r="B128" s="37"/>
      <c r="C128" s="37"/>
      <c r="D128" s="37"/>
      <c r="E128" s="38"/>
    </row>
    <row r="129" spans="1:5" x14ac:dyDescent="0.25">
      <c r="A129" s="6" t="s">
        <v>7</v>
      </c>
      <c r="B129" s="7">
        <v>5000</v>
      </c>
      <c r="C129" s="6" t="s">
        <v>1</v>
      </c>
    </row>
    <row r="130" spans="1:5" x14ac:dyDescent="0.25">
      <c r="A130" s="2" t="s">
        <v>8</v>
      </c>
      <c r="B130" s="2">
        <v>0.08</v>
      </c>
      <c r="C130" s="2" t="s">
        <v>3</v>
      </c>
    </row>
    <row r="131" spans="1:5" ht="30" x14ac:dyDescent="0.25">
      <c r="A131" s="12" t="s">
        <v>9</v>
      </c>
      <c r="B131" s="2">
        <v>1</v>
      </c>
      <c r="C131" s="2" t="s">
        <v>4</v>
      </c>
    </row>
    <row r="132" spans="1:5" x14ac:dyDescent="0.25">
      <c r="A132" s="2" t="s">
        <v>2</v>
      </c>
      <c r="B132" s="2">
        <v>10</v>
      </c>
      <c r="C132" s="2" t="s">
        <v>5</v>
      </c>
    </row>
    <row r="134" spans="1:5" ht="30" x14ac:dyDescent="0.25">
      <c r="A134" s="13" t="s">
        <v>28</v>
      </c>
      <c r="B134" s="28" t="s">
        <v>40</v>
      </c>
      <c r="C134" s="28" t="s">
        <v>11</v>
      </c>
      <c r="D134" s="28" t="s">
        <v>12</v>
      </c>
      <c r="E134" s="28" t="s">
        <v>41</v>
      </c>
    </row>
    <row r="135" spans="1:5" x14ac:dyDescent="0.25">
      <c r="A135" s="2">
        <v>0</v>
      </c>
      <c r="B135" s="2"/>
      <c r="C135" s="2"/>
      <c r="D135" s="2"/>
      <c r="E135" s="17">
        <v>5000</v>
      </c>
    </row>
    <row r="136" spans="1:5" x14ac:dyDescent="0.25">
      <c r="A136" s="2">
        <v>1</v>
      </c>
      <c r="B136" s="17">
        <f>$B$129</f>
        <v>5000</v>
      </c>
      <c r="C136" s="18">
        <f>$B$130</f>
        <v>0.08</v>
      </c>
      <c r="D136" s="17">
        <f>B136*C136</f>
        <v>400</v>
      </c>
      <c r="E136" s="17">
        <f>B136+D136</f>
        <v>5400</v>
      </c>
    </row>
    <row r="137" spans="1:5" x14ac:dyDescent="0.25">
      <c r="A137" s="2">
        <v>2</v>
      </c>
      <c r="B137" s="17">
        <f t="shared" ref="B137:B145" si="6">$B$129</f>
        <v>5000</v>
      </c>
      <c r="C137" s="18">
        <f t="shared" ref="C137:C145" si="7">$B$130</f>
        <v>0.08</v>
      </c>
      <c r="D137" s="17">
        <f t="shared" ref="D137:D145" si="8">B137*C137</f>
        <v>400</v>
      </c>
      <c r="E137" s="17">
        <f>E136+D137</f>
        <v>5800</v>
      </c>
    </row>
    <row r="138" spans="1:5" x14ac:dyDescent="0.25">
      <c r="A138" s="2">
        <v>3</v>
      </c>
      <c r="B138" s="17">
        <f t="shared" si="6"/>
        <v>5000</v>
      </c>
      <c r="C138" s="18">
        <f t="shared" si="7"/>
        <v>0.08</v>
      </c>
      <c r="D138" s="17">
        <f t="shared" si="8"/>
        <v>400</v>
      </c>
      <c r="E138" s="17">
        <f t="shared" ref="E138:E145" si="9">E137+D138</f>
        <v>6200</v>
      </c>
    </row>
    <row r="139" spans="1:5" x14ac:dyDescent="0.25">
      <c r="A139" s="2">
        <v>4</v>
      </c>
      <c r="B139" s="17">
        <f t="shared" si="6"/>
        <v>5000</v>
      </c>
      <c r="C139" s="18">
        <f t="shared" si="7"/>
        <v>0.08</v>
      </c>
      <c r="D139" s="17">
        <f t="shared" si="8"/>
        <v>400</v>
      </c>
      <c r="E139" s="17">
        <f t="shared" si="9"/>
        <v>6600</v>
      </c>
    </row>
    <row r="140" spans="1:5" x14ac:dyDescent="0.25">
      <c r="A140" s="2">
        <v>5</v>
      </c>
      <c r="B140" s="17">
        <f t="shared" si="6"/>
        <v>5000</v>
      </c>
      <c r="C140" s="18">
        <f t="shared" si="7"/>
        <v>0.08</v>
      </c>
      <c r="D140" s="17">
        <f t="shared" si="8"/>
        <v>400</v>
      </c>
      <c r="E140" s="17">
        <f t="shared" si="9"/>
        <v>7000</v>
      </c>
    </row>
    <row r="141" spans="1:5" x14ac:dyDescent="0.25">
      <c r="A141" s="2">
        <v>6</v>
      </c>
      <c r="B141" s="17">
        <f t="shared" si="6"/>
        <v>5000</v>
      </c>
      <c r="C141" s="18">
        <f t="shared" si="7"/>
        <v>0.08</v>
      </c>
      <c r="D141" s="17">
        <f t="shared" si="8"/>
        <v>400</v>
      </c>
      <c r="E141" s="17">
        <f t="shared" si="9"/>
        <v>7400</v>
      </c>
    </row>
    <row r="142" spans="1:5" x14ac:dyDescent="0.25">
      <c r="A142" s="2">
        <v>7</v>
      </c>
      <c r="B142" s="17">
        <f t="shared" si="6"/>
        <v>5000</v>
      </c>
      <c r="C142" s="18">
        <f t="shared" si="7"/>
        <v>0.08</v>
      </c>
      <c r="D142" s="17">
        <f t="shared" si="8"/>
        <v>400</v>
      </c>
      <c r="E142" s="17">
        <f t="shared" si="9"/>
        <v>7800</v>
      </c>
    </row>
    <row r="143" spans="1:5" x14ac:dyDescent="0.25">
      <c r="A143" s="2">
        <v>8</v>
      </c>
      <c r="B143" s="17">
        <f t="shared" si="6"/>
        <v>5000</v>
      </c>
      <c r="C143" s="18">
        <f t="shared" si="7"/>
        <v>0.08</v>
      </c>
      <c r="D143" s="17">
        <f t="shared" si="8"/>
        <v>400</v>
      </c>
      <c r="E143" s="17">
        <f t="shared" si="9"/>
        <v>8200</v>
      </c>
    </row>
    <row r="144" spans="1:5" x14ac:dyDescent="0.25">
      <c r="A144" s="2">
        <v>9</v>
      </c>
      <c r="B144" s="17">
        <f t="shared" si="6"/>
        <v>5000</v>
      </c>
      <c r="C144" s="18">
        <f t="shared" si="7"/>
        <v>0.08</v>
      </c>
      <c r="D144" s="17">
        <f t="shared" si="8"/>
        <v>400</v>
      </c>
      <c r="E144" s="17">
        <f t="shared" si="9"/>
        <v>8600</v>
      </c>
    </row>
    <row r="145" spans="1:5" x14ac:dyDescent="0.25">
      <c r="A145" s="2">
        <v>10</v>
      </c>
      <c r="B145" s="17">
        <f t="shared" si="6"/>
        <v>5000</v>
      </c>
      <c r="C145" s="18">
        <f t="shared" si="7"/>
        <v>0.08</v>
      </c>
      <c r="D145" s="17">
        <f t="shared" si="8"/>
        <v>400</v>
      </c>
      <c r="E145" s="17">
        <f t="shared" si="9"/>
        <v>9000</v>
      </c>
    </row>
    <row r="147" spans="1:5" x14ac:dyDescent="0.25">
      <c r="A147" t="s">
        <v>42</v>
      </c>
    </row>
  </sheetData>
  <mergeCells count="10">
    <mergeCell ref="A108:A111"/>
    <mergeCell ref="A112:A115"/>
    <mergeCell ref="A116:A119"/>
    <mergeCell ref="A120:A123"/>
    <mergeCell ref="A84:A87"/>
    <mergeCell ref="A88:A91"/>
    <mergeCell ref="A92:A95"/>
    <mergeCell ref="A96:A99"/>
    <mergeCell ref="A100:A103"/>
    <mergeCell ref="A104:A10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O36"/>
  <sheetViews>
    <sheetView zoomScale="160" zoomScaleNormal="160" workbookViewId="0">
      <selection activeCell="H3" sqref="H3"/>
    </sheetView>
  </sheetViews>
  <sheetFormatPr defaultRowHeight="15" x14ac:dyDescent="0.25"/>
  <cols>
    <col min="1" max="1" width="8.42578125" bestFit="1" customWidth="1"/>
    <col min="2" max="2" width="14.85546875" customWidth="1"/>
    <col min="3" max="4" width="8.28515625" customWidth="1"/>
    <col min="5" max="5" width="6.85546875" customWidth="1"/>
    <col min="6" max="6" width="7.28515625" customWidth="1"/>
    <col min="7" max="7" width="8.7109375" customWidth="1"/>
    <col min="8" max="8" width="12.5703125" customWidth="1"/>
    <col min="9" max="9" width="11.5703125" bestFit="1" customWidth="1"/>
    <col min="10" max="10" width="1.7109375" customWidth="1"/>
    <col min="11" max="11" width="20.42578125" bestFit="1" customWidth="1"/>
  </cols>
  <sheetData>
    <row r="1" spans="1:15" x14ac:dyDescent="0.25">
      <c r="A1" s="40" t="str">
        <f>"If you deposit "&amp;DOLLAR(B34)&amp;" in an account for "&amp;E34&amp;" years that pays an annual rate of "&amp;TEXT(C34,"0.00%")&amp;","</f>
        <v>If you deposit $5,000.00 in an account for 5 years that pays an annual rate of 5.00%,</v>
      </c>
      <c r="B1" s="75"/>
      <c r="C1" s="75"/>
      <c r="D1" s="75"/>
      <c r="E1" s="75"/>
      <c r="F1" s="75"/>
      <c r="G1" s="75"/>
      <c r="H1" s="75"/>
      <c r="I1" s="41"/>
      <c r="N1">
        <v>1</v>
      </c>
      <c r="O1" t="s">
        <v>106</v>
      </c>
    </row>
    <row r="2" spans="1:15" x14ac:dyDescent="0.25">
      <c r="A2" s="44" t="str">
        <f>"compounded "&amp;VLOOKUP(D34,$N$1:$O$5,2,0)&amp;", what is the Future Value?"</f>
        <v>compounded Quarterly, what is the Future Value?</v>
      </c>
      <c r="B2" s="76"/>
      <c r="C2" s="76"/>
      <c r="D2" s="76"/>
      <c r="E2" s="76"/>
      <c r="F2" s="76"/>
      <c r="G2" s="76"/>
      <c r="H2" s="76"/>
      <c r="I2" s="45"/>
      <c r="N2">
        <v>2</v>
      </c>
      <c r="O2" t="s">
        <v>107</v>
      </c>
    </row>
    <row r="3" spans="1:15" ht="60" x14ac:dyDescent="0.25">
      <c r="A3" s="13" t="s">
        <v>103</v>
      </c>
      <c r="B3" s="49" t="s">
        <v>7</v>
      </c>
      <c r="C3" s="49" t="s">
        <v>93</v>
      </c>
      <c r="D3" s="49" t="s">
        <v>59</v>
      </c>
      <c r="E3" s="49" t="s">
        <v>2</v>
      </c>
      <c r="F3" s="49" t="s">
        <v>11</v>
      </c>
      <c r="G3" s="49" t="s">
        <v>60</v>
      </c>
      <c r="H3" s="49" t="s">
        <v>10</v>
      </c>
      <c r="I3" s="49" t="s">
        <v>12</v>
      </c>
      <c r="N3">
        <v>4</v>
      </c>
      <c r="O3" t="s">
        <v>108</v>
      </c>
    </row>
    <row r="4" spans="1:15" x14ac:dyDescent="0.25">
      <c r="A4" s="13" t="s">
        <v>102</v>
      </c>
      <c r="B4" s="50" t="s">
        <v>1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54</v>
      </c>
      <c r="H4" s="50" t="s">
        <v>0</v>
      </c>
      <c r="I4" s="50"/>
      <c r="N4">
        <v>12</v>
      </c>
      <c r="O4" t="s">
        <v>109</v>
      </c>
    </row>
    <row r="5" spans="1:15" x14ac:dyDescent="0.25">
      <c r="A5" s="13" t="s">
        <v>84</v>
      </c>
      <c r="B5" s="51" t="s">
        <v>1</v>
      </c>
      <c r="C5" s="51"/>
      <c r="D5" s="51"/>
      <c r="E5" s="51"/>
      <c r="F5" s="51" t="s">
        <v>57</v>
      </c>
      <c r="G5" s="51" t="s">
        <v>61</v>
      </c>
      <c r="H5" s="51" t="s">
        <v>0</v>
      </c>
      <c r="I5" s="51" t="s">
        <v>111</v>
      </c>
      <c r="N5">
        <v>365</v>
      </c>
      <c r="O5" t="s">
        <v>110</v>
      </c>
    </row>
    <row r="6" spans="1:15" x14ac:dyDescent="0.25">
      <c r="B6" s="26"/>
      <c r="C6" s="52"/>
      <c r="D6" s="2"/>
      <c r="E6" s="2"/>
      <c r="F6" s="53"/>
      <c r="G6" s="18"/>
      <c r="H6" s="17"/>
      <c r="I6" s="17"/>
    </row>
    <row r="8" spans="1:15" x14ac:dyDescent="0.25">
      <c r="H8" t="s">
        <v>62</v>
      </c>
    </row>
    <row r="9" spans="1:15" x14ac:dyDescent="0.25">
      <c r="H9" t="s">
        <v>63</v>
      </c>
    </row>
    <row r="33" spans="2:7" x14ac:dyDescent="0.25">
      <c r="G33" t="s">
        <v>62</v>
      </c>
    </row>
    <row r="34" spans="2:7" x14ac:dyDescent="0.25">
      <c r="B34" s="26">
        <v>5000</v>
      </c>
      <c r="C34" s="52">
        <v>0.05</v>
      </c>
      <c r="D34" s="2">
        <v>4</v>
      </c>
      <c r="E34" s="2">
        <v>5</v>
      </c>
      <c r="G34">
        <f>B34*(1+C34/D34)^(E34*D34)</f>
        <v>6410.1861585429251</v>
      </c>
    </row>
    <row r="35" spans="2:7" x14ac:dyDescent="0.25">
      <c r="G35" t="s">
        <v>62</v>
      </c>
    </row>
    <row r="36" spans="2:7" x14ac:dyDescent="0.25">
      <c r="G36" s="77">
        <f>FV(C34/D34,D34*E34,,-B34)</f>
        <v>6410.1861585429251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zoomScale="160" zoomScaleNormal="160" workbookViewId="0">
      <selection activeCell="H3" sqref="H3"/>
    </sheetView>
  </sheetViews>
  <sheetFormatPr defaultRowHeight="15" x14ac:dyDescent="0.25"/>
  <cols>
    <col min="1" max="1" width="8.42578125" bestFit="1" customWidth="1"/>
    <col min="2" max="2" width="14.85546875" customWidth="1"/>
    <col min="3" max="4" width="8.28515625" customWidth="1"/>
    <col min="5" max="5" width="6.85546875" customWidth="1"/>
    <col min="6" max="6" width="7.28515625" customWidth="1"/>
    <col min="7" max="7" width="8.7109375" customWidth="1"/>
    <col min="8" max="8" width="12.5703125" customWidth="1"/>
    <col min="9" max="9" width="11.5703125" bestFit="1" customWidth="1"/>
    <col min="10" max="10" width="1.7109375" customWidth="1"/>
    <col min="11" max="11" width="20.42578125" bestFit="1" customWidth="1"/>
  </cols>
  <sheetData>
    <row r="1" spans="1:15" x14ac:dyDescent="0.25">
      <c r="A1" s="40" t="str">
        <f>"If you deposit "&amp;DOLLAR(B34)&amp;" in an account for "&amp;E34&amp;" years that pays an annual rate of "&amp;TEXT(C34,"0.00%")&amp;","</f>
        <v>If you deposit $5,000.00 in an account for 5 years that pays an annual rate of 5.00%,</v>
      </c>
      <c r="B1" s="75"/>
      <c r="C1" s="75"/>
      <c r="D1" s="75"/>
      <c r="E1" s="75"/>
      <c r="F1" s="75"/>
      <c r="G1" s="75"/>
      <c r="H1" s="75"/>
      <c r="I1" s="41"/>
      <c r="N1">
        <v>1</v>
      </c>
      <c r="O1" t="s">
        <v>106</v>
      </c>
    </row>
    <row r="2" spans="1:15" x14ac:dyDescent="0.25">
      <c r="A2" s="44" t="str">
        <f>"compounded "&amp;VLOOKUP(D34,$N$1:$O$5,2,0)&amp;", what is the Future Value?"</f>
        <v>compounded Quarterly, what is the Future Value?</v>
      </c>
      <c r="B2" s="76"/>
      <c r="C2" s="76"/>
      <c r="D2" s="76"/>
      <c r="E2" s="76"/>
      <c r="F2" s="76"/>
      <c r="G2" s="76"/>
      <c r="H2" s="76"/>
      <c r="I2" s="45"/>
      <c r="N2">
        <v>2</v>
      </c>
      <c r="O2" t="s">
        <v>107</v>
      </c>
    </row>
    <row r="3" spans="1:15" ht="60" x14ac:dyDescent="0.25">
      <c r="A3" s="13" t="s">
        <v>103</v>
      </c>
      <c r="B3" s="49" t="s">
        <v>7</v>
      </c>
      <c r="C3" s="49" t="s">
        <v>93</v>
      </c>
      <c r="D3" s="49" t="s">
        <v>59</v>
      </c>
      <c r="E3" s="49" t="s">
        <v>2</v>
      </c>
      <c r="F3" s="49" t="s">
        <v>11</v>
      </c>
      <c r="G3" s="49" t="s">
        <v>60</v>
      </c>
      <c r="H3" s="49" t="s">
        <v>10</v>
      </c>
      <c r="I3" s="49" t="s">
        <v>12</v>
      </c>
      <c r="N3">
        <v>4</v>
      </c>
      <c r="O3" t="s">
        <v>108</v>
      </c>
    </row>
    <row r="4" spans="1:15" x14ac:dyDescent="0.25">
      <c r="A4" s="13" t="s">
        <v>102</v>
      </c>
      <c r="B4" s="50" t="s">
        <v>1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54</v>
      </c>
      <c r="H4" s="50" t="s">
        <v>0</v>
      </c>
      <c r="I4" s="50"/>
      <c r="N4">
        <v>12</v>
      </c>
      <c r="O4" t="s">
        <v>109</v>
      </c>
    </row>
    <row r="5" spans="1:15" x14ac:dyDescent="0.25">
      <c r="A5" s="13" t="s">
        <v>84</v>
      </c>
      <c r="B5" s="51" t="s">
        <v>1</v>
      </c>
      <c r="C5" s="51"/>
      <c r="D5" s="51"/>
      <c r="E5" s="51"/>
      <c r="F5" s="51" t="s">
        <v>57</v>
      </c>
      <c r="G5" s="51" t="s">
        <v>61</v>
      </c>
      <c r="H5" s="51" t="s">
        <v>0</v>
      </c>
      <c r="I5" s="51" t="s">
        <v>111</v>
      </c>
      <c r="N5">
        <v>365</v>
      </c>
      <c r="O5" t="s">
        <v>110</v>
      </c>
    </row>
    <row r="6" spans="1:15" x14ac:dyDescent="0.25">
      <c r="B6" s="26">
        <v>5000</v>
      </c>
      <c r="C6" s="52">
        <v>0.05</v>
      </c>
      <c r="D6" s="2">
        <v>4</v>
      </c>
      <c r="E6" s="2">
        <v>5</v>
      </c>
      <c r="F6" s="53">
        <f>C6/D6</f>
        <v>1.2500000000000001E-2</v>
      </c>
      <c r="G6" s="18">
        <f>E6*D6</f>
        <v>20</v>
      </c>
      <c r="H6" s="17">
        <f>FV(F6,G6,,-B6)</f>
        <v>6410.1861585429251</v>
      </c>
      <c r="I6" s="17">
        <f>H6-B6</f>
        <v>1410.1861585429251</v>
      </c>
    </row>
    <row r="8" spans="1:15" x14ac:dyDescent="0.25">
      <c r="H8" t="s">
        <v>62</v>
      </c>
    </row>
    <row r="9" spans="1:15" x14ac:dyDescent="0.25">
      <c r="H9" t="s">
        <v>63</v>
      </c>
    </row>
    <row r="10" spans="1:15" x14ac:dyDescent="0.25">
      <c r="H10">
        <f>B6*(1+F6)^G6</f>
        <v>6410.1861585429251</v>
      </c>
    </row>
    <row r="33" spans="2:7" x14ac:dyDescent="0.25">
      <c r="G33" t="s">
        <v>62</v>
      </c>
    </row>
    <row r="34" spans="2:7" x14ac:dyDescent="0.25">
      <c r="B34" s="26">
        <v>5000</v>
      </c>
      <c r="C34" s="52">
        <v>0.05</v>
      </c>
      <c r="D34" s="2">
        <v>4</v>
      </c>
      <c r="E34" s="2">
        <v>5</v>
      </c>
      <c r="G34">
        <f>B34*(1+C34/D34)^(E34*D34)</f>
        <v>6410.1861585429251</v>
      </c>
    </row>
    <row r="35" spans="2:7" x14ac:dyDescent="0.25">
      <c r="G35" t="s">
        <v>62</v>
      </c>
    </row>
    <row r="36" spans="2:7" x14ac:dyDescent="0.25">
      <c r="G36" s="77">
        <f>FV(C34/D34,D34*E34,,-B34)</f>
        <v>6410.1861585429251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O36"/>
  <sheetViews>
    <sheetView zoomScale="145" zoomScaleNormal="145" workbookViewId="0">
      <selection activeCell="H3" sqref="H3"/>
    </sheetView>
  </sheetViews>
  <sheetFormatPr defaultRowHeight="15" x14ac:dyDescent="0.25"/>
  <cols>
    <col min="1" max="1" width="8.42578125" bestFit="1" customWidth="1"/>
    <col min="2" max="2" width="14.85546875" customWidth="1"/>
    <col min="3" max="4" width="8.28515625" customWidth="1"/>
    <col min="5" max="5" width="6.85546875" customWidth="1"/>
    <col min="6" max="6" width="7.28515625" customWidth="1"/>
    <col min="7" max="7" width="8.7109375" customWidth="1"/>
    <col min="8" max="8" width="12.5703125" customWidth="1"/>
    <col min="9" max="9" width="11.5703125" bestFit="1" customWidth="1"/>
    <col min="10" max="10" width="1.7109375" customWidth="1"/>
    <col min="11" max="11" width="20.42578125" bestFit="1" customWidth="1"/>
  </cols>
  <sheetData>
    <row r="1" spans="1:15" x14ac:dyDescent="0.25">
      <c r="A1" s="40" t="str">
        <f>"If you deposit "&amp;DOLLAR(B34)&amp;" in an account for "&amp;E34&amp;" years that pays an annual rate of "&amp;TEXT(C34,"0.00%")&amp;","</f>
        <v>If you deposit $25,000.00 in an account for 25 years that pays an annual rate of 4.50%,</v>
      </c>
      <c r="B1" s="75"/>
      <c r="C1" s="75"/>
      <c r="D1" s="75"/>
      <c r="E1" s="75"/>
      <c r="F1" s="75"/>
      <c r="G1" s="75"/>
      <c r="H1" s="75"/>
      <c r="I1" s="41"/>
      <c r="N1">
        <v>1</v>
      </c>
      <c r="O1" t="s">
        <v>106</v>
      </c>
    </row>
    <row r="2" spans="1:15" x14ac:dyDescent="0.25">
      <c r="A2" s="44" t="str">
        <f>"compounded "&amp;VLOOKUP(D34,$N$1:$O$5,2,0)&amp;", what is the Future Value?"</f>
        <v>compounded Semi-annually, what is the Future Value?</v>
      </c>
      <c r="B2" s="76"/>
      <c r="C2" s="76"/>
      <c r="D2" s="76"/>
      <c r="E2" s="76"/>
      <c r="F2" s="76"/>
      <c r="G2" s="76"/>
      <c r="H2" s="76"/>
      <c r="I2" s="45"/>
      <c r="N2">
        <v>2</v>
      </c>
      <c r="O2" t="s">
        <v>107</v>
      </c>
    </row>
    <row r="3" spans="1:15" ht="60" x14ac:dyDescent="0.25">
      <c r="A3" s="13" t="s">
        <v>103</v>
      </c>
      <c r="B3" s="49" t="s">
        <v>7</v>
      </c>
      <c r="C3" s="49" t="s">
        <v>93</v>
      </c>
      <c r="D3" s="49" t="s">
        <v>59</v>
      </c>
      <c r="E3" s="49" t="s">
        <v>2</v>
      </c>
      <c r="F3" s="49" t="s">
        <v>11</v>
      </c>
      <c r="G3" s="49" t="s">
        <v>60</v>
      </c>
      <c r="H3" s="49" t="s">
        <v>10</v>
      </c>
      <c r="I3" s="49" t="s">
        <v>12</v>
      </c>
      <c r="N3">
        <v>4</v>
      </c>
      <c r="O3" t="s">
        <v>108</v>
      </c>
    </row>
    <row r="4" spans="1:15" x14ac:dyDescent="0.25">
      <c r="A4" s="13" t="s">
        <v>102</v>
      </c>
      <c r="B4" s="50" t="s">
        <v>1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54</v>
      </c>
      <c r="H4" s="50" t="s">
        <v>0</v>
      </c>
      <c r="I4" s="50"/>
      <c r="N4">
        <v>12</v>
      </c>
      <c r="O4" t="s">
        <v>109</v>
      </c>
    </row>
    <row r="5" spans="1:15" x14ac:dyDescent="0.25">
      <c r="A5" s="13" t="s">
        <v>84</v>
      </c>
      <c r="B5" s="51" t="s">
        <v>1</v>
      </c>
      <c r="C5" s="51"/>
      <c r="D5" s="51"/>
      <c r="E5" s="51"/>
      <c r="F5" s="51" t="s">
        <v>57</v>
      </c>
      <c r="G5" s="51" t="s">
        <v>61</v>
      </c>
      <c r="H5" s="51" t="s">
        <v>0</v>
      </c>
      <c r="I5" s="51" t="s">
        <v>111</v>
      </c>
      <c r="N5">
        <v>365</v>
      </c>
      <c r="O5" t="s">
        <v>110</v>
      </c>
    </row>
    <row r="6" spans="1:15" x14ac:dyDescent="0.25">
      <c r="B6" s="26"/>
      <c r="C6" s="52"/>
      <c r="D6" s="2"/>
      <c r="E6" s="2"/>
      <c r="F6" s="53"/>
      <c r="G6" s="18"/>
      <c r="H6" s="17"/>
      <c r="I6" s="17"/>
    </row>
    <row r="8" spans="1:15" x14ac:dyDescent="0.25">
      <c r="H8" t="s">
        <v>62</v>
      </c>
    </row>
    <row r="9" spans="1:15" x14ac:dyDescent="0.25">
      <c r="H9" t="s">
        <v>63</v>
      </c>
    </row>
    <row r="33" spans="2:7" x14ac:dyDescent="0.25">
      <c r="G33" t="s">
        <v>62</v>
      </c>
    </row>
    <row r="34" spans="2:7" x14ac:dyDescent="0.25">
      <c r="B34" s="26">
        <v>25000</v>
      </c>
      <c r="C34" s="52">
        <v>4.4999999999999998E-2</v>
      </c>
      <c r="D34" s="2">
        <v>2</v>
      </c>
      <c r="E34" s="2">
        <v>25</v>
      </c>
      <c r="G34">
        <f>B34*(1+C34/D34)^(E34*D34)</f>
        <v>76051.159992186949</v>
      </c>
    </row>
    <row r="35" spans="2:7" x14ac:dyDescent="0.25">
      <c r="G35" t="s">
        <v>62</v>
      </c>
    </row>
    <row r="36" spans="2:7" x14ac:dyDescent="0.25">
      <c r="G36" s="77">
        <f>FV(C34/D34,D34*E34,,-B34)</f>
        <v>76051.159992186949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zoomScale="145" zoomScaleNormal="145" workbookViewId="0">
      <selection activeCell="H3" sqref="H3"/>
    </sheetView>
  </sheetViews>
  <sheetFormatPr defaultRowHeight="15" x14ac:dyDescent="0.25"/>
  <cols>
    <col min="1" max="1" width="8.42578125" bestFit="1" customWidth="1"/>
    <col min="2" max="2" width="14.85546875" customWidth="1"/>
    <col min="3" max="4" width="8.28515625" customWidth="1"/>
    <col min="5" max="5" width="6.85546875" customWidth="1"/>
    <col min="6" max="6" width="7.28515625" customWidth="1"/>
    <col min="7" max="7" width="8.7109375" customWidth="1"/>
    <col min="8" max="8" width="12.5703125" customWidth="1"/>
    <col min="9" max="9" width="11.5703125" bestFit="1" customWidth="1"/>
    <col min="10" max="10" width="1.7109375" customWidth="1"/>
    <col min="11" max="11" width="20.42578125" bestFit="1" customWidth="1"/>
  </cols>
  <sheetData>
    <row r="1" spans="1:15" x14ac:dyDescent="0.25">
      <c r="A1" s="40" t="str">
        <f>"If you deposit "&amp;DOLLAR(B34)&amp;" in an account for "&amp;E34&amp;" years that pays an annual rate of "&amp;TEXT(C34,"0.00%")&amp;","</f>
        <v>If you deposit $25,000.00 in an account for 25 years that pays an annual rate of 4.50%,</v>
      </c>
      <c r="B1" s="75"/>
      <c r="C1" s="75"/>
      <c r="D1" s="75"/>
      <c r="E1" s="75"/>
      <c r="F1" s="75"/>
      <c r="G1" s="75"/>
      <c r="H1" s="75"/>
      <c r="I1" s="41"/>
      <c r="N1">
        <v>1</v>
      </c>
      <c r="O1" t="s">
        <v>106</v>
      </c>
    </row>
    <row r="2" spans="1:15" x14ac:dyDescent="0.25">
      <c r="A2" s="44" t="str">
        <f>"compounded "&amp;VLOOKUP(D34,$N$1:$O$5,2,0)&amp;", what is the Future Value?"</f>
        <v>compounded Semi-annually, what is the Future Value?</v>
      </c>
      <c r="B2" s="76"/>
      <c r="C2" s="76"/>
      <c r="D2" s="76"/>
      <c r="E2" s="76"/>
      <c r="F2" s="76"/>
      <c r="G2" s="76"/>
      <c r="H2" s="76"/>
      <c r="I2" s="45"/>
      <c r="N2">
        <v>2</v>
      </c>
      <c r="O2" t="s">
        <v>107</v>
      </c>
    </row>
    <row r="3" spans="1:15" ht="60" x14ac:dyDescent="0.25">
      <c r="A3" s="13" t="s">
        <v>103</v>
      </c>
      <c r="B3" s="49" t="s">
        <v>7</v>
      </c>
      <c r="C3" s="49" t="s">
        <v>93</v>
      </c>
      <c r="D3" s="49" t="s">
        <v>59</v>
      </c>
      <c r="E3" s="49" t="s">
        <v>2</v>
      </c>
      <c r="F3" s="49" t="s">
        <v>11</v>
      </c>
      <c r="G3" s="49" t="s">
        <v>60</v>
      </c>
      <c r="H3" s="49" t="s">
        <v>10</v>
      </c>
      <c r="I3" s="49" t="s">
        <v>12</v>
      </c>
      <c r="N3">
        <v>4</v>
      </c>
      <c r="O3" t="s">
        <v>108</v>
      </c>
    </row>
    <row r="4" spans="1:15" x14ac:dyDescent="0.25">
      <c r="A4" s="13" t="s">
        <v>102</v>
      </c>
      <c r="B4" s="50" t="s">
        <v>1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54</v>
      </c>
      <c r="H4" s="50" t="s">
        <v>0</v>
      </c>
      <c r="I4" s="50"/>
      <c r="N4">
        <v>12</v>
      </c>
      <c r="O4" t="s">
        <v>109</v>
      </c>
    </row>
    <row r="5" spans="1:15" x14ac:dyDescent="0.25">
      <c r="A5" s="13" t="s">
        <v>84</v>
      </c>
      <c r="B5" s="51" t="s">
        <v>1</v>
      </c>
      <c r="C5" s="51"/>
      <c r="D5" s="51"/>
      <c r="E5" s="51"/>
      <c r="F5" s="51" t="s">
        <v>57</v>
      </c>
      <c r="G5" s="51" t="s">
        <v>61</v>
      </c>
      <c r="H5" s="51" t="s">
        <v>0</v>
      </c>
      <c r="I5" s="51" t="s">
        <v>111</v>
      </c>
      <c r="N5">
        <v>365</v>
      </c>
      <c r="O5" t="s">
        <v>110</v>
      </c>
    </row>
    <row r="6" spans="1:15" x14ac:dyDescent="0.25">
      <c r="B6" s="26">
        <v>25000</v>
      </c>
      <c r="C6" s="52">
        <v>4.4999999999999998E-2</v>
      </c>
      <c r="D6" s="2">
        <v>2</v>
      </c>
      <c r="E6" s="2">
        <v>25</v>
      </c>
      <c r="F6" s="53">
        <f>C6/D6</f>
        <v>2.2499999999999999E-2</v>
      </c>
      <c r="G6" s="18">
        <f>E6*D6</f>
        <v>50</v>
      </c>
      <c r="H6" s="17">
        <f>FV(F6,G6,,-B6)</f>
        <v>76051.159992186949</v>
      </c>
      <c r="I6" s="17">
        <f>H6-B6</f>
        <v>51051.159992186949</v>
      </c>
    </row>
    <row r="8" spans="1:15" x14ac:dyDescent="0.25">
      <c r="H8" t="s">
        <v>62</v>
      </c>
    </row>
    <row r="9" spans="1:15" x14ac:dyDescent="0.25">
      <c r="H9" t="s">
        <v>63</v>
      </c>
    </row>
    <row r="10" spans="1:15" x14ac:dyDescent="0.25">
      <c r="H10">
        <f>B6*(1+F6)^G6</f>
        <v>76051.159992186949</v>
      </c>
    </row>
    <row r="33" spans="2:7" x14ac:dyDescent="0.25">
      <c r="G33" t="s">
        <v>62</v>
      </c>
    </row>
    <row r="34" spans="2:7" x14ac:dyDescent="0.25">
      <c r="B34" s="26">
        <v>25000</v>
      </c>
      <c r="C34" s="52">
        <v>4.4999999999999998E-2</v>
      </c>
      <c r="D34" s="2">
        <v>2</v>
      </c>
      <c r="E34" s="2">
        <v>25</v>
      </c>
      <c r="G34">
        <f>B34*(1+C34/D34)^(E34*D34)</f>
        <v>76051.159992186949</v>
      </c>
    </row>
    <row r="35" spans="2:7" x14ac:dyDescent="0.25">
      <c r="G35" t="s">
        <v>62</v>
      </c>
    </row>
    <row r="36" spans="2:7" x14ac:dyDescent="0.25">
      <c r="G36" s="77">
        <f>FV(C34/D34,D34*E34,,-B34)</f>
        <v>76051.159992186949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O36"/>
  <sheetViews>
    <sheetView zoomScale="130" zoomScaleNormal="130" workbookViewId="0">
      <selection activeCell="H3" sqref="H3"/>
    </sheetView>
  </sheetViews>
  <sheetFormatPr defaultRowHeight="15" x14ac:dyDescent="0.25"/>
  <cols>
    <col min="1" max="1" width="8.42578125" bestFit="1" customWidth="1"/>
    <col min="2" max="2" width="14.85546875" customWidth="1"/>
    <col min="3" max="4" width="8.28515625" customWidth="1"/>
    <col min="5" max="5" width="6.85546875" customWidth="1"/>
    <col min="6" max="6" width="7.28515625" customWidth="1"/>
    <col min="7" max="7" width="8.7109375" customWidth="1"/>
    <col min="8" max="8" width="15.28515625" customWidth="1"/>
    <col min="9" max="9" width="13" bestFit="1" customWidth="1"/>
    <col min="10" max="10" width="1.7109375" customWidth="1"/>
    <col min="11" max="11" width="20.42578125" bestFit="1" customWidth="1"/>
  </cols>
  <sheetData>
    <row r="1" spans="1:15" x14ac:dyDescent="0.25">
      <c r="A1" s="40" t="str">
        <f>"If you deposit "&amp;DOLLAR(B34)&amp;" in an account for "&amp;E34&amp;" years that pays an annual rate of "&amp;TEXT(C34,"0.00%")&amp;","</f>
        <v>If you deposit $100,000.00 in an account for 35 years that pays an annual rate of 5.75%,</v>
      </c>
      <c r="B1" s="75"/>
      <c r="C1" s="75"/>
      <c r="D1" s="75"/>
      <c r="E1" s="75"/>
      <c r="F1" s="75"/>
      <c r="G1" s="75"/>
      <c r="H1" s="75"/>
      <c r="I1" s="41"/>
      <c r="N1">
        <v>1</v>
      </c>
      <c r="O1" t="s">
        <v>106</v>
      </c>
    </row>
    <row r="2" spans="1:15" x14ac:dyDescent="0.25">
      <c r="A2" s="44" t="str">
        <f>"compounded "&amp;VLOOKUP(D34,$N$1:$O$5,2,0)&amp;", what is the Future Value?"</f>
        <v>compounded Monthly, what is the Future Value?</v>
      </c>
      <c r="B2" s="76"/>
      <c r="C2" s="76"/>
      <c r="D2" s="76"/>
      <c r="E2" s="76"/>
      <c r="F2" s="76"/>
      <c r="G2" s="76"/>
      <c r="H2" s="76"/>
      <c r="I2" s="45"/>
      <c r="N2">
        <v>2</v>
      </c>
      <c r="O2" t="s">
        <v>107</v>
      </c>
    </row>
    <row r="3" spans="1:15" ht="60" x14ac:dyDescent="0.25">
      <c r="A3" s="13" t="s">
        <v>103</v>
      </c>
      <c r="B3" s="49" t="s">
        <v>7</v>
      </c>
      <c r="C3" s="49" t="s">
        <v>93</v>
      </c>
      <c r="D3" s="49" t="s">
        <v>59</v>
      </c>
      <c r="E3" s="49" t="s">
        <v>2</v>
      </c>
      <c r="F3" s="49" t="s">
        <v>11</v>
      </c>
      <c r="G3" s="49" t="s">
        <v>60</v>
      </c>
      <c r="H3" s="49" t="s">
        <v>10</v>
      </c>
      <c r="I3" s="49" t="s">
        <v>12</v>
      </c>
      <c r="N3">
        <v>4</v>
      </c>
      <c r="O3" t="s">
        <v>108</v>
      </c>
    </row>
    <row r="4" spans="1:15" x14ac:dyDescent="0.25">
      <c r="A4" s="13" t="s">
        <v>102</v>
      </c>
      <c r="B4" s="50" t="s">
        <v>1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54</v>
      </c>
      <c r="H4" s="50" t="s">
        <v>0</v>
      </c>
      <c r="I4" s="50"/>
      <c r="N4">
        <v>12</v>
      </c>
      <c r="O4" t="s">
        <v>109</v>
      </c>
    </row>
    <row r="5" spans="1:15" x14ac:dyDescent="0.25">
      <c r="A5" s="13" t="s">
        <v>84</v>
      </c>
      <c r="B5" s="51" t="s">
        <v>1</v>
      </c>
      <c r="C5" s="51"/>
      <c r="D5" s="51"/>
      <c r="E5" s="51"/>
      <c r="F5" s="51" t="s">
        <v>57</v>
      </c>
      <c r="G5" s="51" t="s">
        <v>61</v>
      </c>
      <c r="H5" s="51" t="s">
        <v>0</v>
      </c>
      <c r="I5" s="51" t="s">
        <v>111</v>
      </c>
      <c r="N5">
        <v>365</v>
      </c>
      <c r="O5" t="s">
        <v>110</v>
      </c>
    </row>
    <row r="6" spans="1:15" x14ac:dyDescent="0.25">
      <c r="B6" s="26"/>
      <c r="C6" s="52"/>
      <c r="D6" s="2"/>
      <c r="E6" s="2"/>
      <c r="F6" s="53"/>
      <c r="G6" s="18"/>
      <c r="H6" s="17"/>
      <c r="I6" s="17"/>
    </row>
    <row r="8" spans="1:15" x14ac:dyDescent="0.25">
      <c r="H8" t="s">
        <v>62</v>
      </c>
    </row>
    <row r="9" spans="1:15" x14ac:dyDescent="0.25">
      <c r="H9" t="s">
        <v>63</v>
      </c>
    </row>
    <row r="33" spans="2:7" x14ac:dyDescent="0.25">
      <c r="G33" t="s">
        <v>62</v>
      </c>
    </row>
    <row r="34" spans="2:7" x14ac:dyDescent="0.25">
      <c r="B34" s="26">
        <v>100000</v>
      </c>
      <c r="C34" s="52">
        <v>5.7500000000000002E-2</v>
      </c>
      <c r="D34" s="2">
        <v>12</v>
      </c>
      <c r="E34" s="2">
        <v>35</v>
      </c>
      <c r="G34">
        <f>B34*(1+C34/D34)^(E34*D34)</f>
        <v>744612.47751946712</v>
      </c>
    </row>
    <row r="35" spans="2:7" x14ac:dyDescent="0.25">
      <c r="G35" t="s">
        <v>62</v>
      </c>
    </row>
    <row r="36" spans="2:7" x14ac:dyDescent="0.25">
      <c r="G36" s="77">
        <f>FV(C34/D34,D34*E34,,-B34)</f>
        <v>744612.47751946712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zoomScale="130" zoomScaleNormal="130" workbookViewId="0">
      <selection activeCell="H3" sqref="H3"/>
    </sheetView>
  </sheetViews>
  <sheetFormatPr defaultRowHeight="15" x14ac:dyDescent="0.25"/>
  <cols>
    <col min="1" max="1" width="8.42578125" bestFit="1" customWidth="1"/>
    <col min="2" max="2" width="14.85546875" customWidth="1"/>
    <col min="3" max="4" width="8.28515625" customWidth="1"/>
    <col min="5" max="5" width="6.85546875" customWidth="1"/>
    <col min="6" max="6" width="7.28515625" customWidth="1"/>
    <col min="7" max="7" width="8.7109375" customWidth="1"/>
    <col min="8" max="8" width="15.28515625" customWidth="1"/>
    <col min="9" max="9" width="13" bestFit="1" customWidth="1"/>
    <col min="10" max="10" width="1.7109375" customWidth="1"/>
    <col min="11" max="11" width="20.42578125" bestFit="1" customWidth="1"/>
  </cols>
  <sheetData>
    <row r="1" spans="1:15" x14ac:dyDescent="0.25">
      <c r="A1" s="40" t="str">
        <f>"If you deposit "&amp;DOLLAR(B34)&amp;" in an account for "&amp;E34&amp;" years that pays an annual rate of "&amp;TEXT(C34,"0.00%")&amp;","</f>
        <v>If you deposit $100,000.00 in an account for 35 years that pays an annual rate of 5.75%,</v>
      </c>
      <c r="B1" s="75"/>
      <c r="C1" s="75"/>
      <c r="D1" s="75"/>
      <c r="E1" s="75"/>
      <c r="F1" s="75"/>
      <c r="G1" s="75"/>
      <c r="H1" s="75"/>
      <c r="I1" s="41"/>
      <c r="N1">
        <v>1</v>
      </c>
      <c r="O1" t="s">
        <v>106</v>
      </c>
    </row>
    <row r="2" spans="1:15" x14ac:dyDescent="0.25">
      <c r="A2" s="44" t="str">
        <f>"compounded "&amp;VLOOKUP(D34,$N$1:$O$5,2,0)&amp;", what is the Future Value?"</f>
        <v>compounded Monthly, what is the Future Value?</v>
      </c>
      <c r="B2" s="76"/>
      <c r="C2" s="76"/>
      <c r="D2" s="76"/>
      <c r="E2" s="76"/>
      <c r="F2" s="76"/>
      <c r="G2" s="76"/>
      <c r="H2" s="76"/>
      <c r="I2" s="45"/>
      <c r="N2">
        <v>2</v>
      </c>
      <c r="O2" t="s">
        <v>107</v>
      </c>
    </row>
    <row r="3" spans="1:15" ht="60" x14ac:dyDescent="0.25">
      <c r="A3" s="13" t="s">
        <v>103</v>
      </c>
      <c r="B3" s="49" t="s">
        <v>7</v>
      </c>
      <c r="C3" s="49" t="s">
        <v>93</v>
      </c>
      <c r="D3" s="49" t="s">
        <v>59</v>
      </c>
      <c r="E3" s="49" t="s">
        <v>2</v>
      </c>
      <c r="F3" s="49" t="s">
        <v>11</v>
      </c>
      <c r="G3" s="49" t="s">
        <v>60</v>
      </c>
      <c r="H3" s="49" t="s">
        <v>10</v>
      </c>
      <c r="I3" s="49" t="s">
        <v>12</v>
      </c>
      <c r="N3">
        <v>4</v>
      </c>
      <c r="O3" t="s">
        <v>108</v>
      </c>
    </row>
    <row r="4" spans="1:15" x14ac:dyDescent="0.25">
      <c r="A4" s="13" t="s">
        <v>102</v>
      </c>
      <c r="B4" s="50" t="s">
        <v>1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54</v>
      </c>
      <c r="H4" s="50" t="s">
        <v>0</v>
      </c>
      <c r="I4" s="50"/>
      <c r="N4">
        <v>12</v>
      </c>
      <c r="O4" t="s">
        <v>109</v>
      </c>
    </row>
    <row r="5" spans="1:15" x14ac:dyDescent="0.25">
      <c r="A5" s="13" t="s">
        <v>84</v>
      </c>
      <c r="B5" s="51" t="s">
        <v>1</v>
      </c>
      <c r="C5" s="51"/>
      <c r="D5" s="51"/>
      <c r="E5" s="51"/>
      <c r="F5" s="51" t="s">
        <v>57</v>
      </c>
      <c r="G5" s="51" t="s">
        <v>61</v>
      </c>
      <c r="H5" s="51" t="s">
        <v>0</v>
      </c>
      <c r="I5" s="51" t="s">
        <v>111</v>
      </c>
      <c r="N5">
        <v>365</v>
      </c>
      <c r="O5" t="s">
        <v>110</v>
      </c>
    </row>
    <row r="6" spans="1:15" x14ac:dyDescent="0.25">
      <c r="B6" s="26">
        <v>100000</v>
      </c>
      <c r="C6" s="52">
        <v>5.7500000000000002E-2</v>
      </c>
      <c r="D6" s="2">
        <v>12</v>
      </c>
      <c r="E6" s="2">
        <v>35</v>
      </c>
      <c r="F6" s="53">
        <f>C6/D6</f>
        <v>4.7916666666666672E-3</v>
      </c>
      <c r="G6" s="18">
        <f>E6*D6</f>
        <v>420</v>
      </c>
      <c r="H6" s="17">
        <f>FV(F6,G6,,-B6)</f>
        <v>744612.47751946712</v>
      </c>
      <c r="I6" s="17">
        <f>H6-B6</f>
        <v>644612.47751946712</v>
      </c>
    </row>
    <row r="8" spans="1:15" x14ac:dyDescent="0.25">
      <c r="H8" t="s">
        <v>62</v>
      </c>
    </row>
    <row r="9" spans="1:15" x14ac:dyDescent="0.25">
      <c r="H9" t="s">
        <v>63</v>
      </c>
    </row>
    <row r="10" spans="1:15" x14ac:dyDescent="0.25">
      <c r="H10">
        <f>B6*(1+F6)^G6</f>
        <v>744612.47751946712</v>
      </c>
    </row>
    <row r="33" spans="2:7" x14ac:dyDescent="0.25">
      <c r="G33" t="s">
        <v>62</v>
      </c>
    </row>
    <row r="34" spans="2:7" x14ac:dyDescent="0.25">
      <c r="B34" s="26">
        <v>100000</v>
      </c>
      <c r="C34" s="52">
        <v>5.7500000000000002E-2</v>
      </c>
      <c r="D34" s="2">
        <v>12</v>
      </c>
      <c r="E34" s="2">
        <v>35</v>
      </c>
      <c r="G34">
        <f>B34*(1+C34/D34)^(E34*D34)</f>
        <v>744612.47751946712</v>
      </c>
    </row>
    <row r="35" spans="2:7" x14ac:dyDescent="0.25">
      <c r="G35" t="s">
        <v>62</v>
      </c>
    </row>
    <row r="36" spans="2:7" x14ac:dyDescent="0.25">
      <c r="G36" s="77">
        <f>FV(C34/D34,D34*E34,,-B34)</f>
        <v>744612.47751946712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Topics</vt:lpstr>
      <vt:lpstr>Compound Vs Simple</vt:lpstr>
      <vt:lpstr>Compound Vs Simple (an)</vt:lpstr>
      <vt:lpstr>FV(1)</vt:lpstr>
      <vt:lpstr>FV(1an)</vt:lpstr>
      <vt:lpstr>FV(2)</vt:lpstr>
      <vt:lpstr>FV(2an)</vt:lpstr>
      <vt:lpstr>FV(3)</vt:lpstr>
      <vt:lpstr>FV(3an)</vt:lpstr>
      <vt:lpstr>FV(4)</vt:lpstr>
      <vt:lpstr>FV(4an)</vt:lpstr>
      <vt:lpstr>FV(5)</vt:lpstr>
      <vt:lpstr>FV(5an)</vt:lpstr>
      <vt:lpstr>Daily(1)</vt:lpstr>
      <vt:lpstr>Daily(1an)</vt:lpstr>
      <vt:lpstr>Daily(2)</vt:lpstr>
      <vt:lpstr>Daily(2an)</vt:lpstr>
      <vt:lpstr>Daily(3)</vt:lpstr>
      <vt:lpstr>Daily(3an)</vt:lpstr>
      <vt:lpstr>PV FV</vt:lpstr>
      <vt:lpstr>PV FV (an)</vt:lpstr>
      <vt:lpstr>PV(1)</vt:lpstr>
      <vt:lpstr>PV(1an)</vt:lpstr>
      <vt:lpstr>PV(2)</vt:lpstr>
      <vt:lpstr>PV (2an)</vt:lpstr>
      <vt:lpstr>HW ==&gt;&gt;</vt:lpstr>
      <vt:lpstr>10(1)</vt:lpstr>
      <vt:lpstr>10(2)</vt:lpstr>
      <vt:lpstr>10(3)</vt:lpstr>
    </vt:vector>
  </TitlesOfParts>
  <Company>Highline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Girvin, Michael</cp:lastModifiedBy>
  <dcterms:created xsi:type="dcterms:W3CDTF">2011-11-29T20:16:36Z</dcterms:created>
  <dcterms:modified xsi:type="dcterms:W3CDTF">2016-07-25T22:12:16Z</dcterms:modified>
</cp:coreProperties>
</file>