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3_ncr:1_{D5E4F3EC-D4AC-4669-A697-C88913AF3E0D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Cover" sheetId="1" r:id="rId1"/>
    <sheet name="Two Sides" sheetId="6" r:id="rId2"/>
    <sheet name="$ Markup" sheetId="8" r:id="rId3"/>
    <sheet name="$ Markup (an)" sheetId="30" r:id="rId4"/>
    <sheet name="% Markup Depends on Side" sheetId="10" r:id="rId5"/>
    <sheet name="% Markup Depends on Side (an)" sheetId="31" r:id="rId6"/>
    <sheet name="% Markup C or SP " sheetId="11" r:id="rId7"/>
    <sheet name="% Markup on C" sheetId="12" r:id="rId8"/>
    <sheet name="% Markup on C (an)" sheetId="14" r:id="rId9"/>
    <sheet name="% Markup on SP" sheetId="13" r:id="rId10"/>
    <sheet name="% Markup on SP (an)" sheetId="16" r:id="rId11"/>
    <sheet name="More" sheetId="15" r:id="rId12"/>
    <sheet name="More (an)" sheetId="21" r:id="rId13"/>
    <sheet name="HW ==&gt;&gt;" sheetId="3" r:id="rId14"/>
    <sheet name="HW(1)" sheetId="4" r:id="rId15"/>
    <sheet name="HW(1an)" sheetId="17" r:id="rId16"/>
    <sheet name="HW(2)" sheetId="18" r:id="rId17"/>
    <sheet name="HW(2an)" sheetId="20" r:id="rId18"/>
    <sheet name="HW(3)" sheetId="22" r:id="rId19"/>
    <sheet name="HW(3an)" sheetId="24" r:id="rId20"/>
    <sheet name="HW(4)" sheetId="23" r:id="rId21"/>
    <sheet name="HW(4an)" sheetId="25" r:id="rId22"/>
    <sheet name="HW(5-6)" sheetId="26" r:id="rId23"/>
    <sheet name="HW(5-6) (an)" sheetId="27" r:id="rId2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1" l="1"/>
  <c r="E34" i="31"/>
  <c r="E33" i="31"/>
  <c r="E30" i="31"/>
  <c r="E29" i="31"/>
  <c r="E24" i="31"/>
  <c r="E23" i="31"/>
  <c r="E20" i="31"/>
  <c r="E19" i="31"/>
  <c r="D35" i="31"/>
  <c r="D33" i="31"/>
  <c r="I32" i="31"/>
  <c r="G32" i="31"/>
  <c r="I31" i="31"/>
  <c r="G31" i="31"/>
  <c r="I30" i="31"/>
  <c r="I29" i="31"/>
  <c r="G28" i="31"/>
  <c r="A26" i="31"/>
  <c r="G25" i="31"/>
  <c r="I22" i="31"/>
  <c r="G22" i="31"/>
  <c r="I21" i="31"/>
  <c r="G21" i="31"/>
  <c r="I20" i="31"/>
  <c r="G17" i="31"/>
  <c r="A16" i="31"/>
  <c r="G35" i="31"/>
  <c r="G34" i="31"/>
  <c r="G33" i="31"/>
  <c r="G30" i="31"/>
  <c r="G29" i="31"/>
  <c r="G24" i="31"/>
  <c r="G23" i="31"/>
  <c r="G20" i="31"/>
  <c r="G19" i="31"/>
  <c r="B20" i="21" l="1"/>
  <c r="B21" i="21" s="1"/>
  <c r="D19" i="21"/>
  <c r="D18" i="21"/>
  <c r="B8" i="21"/>
  <c r="B9" i="21" s="1"/>
  <c r="D7" i="21"/>
  <c r="D6" i="21"/>
  <c r="D14" i="16"/>
  <c r="B12" i="16"/>
  <c r="B11" i="16"/>
  <c r="B10" i="16"/>
  <c r="B13" i="16" s="1"/>
  <c r="D9" i="16"/>
  <c r="D8" i="16"/>
  <c r="D7" i="16"/>
  <c r="D9" i="13"/>
  <c r="D8" i="13"/>
  <c r="D7" i="13"/>
  <c r="D9" i="12"/>
  <c r="D8" i="12"/>
  <c r="D7" i="12"/>
  <c r="D14" i="13"/>
  <c r="D12" i="13"/>
  <c r="D10" i="13"/>
  <c r="D13" i="13"/>
  <c r="D11" i="13"/>
  <c r="D14" i="12"/>
  <c r="D12" i="12"/>
  <c r="D10" i="12"/>
  <c r="D13" i="12"/>
  <c r="D11" i="12"/>
  <c r="D12" i="16"/>
  <c r="D10" i="16"/>
  <c r="D13" i="16"/>
  <c r="D11" i="16"/>
  <c r="B22" i="21" l="1"/>
  <c r="D22" i="21" s="1"/>
  <c r="D21" i="21"/>
  <c r="B10" i="21"/>
  <c r="D10" i="21" s="1"/>
  <c r="D9" i="21"/>
  <c r="D20" i="21"/>
  <c r="D8" i="21"/>
  <c r="L31" i="30"/>
  <c r="H31" i="30"/>
  <c r="D31" i="30"/>
  <c r="L29" i="30"/>
  <c r="H29" i="30"/>
  <c r="H28" i="30" s="1"/>
  <c r="P28" i="30"/>
  <c r="L28" i="30"/>
  <c r="L27" i="30" s="1"/>
  <c r="D28" i="30"/>
  <c r="P27" i="30"/>
  <c r="P29" i="30" s="1"/>
  <c r="H27" i="30"/>
  <c r="D27" i="30"/>
  <c r="D29" i="30" s="1"/>
  <c r="K25" i="30"/>
  <c r="G25" i="30"/>
  <c r="C25" i="30"/>
  <c r="F22" i="30"/>
  <c r="D22" i="30"/>
  <c r="F13" i="30"/>
  <c r="D12" i="30"/>
  <c r="D13" i="30" s="1"/>
  <c r="D11" i="30"/>
  <c r="AA6" i="30"/>
  <c r="AA5" i="30"/>
  <c r="AA4" i="30"/>
  <c r="J58" i="11"/>
  <c r="D58" i="11"/>
  <c r="AA4" i="8"/>
  <c r="AA5" i="8"/>
  <c r="AA6" i="8"/>
  <c r="D22" i="8"/>
  <c r="I32" i="10"/>
  <c r="I31" i="10"/>
  <c r="I30" i="10"/>
  <c r="I22" i="10"/>
  <c r="I21" i="10"/>
  <c r="D22" i="15"/>
  <c r="D21" i="15"/>
  <c r="D20" i="15"/>
  <c r="D19" i="15"/>
  <c r="D18" i="15"/>
  <c r="D7" i="15"/>
  <c r="D8" i="15"/>
  <c r="D9" i="15"/>
  <c r="D10" i="15"/>
  <c r="D6" i="15"/>
  <c r="B19" i="27"/>
  <c r="B20" i="27" s="1"/>
  <c r="B21" i="27" s="1"/>
  <c r="B22" i="27" s="1"/>
  <c r="B10" i="27"/>
  <c r="B8" i="27"/>
  <c r="B9" i="27" s="1"/>
  <c r="B9" i="25"/>
  <c r="B10" i="25" s="1"/>
  <c r="A1" i="25"/>
  <c r="B12" i="24"/>
  <c r="B9" i="24"/>
  <c r="B10" i="24" s="1"/>
  <c r="B11" i="24" s="1"/>
  <c r="A1" i="24"/>
  <c r="B16" i="20"/>
  <c r="B16" i="17"/>
  <c r="D15" i="17"/>
  <c r="I28" i="30"/>
  <c r="D22" i="27"/>
  <c r="F58" i="11"/>
  <c r="D8" i="27"/>
  <c r="D21" i="27"/>
  <c r="D20" i="27"/>
  <c r="D9" i="27"/>
  <c r="E29" i="30"/>
  <c r="D16" i="20"/>
  <c r="D16" i="17"/>
  <c r="D19" i="27"/>
  <c r="M27" i="30"/>
  <c r="D10" i="27"/>
  <c r="L58" i="11"/>
  <c r="B11" i="25" l="1"/>
  <c r="B12" i="25"/>
  <c r="D15" i="20"/>
  <c r="B14" i="20"/>
  <c r="B13" i="20"/>
  <c r="B11" i="20"/>
  <c r="B12" i="20" s="1"/>
  <c r="B10" i="20"/>
  <c r="D9" i="20"/>
  <c r="D8" i="20"/>
  <c r="D7" i="20"/>
  <c r="A1" i="20"/>
  <c r="B14" i="17"/>
  <c r="B13" i="17"/>
  <c r="B12" i="17"/>
  <c r="B11" i="17"/>
  <c r="B10" i="17"/>
  <c r="D9" i="17"/>
  <c r="D8" i="17"/>
  <c r="D7" i="17"/>
  <c r="A1" i="17"/>
  <c r="D15" i="16"/>
  <c r="D8" i="14"/>
  <c r="D9" i="14"/>
  <c r="B14" i="14"/>
  <c r="B13" i="14"/>
  <c r="B12" i="14"/>
  <c r="B11" i="14"/>
  <c r="B10" i="14"/>
  <c r="D7" i="14"/>
  <c r="D12" i="20"/>
  <c r="D11" i="17"/>
  <c r="D11" i="20"/>
  <c r="D14" i="17"/>
  <c r="D12" i="14"/>
  <c r="D11" i="14"/>
  <c r="D10" i="14"/>
  <c r="D13" i="17"/>
  <c r="D14" i="14"/>
  <c r="D12" i="17"/>
  <c r="D10" i="17"/>
  <c r="D13" i="14"/>
  <c r="D10" i="20"/>
  <c r="D13" i="20"/>
  <c r="D14" i="20"/>
  <c r="AE73" i="11" l="1"/>
  <c r="AE72" i="11"/>
  <c r="D17" i="11"/>
  <c r="AE71" i="11" s="1"/>
  <c r="F17" i="11"/>
  <c r="J17" i="11" l="1"/>
  <c r="G21" i="10"/>
  <c r="G22" i="10"/>
  <c r="G25" i="10"/>
  <c r="G28" i="10"/>
  <c r="G31" i="10"/>
  <c r="G32" i="10"/>
  <c r="G17" i="10"/>
  <c r="D33" i="10"/>
  <c r="D35" i="10"/>
  <c r="G35" i="10"/>
  <c r="G34" i="10"/>
  <c r="G33" i="10"/>
  <c r="G30" i="10"/>
  <c r="G24" i="10"/>
  <c r="G23" i="10"/>
  <c r="G20" i="10"/>
  <c r="G29" i="10"/>
  <c r="G19" i="10"/>
  <c r="L17" i="11"/>
  <c r="P28" i="8" l="1"/>
  <c r="P27" i="8"/>
  <c r="L28" i="8"/>
  <c r="H27" i="8"/>
  <c r="D27" i="8"/>
  <c r="D28" i="8"/>
  <c r="D11" i="8"/>
  <c r="D12" i="8"/>
  <c r="A26" i="10"/>
  <c r="A16" i="10"/>
  <c r="I29" i="10"/>
  <c r="I20" i="10"/>
  <c r="L31" i="8" l="1"/>
  <c r="K25" i="8"/>
  <c r="G25" i="8"/>
  <c r="H31" i="8"/>
  <c r="D31" i="8"/>
  <c r="C25" i="8"/>
  <c r="M27" i="8"/>
  <c r="I28" i="8"/>
  <c r="E29" i="8"/>
  <c r="F22" i="8" l="1"/>
  <c r="F13" i="8"/>
  <c r="H29" i="8" l="1"/>
  <c r="L29" i="8"/>
</calcChain>
</file>

<file path=xl/sharedStrings.xml><?xml version="1.0" encoding="utf-8"?>
<sst xmlns="http://schemas.openxmlformats.org/spreadsheetml/2006/main" count="430" uniqueCount="140">
  <si>
    <t>Excel &amp; Business Math 41</t>
  </si>
  <si>
    <t>Gel Boomerangs</t>
  </si>
  <si>
    <t>Customer</t>
  </si>
  <si>
    <t>Kite Flight</t>
  </si>
  <si>
    <t>Final Customer</t>
  </si>
  <si>
    <t>List Price</t>
  </si>
  <si>
    <t>Wholesale Cost</t>
  </si>
  <si>
    <t>Trade Discount</t>
  </si>
  <si>
    <t>Video # 37: Trade Discounts</t>
  </si>
  <si>
    <t>Markup</t>
  </si>
  <si>
    <t>Sell Price</t>
  </si>
  <si>
    <t>Cost</t>
  </si>
  <si>
    <t>Base</t>
  </si>
  <si>
    <t>Begin</t>
  </si>
  <si>
    <t>Manufacturer or Distributor</t>
  </si>
  <si>
    <t>Retailers</t>
  </si>
  <si>
    <t>They see everything in terms of "Cost"</t>
  </si>
  <si>
    <t>They see everything in terms of "Sell Price"</t>
  </si>
  <si>
    <t>Buys Kites, Boomerangs and Toys and sells to Final Customer</t>
  </si>
  <si>
    <t>Cost = Wholesale Cost = COGS = Net Cost = Wholesale Price</t>
  </si>
  <si>
    <t>Sell Price = List Price = Selling Price = Retail Price</t>
  </si>
  <si>
    <t>The final "Cost" would include:</t>
  </si>
  <si>
    <t>The final "Sell Price" would include:</t>
  </si>
  <si>
    <t>Markdowns or Markups</t>
  </si>
  <si>
    <t>Manufactures and Distributes Boomerangs</t>
  </si>
  <si>
    <t>Trade Discounts, Cash Discounts, Shipping &amp; Insurance.</t>
  </si>
  <si>
    <t>Both Manufacturers &amp; Retailers see "$ Markup" the same way:</t>
  </si>
  <si>
    <t>What is Markup?</t>
  </si>
  <si>
    <t>Many Synonyms for "Cost":</t>
  </si>
  <si>
    <t>Many Synonyms for "Sell Price":</t>
  </si>
  <si>
    <t>Many Synonyms for "Markup":</t>
  </si>
  <si>
    <t>Cost = Wholesale Cost = $13.72</t>
  </si>
  <si>
    <t>Sell Price = List Price = $24.95</t>
  </si>
  <si>
    <t>Markup = $ Markup = Margin = Gross Profit</t>
  </si>
  <si>
    <t>Labels</t>
  </si>
  <si>
    <t>For One Bellen Boomerang:</t>
  </si>
  <si>
    <t>Cost Side</t>
  </si>
  <si>
    <t>Sell Price Side</t>
  </si>
  <si>
    <t>This means that the % expresses everything in terms of $1 of Cost</t>
  </si>
  <si>
    <t>This means that the % expresses everything in terms of $1 of Sell Price</t>
  </si>
  <si>
    <t>Remember, same numbers different terms:</t>
  </si>
  <si>
    <t>% Markup on Cost</t>
  </si>
  <si>
    <t>% Markup on Sell Price</t>
  </si>
  <si>
    <t>Check the meaning with: End Part = Begin * (1+ROC)</t>
  </si>
  <si>
    <t>Check:</t>
  </si>
  <si>
    <t>Associated Part</t>
  </si>
  <si>
    <t>Begin / Base</t>
  </si>
  <si>
    <t>Associated Rate</t>
  </si>
  <si>
    <t>% Sale Price on Cost</t>
  </si>
  <si>
    <t>Rate = End Part/Begin</t>
  </si>
  <si>
    <t>% Cost on Sell Price</t>
  </si>
  <si>
    <t>Check the meaning with: Base * Associated Rate 1</t>
  </si>
  <si>
    <t>Check the meaning with: Base * Associated Rate 2</t>
  </si>
  <si>
    <t>Part 2/Base</t>
  </si>
  <si>
    <t>Manufacturers &amp; Retailers see "% Markup" Differently</t>
  </si>
  <si>
    <t>Manufacturer, Gel Boomerangs uses % Markup on Cost</t>
  </si>
  <si>
    <t>Retailer, Kite Flight uses % Markup on Sell Price</t>
  </si>
  <si>
    <t xml:space="preserve">% Markup on Cost answers the question: </t>
  </si>
  <si>
    <t xml:space="preserve">% Markup on Sell Price answers the question: </t>
  </si>
  <si>
    <t>How much of each $1 of Sell Price is Markup?</t>
  </si>
  <si>
    <r>
      <t>% Markup on Cost = Markup/</t>
    </r>
    <r>
      <rPr>
        <b/>
        <sz val="11"/>
        <color rgb="FFFF0000"/>
        <rFont val="Calibri"/>
        <family val="2"/>
        <scheme val="minor"/>
      </rPr>
      <t>Cost</t>
    </r>
  </si>
  <si>
    <r>
      <t>% Markup on Sell Price = Markup/</t>
    </r>
    <r>
      <rPr>
        <b/>
        <sz val="11"/>
        <color rgb="FFFF0000"/>
        <rFont val="Calibri"/>
        <family val="2"/>
        <scheme val="minor"/>
      </rPr>
      <t>Sell Price</t>
    </r>
  </si>
  <si>
    <t>How much do I add to each $1 of Cost to get List Price?</t>
  </si>
  <si>
    <t>Key: It says Markup on Cost</t>
  </si>
  <si>
    <t>Cost = Base or Begin</t>
  </si>
  <si>
    <t>Cost =</t>
  </si>
  <si>
    <t>Baseball Glove</t>
  </si>
  <si>
    <t>Item:</t>
  </si>
  <si>
    <t>Meaning Method</t>
  </si>
  <si>
    <t>Rate</t>
  </si>
  <si>
    <t>Recognize as Increase Problem.</t>
  </si>
  <si>
    <t>Recognize as a Part-Base-Rate Problem.</t>
  </si>
  <si>
    <t>Rate = 1 + ROC</t>
  </si>
  <si>
    <t>If the Cost of a Baseball Glove is $12.75 and the company uses a 72% Markup on Cost, what is the Sell Price?</t>
  </si>
  <si>
    <t>Key: It says Markup on Sell Price</t>
  </si>
  <si>
    <t>Sell Price = Base or Begin</t>
  </si>
  <si>
    <t>TV</t>
  </si>
  <si>
    <t>If the Sell Price for the TV is $799.95 and the % Markup on Sell Price is 27.5%, what was the Cost?</t>
  </si>
  <si>
    <t>Part 1</t>
  </si>
  <si>
    <t>Part 2</t>
  </si>
  <si>
    <t>Associated Rate 1</t>
  </si>
  <si>
    <t>Check</t>
  </si>
  <si>
    <t>Recognize as an Increase Problem</t>
  </si>
  <si>
    <t>ROC</t>
  </si>
  <si>
    <t>End Part = Begin * (1+ROC)</t>
  </si>
  <si>
    <t>Change Part = Begin * ROC</t>
  </si>
  <si>
    <t>Begin + Change Part = End Part</t>
  </si>
  <si>
    <t>Check Sell Price</t>
  </si>
  <si>
    <t>Part 1 = Base * Rate 1</t>
  </si>
  <si>
    <t>Part 2 = Base * Rate 2</t>
  </si>
  <si>
    <t>$ Markup</t>
  </si>
  <si>
    <t>Base = Part 1 + Part 2</t>
  </si>
  <si>
    <t>Associated Rate 2 = Part 2/Base</t>
  </si>
  <si>
    <t>Rate 1</t>
  </si>
  <si>
    <t>Begin = Part 1/Rate 1</t>
  </si>
  <si>
    <t>Part 2 = Begin - Part 1</t>
  </si>
  <si>
    <t>Rate 2 = Part 2/Begin</t>
  </si>
  <si>
    <t>If the Markup for a Lego Set is $15 and the % Markup on Sell Price is 55%, what is the Sell Price?</t>
  </si>
  <si>
    <t>Recognize as Part-Base-Rate Problem</t>
  </si>
  <si>
    <t>**Note:</t>
  </si>
  <si>
    <t>Base = Sell Price</t>
  </si>
  <si>
    <t>Base / Begin = Cost</t>
  </si>
  <si>
    <t xml:space="preserve">% Markup on Cost </t>
  </si>
  <si>
    <t>% Sell Price on Cost</t>
  </si>
  <si>
    <t>End Part = Begin + Cahnge Part</t>
  </si>
  <si>
    <t>Rate = End Part / Begin</t>
  </si>
  <si>
    <t>Chunky Soup Can</t>
  </si>
  <si>
    <t>If the Cost of a Chunky Soup Can is $3.75 and the company uses a 54.00% Markup on Cost, what is the Sell Price?</t>
  </si>
  <si>
    <t>Toyota Camry</t>
  </si>
  <si>
    <t>If the Sell Price for the Toyota Camry is $23,499.99 and the % Markup on Sell Price is 21.00%, what was the Cost?</t>
  </si>
  <si>
    <t>Item</t>
  </si>
  <si>
    <t>Boomerang</t>
  </si>
  <si>
    <t>If the Cost for a Boomerang is $13.72 and the % Markup on Cost is 54.99%, what is the $ Markup?</t>
  </si>
  <si>
    <t>Dress Shirt</t>
  </si>
  <si>
    <t>ROC = Change Part / Begin</t>
  </si>
  <si>
    <t>Rate 1 = Part 1/Base</t>
  </si>
  <si>
    <t>Part 1 = Begin * Rate 1</t>
  </si>
  <si>
    <t>Begin = End Part / Rate</t>
  </si>
  <si>
    <t>If the $ Markup for a Dress Shirt is $45.00 and the % Markup on Sell Price is 35.00%, what is the Sell Price?</t>
  </si>
  <si>
    <t>If the Cost for a Boomerang is $13.72 and the % Markup on Cost  is 54.99%, what is the $ Markup?</t>
  </si>
  <si>
    <t>Quad</t>
  </si>
  <si>
    <t>Type</t>
  </si>
  <si>
    <t>Increase Problem</t>
  </si>
  <si>
    <t>For the Quad Boomerang, if % Markup on Cost is 100% and the Cost is $21.50, what is the Sell Price?</t>
  </si>
  <si>
    <t>For the Quad Boomerang, if % Markup on Sell Price is 50% and the Cost is $21.50, what is the Sell Price?</t>
  </si>
  <si>
    <t>Part-Base-Rate Problem</t>
  </si>
  <si>
    <t>End Part = Change Part + Begin</t>
  </si>
  <si>
    <t>End = Begin * (1+ ROC)</t>
  </si>
  <si>
    <t>100% - Rate 1 = Rate 2 or 1 - Rate 1 = Rate 2</t>
  </si>
  <si>
    <t>Base = Part 2 / Rate 2</t>
  </si>
  <si>
    <t>Denominator</t>
  </si>
  <si>
    <t>This means when they get to expressing things in Percentages, they each use a different "Base" or "Begin"</t>
  </si>
  <si>
    <r>
      <t xml:space="preserve">Gel Boomerangs thinks of everything in terms of </t>
    </r>
    <r>
      <rPr>
        <b/>
        <i/>
        <sz val="11"/>
        <color theme="1"/>
        <rFont val="Calibri"/>
        <family val="2"/>
        <scheme val="minor"/>
      </rPr>
      <t>their</t>
    </r>
    <r>
      <rPr>
        <sz val="11"/>
        <color theme="1"/>
        <rFont val="Calibri"/>
        <family val="2"/>
        <scheme val="minor"/>
      </rPr>
      <t xml:space="preserve"> sell price, which is "Wholesale Cost" or "Cost"</t>
    </r>
  </si>
  <si>
    <r>
      <t xml:space="preserve">Kite Flight sees everything in terms of </t>
    </r>
    <r>
      <rPr>
        <b/>
        <i/>
        <sz val="11"/>
        <color theme="1"/>
        <rFont val="Calibri"/>
        <family val="2"/>
        <scheme val="minor"/>
      </rPr>
      <t>their</t>
    </r>
    <r>
      <rPr>
        <sz val="11"/>
        <color theme="1"/>
        <rFont val="Calibri"/>
        <family val="2"/>
        <scheme val="minor"/>
      </rPr>
      <t xml:space="preserve"> sell price, which is "List Price" or "Sell Price"</t>
    </r>
  </si>
  <si>
    <t>Gel Boomerangs, and most Manufacturers &amp; Distributors, use "Cost" as the Denominator or "Begin"</t>
  </si>
  <si>
    <t>Kite Flight, and most Retailers, use "Sell Price" as the the Denominator or "Base"</t>
  </si>
  <si>
    <t>Cost = Denominator or Begin</t>
  </si>
  <si>
    <t>Sell Price = Denominator = Base</t>
  </si>
  <si>
    <t>Check: Sell Price</t>
  </si>
  <si>
    <t>Begin =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</si>
</sst>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/>
    <xf numFmtId="0" fontId="1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4" borderId="13" xfId="0" applyFont="1" applyFill="1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7" borderId="22" xfId="0" applyFont="1" applyFill="1" applyBorder="1"/>
    <xf numFmtId="0" fontId="1" fillId="7" borderId="23" xfId="0" applyFont="1" applyFill="1" applyBorder="1"/>
    <xf numFmtId="0" fontId="1" fillId="7" borderId="24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4" fillId="0" borderId="17" xfId="0" applyFont="1" applyBorder="1"/>
    <xf numFmtId="0" fontId="5" fillId="0" borderId="17" xfId="0" applyFont="1" applyBorder="1"/>
    <xf numFmtId="0" fontId="0" fillId="0" borderId="17" xfId="0" applyBorder="1" applyAlignment="1">
      <alignment horizontal="left" indent="1"/>
    </xf>
    <xf numFmtId="0" fontId="0" fillId="5" borderId="2" xfId="0" applyFill="1" applyBorder="1"/>
    <xf numFmtId="164" fontId="0" fillId="0" borderId="2" xfId="0" applyNumberFormat="1" applyBorder="1"/>
    <xf numFmtId="164" fontId="0" fillId="5" borderId="2" xfId="0" applyNumberFormat="1" applyFill="1" applyBorder="1"/>
    <xf numFmtId="0" fontId="0" fillId="0" borderId="27" xfId="0" applyBorder="1"/>
    <xf numFmtId="0" fontId="0" fillId="0" borderId="14" xfId="0" applyBorder="1"/>
    <xf numFmtId="0" fontId="1" fillId="6" borderId="17" xfId="0" applyFont="1" applyFill="1" applyBorder="1"/>
    <xf numFmtId="0" fontId="1" fillId="6" borderId="0" xfId="0" applyFont="1" applyFill="1" applyBorder="1"/>
    <xf numFmtId="0" fontId="1" fillId="6" borderId="18" xfId="0" applyFont="1" applyFill="1" applyBorder="1"/>
    <xf numFmtId="0" fontId="7" fillId="0" borderId="11" xfId="0" applyFont="1" applyBorder="1"/>
    <xf numFmtId="0" fontId="6" fillId="0" borderId="11" xfId="0" applyFont="1" applyFill="1" applyBorder="1"/>
    <xf numFmtId="0" fontId="0" fillId="0" borderId="0" xfId="0" applyAlignment="1">
      <alignment horizontal="left" indent="2"/>
    </xf>
    <xf numFmtId="0" fontId="1" fillId="6" borderId="2" xfId="0" applyFont="1" applyFill="1" applyBorder="1"/>
    <xf numFmtId="9" fontId="1" fillId="6" borderId="2" xfId="0" applyNumberFormat="1" applyFont="1" applyFill="1" applyBorder="1"/>
    <xf numFmtId="0" fontId="0" fillId="0" borderId="4" xfId="0" applyBorder="1"/>
    <xf numFmtId="0" fontId="1" fillId="6" borderId="4" xfId="0" applyFont="1" applyFill="1" applyBorder="1"/>
    <xf numFmtId="9" fontId="1" fillId="6" borderId="10" xfId="0" applyNumberFormat="1" applyFont="1" applyFill="1" applyBorder="1"/>
    <xf numFmtId="0" fontId="5" fillId="8" borderId="1" xfId="0" applyFont="1" applyFill="1" applyBorder="1" applyAlignment="1">
      <alignment horizontal="centerContinuous"/>
    </xf>
    <xf numFmtId="0" fontId="0" fillId="8" borderId="13" xfId="0" applyFill="1" applyBorder="1" applyAlignment="1">
      <alignment horizontal="centerContinuous"/>
    </xf>
    <xf numFmtId="0" fontId="0" fillId="8" borderId="3" xfId="0" applyFill="1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0" fillId="0" borderId="2" xfId="0" applyFill="1" applyBorder="1"/>
    <xf numFmtId="0" fontId="0" fillId="8" borderId="23" xfId="0" applyFill="1" applyBorder="1" applyAlignment="1">
      <alignment horizontal="centerContinuous"/>
    </xf>
    <xf numFmtId="0" fontId="0" fillId="8" borderId="24" xfId="0" applyFill="1" applyBorder="1" applyAlignment="1">
      <alignment horizontal="centerContinuous"/>
    </xf>
    <xf numFmtId="0" fontId="9" fillId="0" borderId="0" xfId="0" applyFont="1"/>
    <xf numFmtId="0" fontId="7" fillId="8" borderId="22" xfId="0" applyFont="1" applyFill="1" applyBorder="1" applyAlignment="1">
      <alignment horizontal="centerContinuous"/>
    </xf>
    <xf numFmtId="0" fontId="0" fillId="9" borderId="0" xfId="0" applyFill="1"/>
    <xf numFmtId="10" fontId="0" fillId="0" borderId="2" xfId="0" applyNumberFormat="1" applyBorder="1"/>
    <xf numFmtId="10" fontId="0" fillId="5" borderId="2" xfId="0" applyNumberFormat="1" applyFill="1" applyBorder="1"/>
    <xf numFmtId="0" fontId="10" fillId="0" borderId="0" xfId="0" applyFont="1"/>
    <xf numFmtId="0" fontId="0" fillId="0" borderId="28" xfId="0" applyFill="1" applyBorder="1"/>
    <xf numFmtId="0" fontId="0" fillId="5" borderId="2" xfId="0" applyNumberFormat="1" applyFill="1" applyBorder="1"/>
    <xf numFmtId="0" fontId="0" fillId="9" borderId="1" xfId="0" applyFill="1" applyBorder="1"/>
    <xf numFmtId="0" fontId="0" fillId="9" borderId="13" xfId="0" applyFill="1" applyBorder="1"/>
    <xf numFmtId="0" fontId="0" fillId="9" borderId="3" xfId="0" applyFill="1" applyBorder="1"/>
    <xf numFmtId="8" fontId="0" fillId="0" borderId="2" xfId="0" applyNumberFormat="1" applyBorder="1"/>
    <xf numFmtId="9" fontId="0" fillId="0" borderId="2" xfId="0" applyNumberFormat="1" applyBorder="1"/>
    <xf numFmtId="9" fontId="0" fillId="5" borderId="2" xfId="0" applyNumberFormat="1" applyFill="1" applyBorder="1"/>
    <xf numFmtId="0" fontId="10" fillId="0" borderId="18" xfId="0" applyFont="1" applyBorder="1"/>
    <xf numFmtId="0" fontId="11" fillId="8" borderId="22" xfId="0" applyFont="1" applyFill="1" applyBorder="1" applyAlignment="1">
      <alignment horizontal="centerContinuous"/>
    </xf>
    <xf numFmtId="0" fontId="8" fillId="0" borderId="0" xfId="0" applyFont="1"/>
  </cellXfs>
  <cellStyles count="1">
    <cellStyle name="Normal" xfId="0" builtinId="0"/>
  </cellStyles>
  <dxfs count="7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2" defaultPivotStyle="PivotStyleLight16"/>
  <colors>
    <mruColors>
      <color rgb="FFCCFFCC"/>
      <color rgb="FF0000FF"/>
      <color rgb="FFFFFFCC"/>
      <color rgb="FF003BB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'$ Markup'!$C$21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11D6D4E-4A85-4465-9265-492C9F621D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811-4E82-B3D2-1FD130B710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'$ Markup'!$D$21</c:f>
              <c:numCache>
                <c:formatCode>"$"#,##0.00</c:formatCode>
                <c:ptCount val="1"/>
                <c:pt idx="0">
                  <c:v>13.72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'$ Markup'!$AA$5</c15:f>
                <c15:dlblRangeCache>
                  <c:ptCount val="1"/>
                  <c:pt idx="0">
                    <c:v>Cost
$13.72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811-4E82-B3D2-1FD130B710AA}"/>
            </c:ext>
          </c:extLst>
        </c:ser>
        <c:ser>
          <c:idx val="1"/>
          <c:order val="1"/>
          <c:tx>
            <c:strRef>
              <c:f>'$ Markup'!$C$22</c:f>
              <c:strCache>
                <c:ptCount val="1"/>
                <c:pt idx="0">
                  <c:v>Markup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EFE758C-AA2F-4353-B09D-BB2B608E0C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811-4E82-B3D2-1FD130B710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'$ Markup'!$D$22</c:f>
              <c:numCache>
                <c:formatCode>"$"#,##0.00</c:formatCode>
                <c:ptCount val="1"/>
                <c:pt idx="0">
                  <c:v>11.229999999999999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'$ Markup'!$AA$6</c15:f>
                <c15:dlblRangeCache>
                  <c:ptCount val="1"/>
                  <c:pt idx="0">
                    <c:v>Markup
$11.23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811-4E82-B3D2-1FD130B710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1"/>
        <c:overlap val="100"/>
        <c:axId val="213868544"/>
        <c:axId val="1457115280"/>
      </c:barChart>
      <c:catAx>
        <c:axId val="213868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7115280"/>
        <c:crosses val="autoZero"/>
        <c:auto val="1"/>
        <c:lblAlgn val="ctr"/>
        <c:lblOffset val="100"/>
        <c:noMultiLvlLbl val="0"/>
      </c:catAx>
      <c:valAx>
        <c:axId val="1457115280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1386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'$ Markup'!$C$20</c:f>
              <c:strCache>
                <c:ptCount val="1"/>
                <c:pt idx="0">
                  <c:v>Sell Price</c:v>
                </c:pt>
              </c:strCache>
            </c:strRef>
          </c:tx>
          <c:spPr>
            <a:solidFill>
              <a:srgbClr val="003BB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A62A7DC-12EB-43DC-9152-8E89BA12AB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6A6-43F1-ACFF-4FE147378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'$ Markup'!$D$20</c:f>
              <c:numCache>
                <c:formatCode>"$"#,##0.00</c:formatCode>
                <c:ptCount val="1"/>
                <c:pt idx="0">
                  <c:v>24.95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'$ Markup'!$AA$4</c15:f>
                <c15:dlblRangeCache>
                  <c:ptCount val="1"/>
                  <c:pt idx="0">
                    <c:v>Sell Price
$24.95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96A6-43F1-ACFF-4FE147378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1"/>
        <c:overlap val="100"/>
        <c:axId val="213868544"/>
        <c:axId val="1457115280"/>
      </c:barChart>
      <c:catAx>
        <c:axId val="213868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7115280"/>
        <c:crosses val="autoZero"/>
        <c:auto val="1"/>
        <c:lblAlgn val="ctr"/>
        <c:lblOffset val="100"/>
        <c:noMultiLvlLbl val="0"/>
      </c:catAx>
      <c:valAx>
        <c:axId val="1457115280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1386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'$ Markup (an)'!$C$21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E9CD80C-513D-4D9F-BA83-7EFFD60801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065-4BA1-B2A6-E68D5B1A1E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'$ Markup (an)'!$D$21</c:f>
              <c:numCache>
                <c:formatCode>"$"#,##0.00</c:formatCode>
                <c:ptCount val="1"/>
                <c:pt idx="0">
                  <c:v>13.72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'$ Markup (an)'!$AA$5</c15:f>
                <c15:dlblRangeCache>
                  <c:ptCount val="1"/>
                  <c:pt idx="0">
                    <c:v>Cost
$13.72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E065-4BA1-B2A6-E68D5B1A1E7A}"/>
            </c:ext>
          </c:extLst>
        </c:ser>
        <c:ser>
          <c:idx val="1"/>
          <c:order val="1"/>
          <c:tx>
            <c:strRef>
              <c:f>'$ Markup (an)'!$C$22</c:f>
              <c:strCache>
                <c:ptCount val="1"/>
                <c:pt idx="0">
                  <c:v>Markup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6BD2966-26E4-4C21-B824-9AB45548E3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065-4BA1-B2A6-E68D5B1A1E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'$ Markup (an)'!$D$22</c:f>
              <c:numCache>
                <c:formatCode>"$"#,##0.00</c:formatCode>
                <c:ptCount val="1"/>
                <c:pt idx="0">
                  <c:v>11.229999999999999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'$ Markup (an)'!$AA$6</c15:f>
                <c15:dlblRangeCache>
                  <c:ptCount val="1"/>
                  <c:pt idx="0">
                    <c:v>Markup
$11.23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E065-4BA1-B2A6-E68D5B1A1E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1"/>
        <c:overlap val="100"/>
        <c:axId val="213868544"/>
        <c:axId val="1457115280"/>
      </c:barChart>
      <c:catAx>
        <c:axId val="213868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7115280"/>
        <c:crosses val="autoZero"/>
        <c:auto val="1"/>
        <c:lblAlgn val="ctr"/>
        <c:lblOffset val="100"/>
        <c:noMultiLvlLbl val="0"/>
      </c:catAx>
      <c:valAx>
        <c:axId val="1457115280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1386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'$ Markup (an)'!$C$20</c:f>
              <c:strCache>
                <c:ptCount val="1"/>
                <c:pt idx="0">
                  <c:v>Sell Price</c:v>
                </c:pt>
              </c:strCache>
            </c:strRef>
          </c:tx>
          <c:spPr>
            <a:solidFill>
              <a:srgbClr val="003BB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0772EF1-30C7-4234-B9D3-38D1D1F9FF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B68-49C3-B895-C35A609B0F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'$ Markup (an)'!$D$20</c:f>
              <c:numCache>
                <c:formatCode>"$"#,##0.00</c:formatCode>
                <c:ptCount val="1"/>
                <c:pt idx="0">
                  <c:v>24.95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'$ Markup (an)'!$AA$4</c15:f>
                <c15:dlblRangeCache>
                  <c:ptCount val="1"/>
                  <c:pt idx="0">
                    <c:v>Sell Price
$24.95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B68-49C3-B895-C35A609B0F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1"/>
        <c:overlap val="100"/>
        <c:axId val="213868544"/>
        <c:axId val="1457115280"/>
      </c:barChart>
      <c:catAx>
        <c:axId val="213868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7115280"/>
        <c:crosses val="autoZero"/>
        <c:auto val="1"/>
        <c:lblAlgn val="ctr"/>
        <c:lblOffset val="100"/>
        <c:noMultiLvlLbl val="0"/>
      </c:catAx>
      <c:valAx>
        <c:axId val="1457115280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1386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CC-41CE-9BDD-70F78F732CA5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8CC-41CE-9BDD-70F78F732CA5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CC-41CE-9BDD-70F78F732C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'% Markup Depends on Side'!$BA$4:$BA$6</c:f>
              <c:strCache>
                <c:ptCount val="3"/>
                <c:pt idx="0">
                  <c:v>Associated Part</c:v>
                </c:pt>
                <c:pt idx="1">
                  <c:v>Associated Rate</c:v>
                </c:pt>
                <c:pt idx="2">
                  <c:v>Begin / Base</c:v>
                </c:pt>
              </c:strCache>
            </c:strRef>
          </c:cat>
          <c:val>
            <c:numRef>
              <c:f>'% Markup Depends on Side'!$BB$4:$BB$6</c:f>
              <c:numCache>
                <c:formatCode>General</c:formatCode>
                <c:ptCount val="3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C-41CE-9BDD-70F78F732C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1-4792-ABEA-CCAEBF790437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1-4792-ABEA-CCAEBF79043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C1-4792-ABEA-CCAEBF7904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'% Markup Depends on Side (an)'!$BA$4:$BA$6</c:f>
              <c:strCache>
                <c:ptCount val="3"/>
                <c:pt idx="0">
                  <c:v>Associated Part</c:v>
                </c:pt>
                <c:pt idx="1">
                  <c:v>Associated Rate</c:v>
                </c:pt>
                <c:pt idx="2">
                  <c:v>Begin / Base</c:v>
                </c:pt>
              </c:strCache>
            </c:strRef>
          </c:cat>
          <c:val>
            <c:numRef>
              <c:f>'% Markup Depends on Side (an)'!$BB$4:$BB$6</c:f>
              <c:numCache>
                <c:formatCode>General</c:formatCode>
                <c:ptCount val="3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C1-4792-ABEA-CCAEBF7904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g"/><Relationship Id="rId1" Type="http://schemas.openxmlformats.org/officeDocument/2006/relationships/image" Target="../media/image16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jpeg"/><Relationship Id="rId1" Type="http://schemas.openxmlformats.org/officeDocument/2006/relationships/image" Target="../media/image16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g"/><Relationship Id="rId2" Type="http://schemas.openxmlformats.org/officeDocument/2006/relationships/image" Target="../media/image26.jpeg"/><Relationship Id="rId1" Type="http://schemas.openxmlformats.org/officeDocument/2006/relationships/image" Target="../media/image25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g"/><Relationship Id="rId5" Type="http://schemas.openxmlformats.org/officeDocument/2006/relationships/image" Target="../media/image7.jpg"/><Relationship Id="rId4" Type="http://schemas.openxmlformats.org/officeDocument/2006/relationships/image" Target="../media/image6.png"/><Relationship Id="rId9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2.emf"/><Relationship Id="rId2" Type="http://schemas.openxmlformats.org/officeDocument/2006/relationships/image" Target="../media/image9.png"/><Relationship Id="rId1" Type="http://schemas.openxmlformats.org/officeDocument/2006/relationships/image" Target="../media/image8.jp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4.emf"/><Relationship Id="rId2" Type="http://schemas.openxmlformats.org/officeDocument/2006/relationships/image" Target="../media/image9.png"/><Relationship Id="rId1" Type="http://schemas.openxmlformats.org/officeDocument/2006/relationships/image" Target="../media/image8.jp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g"/><Relationship Id="rId2" Type="http://schemas.openxmlformats.org/officeDocument/2006/relationships/chart" Target="../charts/chart5.xml"/><Relationship Id="rId1" Type="http://schemas.openxmlformats.org/officeDocument/2006/relationships/image" Target="../media/image15.jpg"/><Relationship Id="rId4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g"/><Relationship Id="rId2" Type="http://schemas.openxmlformats.org/officeDocument/2006/relationships/chart" Target="../charts/chart6.xml"/><Relationship Id="rId1" Type="http://schemas.openxmlformats.org/officeDocument/2006/relationships/image" Target="../media/image18.jpeg"/><Relationship Id="rId4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3" Type="http://schemas.openxmlformats.org/officeDocument/2006/relationships/image" Target="../media/image8.jpg"/><Relationship Id="rId7" Type="http://schemas.openxmlformats.org/officeDocument/2006/relationships/image" Target="../media/image22.emf"/><Relationship Id="rId2" Type="http://schemas.openxmlformats.org/officeDocument/2006/relationships/image" Target="../media/image20.jpg"/><Relationship Id="rId1" Type="http://schemas.openxmlformats.org/officeDocument/2006/relationships/image" Target="../media/image19.jpg"/><Relationship Id="rId6" Type="http://schemas.openxmlformats.org/officeDocument/2006/relationships/image" Target="../media/image21.emf"/><Relationship Id="rId5" Type="http://schemas.openxmlformats.org/officeDocument/2006/relationships/image" Target="../media/image11.jpe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595312</xdr:colOff>
      <xdr:row>3</xdr:row>
      <xdr:rowOff>171595</xdr:rowOff>
    </xdr:from>
    <xdr:to>
      <xdr:col>12</xdr:col>
      <xdr:colOff>595479</xdr:colOff>
      <xdr:row>20</xdr:row>
      <xdr:rowOff>154164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D89DCD-1C37-4235-8C40-5996588D6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" y="915736"/>
          <a:ext cx="7286792" cy="3221069"/>
        </a:xfrm>
        <a:prstGeom prst="rect">
          <a:avLst/>
        </a:prstGeom>
      </xdr:spPr>
    </xdr:pic>
    <xdr:clientData/>
  </xdr:twoCellAnchor>
  <xdr:twoCellAnchor editAs="oneCell">
    <xdr:from>
      <xdr:col>11</xdr:col>
      <xdr:colOff>578686</xdr:colOff>
      <xdr:row>10</xdr:row>
      <xdr:rowOff>140616</xdr:rowOff>
    </xdr:from>
    <xdr:to>
      <xdr:col>12</xdr:col>
      <xdr:colOff>486719</xdr:colOff>
      <xdr:row>14</xdr:row>
      <xdr:rowOff>78926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A9C4CC-963B-4551-87A4-620079229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92" y="2218257"/>
          <a:ext cx="515252" cy="7003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276977</xdr:colOff>
      <xdr:row>3</xdr:row>
      <xdr:rowOff>9251</xdr:rowOff>
    </xdr:from>
    <xdr:to>
      <xdr:col>15</xdr:col>
      <xdr:colOff>305464</xdr:colOff>
      <xdr:row>12</xdr:row>
      <xdr:rowOff>144163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B85DF8-B791-4892-B084-95E4BEC42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356" y="580751"/>
          <a:ext cx="1861229" cy="18494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1383232</xdr:colOff>
      <xdr:row>3</xdr:row>
      <xdr:rowOff>64472</xdr:rowOff>
    </xdr:from>
    <xdr:to>
      <xdr:col>8</xdr:col>
      <xdr:colOff>200156</xdr:colOff>
      <xdr:row>13</xdr:row>
      <xdr:rowOff>8884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454DB8-5F9D-4A1C-AC0A-E9B7F1759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73" y="635972"/>
          <a:ext cx="1858971" cy="18494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92313</xdr:colOff>
      <xdr:row>2</xdr:row>
      <xdr:rowOff>26056</xdr:rowOff>
    </xdr:from>
    <xdr:to>
      <xdr:col>5</xdr:col>
      <xdr:colOff>235188</xdr:colOff>
      <xdr:row>9</xdr:row>
      <xdr:rowOff>189134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395A13-0C37-4A40-AFCB-279F15F39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0261" y="407056"/>
          <a:ext cx="1502651" cy="1496578"/>
        </a:xfrm>
        <a:prstGeom prst="rect">
          <a:avLst/>
        </a:prstGeom>
      </xdr:spPr>
    </xdr:pic>
    <xdr:clientData/>
  </xdr:twoCellAnchor>
  <xdr:twoCellAnchor editAs="oneCell">
    <xdr:from>
      <xdr:col>5</xdr:col>
      <xdr:colOff>179887</xdr:colOff>
      <xdr:row>14</xdr:row>
      <xdr:rowOff>25518</xdr:rowOff>
    </xdr:from>
    <xdr:to>
      <xdr:col>8</xdr:col>
      <xdr:colOff>2916</xdr:colOff>
      <xdr:row>29</xdr:row>
      <xdr:rowOff>5319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DC53C2-A94C-4882-B031-A60CE3A2C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7611" y="2692518"/>
          <a:ext cx="2871029" cy="283730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965228</xdr:colOff>
      <xdr:row>2</xdr:row>
      <xdr:rowOff>107156</xdr:rowOff>
    </xdr:from>
    <xdr:to>
      <xdr:col>5</xdr:col>
      <xdr:colOff>1108103</xdr:colOff>
      <xdr:row>10</xdr:row>
      <xdr:rowOff>79734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C0BE71-957C-4A2C-8C8A-3BB91A966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103" y="488156"/>
          <a:ext cx="1504950" cy="1496578"/>
        </a:xfrm>
        <a:prstGeom prst="rect">
          <a:avLst/>
        </a:prstGeom>
      </xdr:spPr>
    </xdr:pic>
    <xdr:clientData/>
  </xdr:twoCellAnchor>
  <xdr:twoCellAnchor editAs="oneCell">
    <xdr:from>
      <xdr:col>4</xdr:col>
      <xdr:colOff>831984</xdr:colOff>
      <xdr:row>13</xdr:row>
      <xdr:rowOff>84133</xdr:rowOff>
    </xdr:from>
    <xdr:to>
      <xdr:col>5</xdr:col>
      <xdr:colOff>1645320</xdr:colOff>
      <xdr:row>24</xdr:row>
      <xdr:rowOff>139212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B9CD01-AB01-4354-95C0-289F3DFE6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522" y="2560633"/>
          <a:ext cx="2176144" cy="21505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410307</xdr:colOff>
      <xdr:row>2</xdr:row>
      <xdr:rowOff>183174</xdr:rowOff>
    </xdr:from>
    <xdr:to>
      <xdr:col>10</xdr:col>
      <xdr:colOff>237631</xdr:colOff>
      <xdr:row>17</xdr:row>
      <xdr:rowOff>162975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B8945E-54D9-4113-A03D-C5A898809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132" y="564174"/>
          <a:ext cx="2875324" cy="283730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901029</xdr:colOff>
      <xdr:row>5</xdr:row>
      <xdr:rowOff>153769</xdr:rowOff>
    </xdr:from>
    <xdr:to>
      <xdr:col>7</xdr:col>
      <xdr:colOff>325172</xdr:colOff>
      <xdr:row>15</xdr:row>
      <xdr:rowOff>98181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B7AB3A-E835-4C43-B6B8-B26CC525A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5979" y="1106269"/>
          <a:ext cx="1862543" cy="184941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965228</xdr:colOff>
      <xdr:row>2</xdr:row>
      <xdr:rowOff>107156</xdr:rowOff>
    </xdr:from>
    <xdr:to>
      <xdr:col>5</xdr:col>
      <xdr:colOff>1108103</xdr:colOff>
      <xdr:row>10</xdr:row>
      <xdr:rowOff>79734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F95593-1320-485B-8171-33B5DF1E0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103" y="488156"/>
          <a:ext cx="1504950" cy="149657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963868</xdr:colOff>
      <xdr:row>4</xdr:row>
      <xdr:rowOff>84133</xdr:rowOff>
    </xdr:from>
    <xdr:to>
      <xdr:col>9</xdr:col>
      <xdr:colOff>178762</xdr:colOff>
      <xdr:row>19</xdr:row>
      <xdr:rowOff>63934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629435-A974-406A-B893-56E028251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818" y="846133"/>
          <a:ext cx="2872494" cy="283730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285542</xdr:colOff>
      <xdr:row>12</xdr:row>
      <xdr:rowOff>160590</xdr:rowOff>
    </xdr:from>
    <xdr:to>
      <xdr:col>6</xdr:col>
      <xdr:colOff>271972</xdr:colOff>
      <xdr:row>15</xdr:row>
      <xdr:rowOff>180856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AE085-CF74-4DF8-B767-BA9179F6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642" y="2446590"/>
          <a:ext cx="596030" cy="591766"/>
        </a:xfrm>
        <a:prstGeom prst="rect">
          <a:avLst/>
        </a:prstGeom>
      </xdr:spPr>
    </xdr:pic>
    <xdr:clientData/>
  </xdr:twoCellAnchor>
  <xdr:twoCellAnchor editAs="oneCell">
    <xdr:from>
      <xdr:col>8</xdr:col>
      <xdr:colOff>354725</xdr:colOff>
      <xdr:row>1</xdr:row>
      <xdr:rowOff>13138</xdr:rowOff>
    </xdr:from>
    <xdr:to>
      <xdr:col>11</xdr:col>
      <xdr:colOff>303393</xdr:colOff>
      <xdr:row>10</xdr:row>
      <xdr:rowOff>59121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D3B4F5-BC47-4D65-897D-E12148E50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625" y="203638"/>
          <a:ext cx="1777468" cy="176048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11</xdr:col>
      <xdr:colOff>283855</xdr:colOff>
      <xdr:row>20</xdr:row>
      <xdr:rowOff>163078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CE7070-35E6-4346-82DF-0C4850151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2476500"/>
          <a:ext cx="1503055" cy="1496578"/>
        </a:xfrm>
        <a:prstGeom prst="rect">
          <a:avLst/>
        </a:prstGeom>
      </xdr:spPr>
    </xdr:pic>
    <xdr:clientData/>
  </xdr:twoCellAnchor>
  <xdr:twoCellAnchor editAs="oneCell">
    <xdr:from>
      <xdr:col>5</xdr:col>
      <xdr:colOff>229913</xdr:colOff>
      <xdr:row>1</xdr:row>
      <xdr:rowOff>170793</xdr:rowOff>
    </xdr:from>
    <xdr:to>
      <xdr:col>6</xdr:col>
      <xdr:colOff>216343</xdr:colOff>
      <xdr:row>5</xdr:row>
      <xdr:rowOff>559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267B736-4C0A-43BE-B838-84DA88CA0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1327" y="361293"/>
          <a:ext cx="597344" cy="591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11793</xdr:colOff>
      <xdr:row>16</xdr:row>
      <xdr:rowOff>26276</xdr:rowOff>
    </xdr:from>
    <xdr:to>
      <xdr:col>4</xdr:col>
      <xdr:colOff>13137</xdr:colOff>
      <xdr:row>16</xdr:row>
      <xdr:rowOff>26276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681D533-2A17-47AE-95E1-6D916F097732}"/>
            </a:ext>
          </a:extLst>
        </xdr:cNvPr>
        <xdr:cNvCxnSpPr/>
      </xdr:nvCxnSpPr>
      <xdr:spPr>
        <a:xfrm flipV="1">
          <a:off x="1719724" y="2693276"/>
          <a:ext cx="1223172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32764</xdr:colOff>
      <xdr:row>15</xdr:row>
      <xdr:rowOff>35718</xdr:rowOff>
    </xdr:from>
    <xdr:to>
      <xdr:col>5</xdr:col>
      <xdr:colOff>400708</xdr:colOff>
      <xdr:row>18</xdr:row>
      <xdr:rowOff>79120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C9B4AE-F337-4130-BED3-A42242A04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523" y="2512218"/>
          <a:ext cx="978857" cy="614902"/>
        </a:xfrm>
        <a:prstGeom prst="rect">
          <a:avLst/>
        </a:prstGeom>
      </xdr:spPr>
    </xdr:pic>
    <xdr:clientData/>
  </xdr:twoCellAnchor>
  <xdr:twoCellAnchor editAs="oneCell">
    <xdr:from>
      <xdr:col>2</xdr:col>
      <xdr:colOff>429275</xdr:colOff>
      <xdr:row>14</xdr:row>
      <xdr:rowOff>112068</xdr:rowOff>
    </xdr:from>
    <xdr:to>
      <xdr:col>3</xdr:col>
      <xdr:colOff>263191</xdr:colOff>
      <xdr:row>15</xdr:row>
      <xdr:rowOff>125015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63BDDA-D5F1-41F0-9C7A-D2ED0A5389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812"/>
        <a:stretch/>
      </xdr:blipFill>
      <xdr:spPr>
        <a:xfrm>
          <a:off x="2137206" y="2398068"/>
          <a:ext cx="444830" cy="203447"/>
        </a:xfrm>
        <a:prstGeom prst="rect">
          <a:avLst/>
        </a:prstGeom>
      </xdr:spPr>
    </xdr:pic>
    <xdr:clientData/>
  </xdr:twoCellAnchor>
  <xdr:twoCellAnchor editAs="oneCell">
    <xdr:from>
      <xdr:col>1</xdr:col>
      <xdr:colOff>41818</xdr:colOff>
      <xdr:row>15</xdr:row>
      <xdr:rowOff>126645</xdr:rowOff>
    </xdr:from>
    <xdr:to>
      <xdr:col>2</xdr:col>
      <xdr:colOff>35443</xdr:colOff>
      <xdr:row>17</xdr:row>
      <xdr:rowOff>45156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42C52F-F89C-4C96-9771-351D0E4AB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32" y="2616283"/>
          <a:ext cx="1090642" cy="299511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453668</xdr:colOff>
      <xdr:row>12</xdr:row>
      <xdr:rowOff>150529</xdr:rowOff>
    </xdr:from>
    <xdr:to>
      <xdr:col>3</xdr:col>
      <xdr:colOff>247846</xdr:colOff>
      <xdr:row>14</xdr:row>
      <xdr:rowOff>58880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BAA1D5E-D04C-4DEE-96EB-2E1667221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61599" y="2055529"/>
          <a:ext cx="405092" cy="289351"/>
        </a:xfrm>
        <a:prstGeom prst="rect">
          <a:avLst/>
        </a:prstGeom>
      </xdr:spPr>
    </xdr:pic>
    <xdr:clientData/>
  </xdr:twoCellAnchor>
  <xdr:oneCellAnchor>
    <xdr:from>
      <xdr:col>1</xdr:col>
      <xdr:colOff>6569</xdr:colOff>
      <xdr:row>5</xdr:row>
      <xdr:rowOff>65690</xdr:rowOff>
    </xdr:from>
    <xdr:ext cx="1404679" cy="384278"/>
    <xdr:pic>
      <xdr:nvPicPr>
        <xdr:cNvPr id="7" name="Picture 6">
          <a:extLst>
            <a:ext uri="{FF2B5EF4-FFF2-40B4-BE49-F238E27FC236}">
              <a16:creationId xmlns:a16="http://schemas.microsoft.com/office/drawing/2014/main" id="{15FD6AF3-E4EF-4CC4-A425-9EC73E77B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83" y="643759"/>
          <a:ext cx="1404679" cy="384278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oneCellAnchor>
  <xdr:twoCellAnchor>
    <xdr:from>
      <xdr:col>7</xdr:col>
      <xdr:colOff>931062</xdr:colOff>
      <xdr:row>16</xdr:row>
      <xdr:rowOff>137948</xdr:rowOff>
    </xdr:from>
    <xdr:to>
      <xdr:col>9</xdr:col>
      <xdr:colOff>401667</xdr:colOff>
      <xdr:row>16</xdr:row>
      <xdr:rowOff>137948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E2982DA0-3126-459C-8706-D8DC478FD383}"/>
            </a:ext>
          </a:extLst>
        </xdr:cNvPr>
        <xdr:cNvCxnSpPr/>
      </xdr:nvCxnSpPr>
      <xdr:spPr>
        <a:xfrm>
          <a:off x="5693562" y="2804948"/>
          <a:ext cx="1178536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427943</xdr:colOff>
      <xdr:row>15</xdr:row>
      <xdr:rowOff>40183</xdr:rowOff>
    </xdr:from>
    <xdr:to>
      <xdr:col>11</xdr:col>
      <xdr:colOff>482845</xdr:colOff>
      <xdr:row>18</xdr:row>
      <xdr:rowOff>95971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F5C9ADB-2FD1-4E7F-98BD-41C64831D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8374" y="2516683"/>
          <a:ext cx="1276730" cy="627288"/>
        </a:xfrm>
        <a:prstGeom prst="rect">
          <a:avLst/>
        </a:prstGeom>
      </xdr:spPr>
    </xdr:pic>
    <xdr:clientData/>
  </xdr:twoCellAnchor>
  <xdr:twoCellAnchor editAs="oneCell">
    <xdr:from>
      <xdr:col>8</xdr:col>
      <xdr:colOff>410319</xdr:colOff>
      <xdr:row>14</xdr:row>
      <xdr:rowOff>120804</xdr:rowOff>
    </xdr:from>
    <xdr:to>
      <xdr:col>9</xdr:col>
      <xdr:colOff>320414</xdr:colOff>
      <xdr:row>16</xdr:row>
      <xdr:rowOff>74342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2A683C6-AF2C-4A28-94B7-0EAE000AE0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84" b="21974"/>
        <a:stretch/>
      </xdr:blipFill>
      <xdr:spPr>
        <a:xfrm>
          <a:off x="6269836" y="2406804"/>
          <a:ext cx="521009" cy="334538"/>
        </a:xfrm>
        <a:prstGeom prst="rect">
          <a:avLst/>
        </a:prstGeom>
      </xdr:spPr>
    </xdr:pic>
    <xdr:clientData/>
  </xdr:twoCellAnchor>
  <xdr:twoCellAnchor editAs="oneCell">
    <xdr:from>
      <xdr:col>8</xdr:col>
      <xdr:colOff>496777</xdr:colOff>
      <xdr:row>13</xdr:row>
      <xdr:rowOff>84194</xdr:rowOff>
    </xdr:from>
    <xdr:to>
      <xdr:col>9</xdr:col>
      <xdr:colOff>252225</xdr:colOff>
      <xdr:row>14</xdr:row>
      <xdr:rowOff>50706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513531D-D0F5-41EA-B6B1-94241D7A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56294" y="2179694"/>
          <a:ext cx="366362" cy="157012"/>
        </a:xfrm>
        <a:prstGeom prst="rect">
          <a:avLst/>
        </a:prstGeom>
      </xdr:spPr>
    </xdr:pic>
    <xdr:clientData/>
  </xdr:twoCellAnchor>
  <xdr:twoCellAnchor editAs="oneCell">
    <xdr:from>
      <xdr:col>7</xdr:col>
      <xdr:colOff>6568</xdr:colOff>
      <xdr:row>5</xdr:row>
      <xdr:rowOff>39414</xdr:rowOff>
    </xdr:from>
    <xdr:to>
      <xdr:col>7</xdr:col>
      <xdr:colOff>726896</xdr:colOff>
      <xdr:row>7</xdr:row>
      <xdr:rowOff>115296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6B0C4F7-96F3-4430-8674-62237F552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9068" y="617483"/>
          <a:ext cx="720328" cy="456882"/>
        </a:xfrm>
        <a:prstGeom prst="rect">
          <a:avLst/>
        </a:prstGeom>
      </xdr:spPr>
    </xdr:pic>
    <xdr:clientData/>
  </xdr:twoCellAnchor>
  <xdr:twoCellAnchor editAs="oneCell">
    <xdr:from>
      <xdr:col>7</xdr:col>
      <xdr:colOff>19707</xdr:colOff>
      <xdr:row>15</xdr:row>
      <xdr:rowOff>0</xdr:rowOff>
    </xdr:from>
    <xdr:to>
      <xdr:col>7</xdr:col>
      <xdr:colOff>989173</xdr:colOff>
      <xdr:row>18</xdr:row>
      <xdr:rowOff>43402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5A9679E-F82C-4C5F-8DF0-E385D0972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2207" y="2489638"/>
          <a:ext cx="969466" cy="614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5014</xdr:colOff>
      <xdr:row>3</xdr:row>
      <xdr:rowOff>101781</xdr:rowOff>
    </xdr:from>
    <xdr:to>
      <xdr:col>1</xdr:col>
      <xdr:colOff>526023</xdr:colOff>
      <xdr:row>5</xdr:row>
      <xdr:rowOff>47992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B420BB-4ACF-42D2-9741-310CA23C9C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84" b="21974"/>
        <a:stretch/>
      </xdr:blipFill>
      <xdr:spPr>
        <a:xfrm>
          <a:off x="616619" y="292281"/>
          <a:ext cx="521009" cy="334538"/>
        </a:xfrm>
        <a:prstGeom prst="rect">
          <a:avLst/>
        </a:prstGeom>
      </xdr:spPr>
    </xdr:pic>
    <xdr:clientData/>
  </xdr:twoCellAnchor>
  <xdr:twoCellAnchor editAs="oneCell">
    <xdr:from>
      <xdr:col>1</xdr:col>
      <xdr:colOff>91472</xdr:colOff>
      <xdr:row>2</xdr:row>
      <xdr:rowOff>65171</xdr:rowOff>
    </xdr:from>
    <xdr:to>
      <xdr:col>1</xdr:col>
      <xdr:colOff>457834</xdr:colOff>
      <xdr:row>3</xdr:row>
      <xdr:rowOff>31683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E2F3C0-205F-4544-9A54-A0BAEFAD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077" y="65171"/>
          <a:ext cx="366362" cy="157012"/>
        </a:xfrm>
        <a:prstGeom prst="rect">
          <a:avLst/>
        </a:prstGeom>
      </xdr:spPr>
    </xdr:pic>
    <xdr:clientData/>
  </xdr:twoCellAnchor>
  <xdr:twoCellAnchor editAs="oneCell">
    <xdr:from>
      <xdr:col>5</xdr:col>
      <xdr:colOff>245644</xdr:colOff>
      <xdr:row>5</xdr:row>
      <xdr:rowOff>142013</xdr:rowOff>
    </xdr:from>
    <xdr:to>
      <xdr:col>6</xdr:col>
      <xdr:colOff>78868</xdr:colOff>
      <xdr:row>6</xdr:row>
      <xdr:rowOff>154960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E9CB41-0E8D-4A2E-BC1A-9EA259CC58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812"/>
        <a:stretch/>
      </xdr:blipFill>
      <xdr:spPr>
        <a:xfrm>
          <a:off x="3303670" y="713513"/>
          <a:ext cx="444830" cy="203447"/>
        </a:xfrm>
        <a:prstGeom prst="rect">
          <a:avLst/>
        </a:prstGeom>
      </xdr:spPr>
    </xdr:pic>
    <xdr:clientData/>
  </xdr:twoCellAnchor>
  <xdr:twoCellAnchor editAs="oneCell">
    <xdr:from>
      <xdr:col>5</xdr:col>
      <xdr:colOff>270037</xdr:colOff>
      <xdr:row>3</xdr:row>
      <xdr:rowOff>180474</xdr:rowOff>
    </xdr:from>
    <xdr:to>
      <xdr:col>6</xdr:col>
      <xdr:colOff>63523</xdr:colOff>
      <xdr:row>5</xdr:row>
      <xdr:rowOff>81498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A39B8E3-5B77-48F0-9B43-C28B072A3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28063" y="370974"/>
          <a:ext cx="405092" cy="289351"/>
        </a:xfrm>
        <a:prstGeom prst="rect">
          <a:avLst/>
        </a:prstGeom>
      </xdr:spPr>
    </xdr:pic>
    <xdr:clientData/>
  </xdr:twoCellAnchor>
  <xdr:twoCellAnchor>
    <xdr:from>
      <xdr:col>30</xdr:col>
      <xdr:colOff>559632</xdr:colOff>
      <xdr:row>5</xdr:row>
      <xdr:rowOff>13835</xdr:rowOff>
    </xdr:from>
    <xdr:to>
      <xdr:col>35</xdr:col>
      <xdr:colOff>94387</xdr:colOff>
      <xdr:row>19</xdr:row>
      <xdr:rowOff>74131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AE070E5-EC7A-44B5-8BC5-DC92AC4DD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197826</xdr:colOff>
      <xdr:row>5</xdr:row>
      <xdr:rowOff>13835</xdr:rowOff>
    </xdr:from>
    <xdr:to>
      <xdr:col>33</xdr:col>
      <xdr:colOff>343733</xdr:colOff>
      <xdr:row>19</xdr:row>
      <xdr:rowOff>70252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0809F82-382F-4DA1-B27B-F81565663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146540</xdr:colOff>
          <xdr:row>9</xdr:row>
          <xdr:rowOff>122081</xdr:rowOff>
        </xdr:from>
        <xdr:to>
          <xdr:col>12</xdr:col>
          <xdr:colOff>390126</xdr:colOff>
          <xdr:row>21</xdr:row>
          <xdr:rowOff>117229</xdr:rowOff>
        </xdr:to>
        <xdr:pic>
          <xdr:nvPicPr>
            <xdr:cNvPr id="16" name="Picture 15">
              <a:extLst>
                <a:ext uri="{FF2B5EF4-FFF2-40B4-BE49-F238E27FC236}">
                  <a16:creationId xmlns:a16="http://schemas.microsoft.com/office/drawing/2014/main" id="{1DCEDE3C-6962-44A7-82AE-121F0DF5A99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D$5:$AJ$21" spid="_x0000_s8292"/>
                </a:ext>
              </a:extLst>
            </xdr:cNvPicPr>
          </xdr:nvPicPr>
          <xdr:blipFill rotWithShape="1">
            <a:blip xmlns:r="http://schemas.openxmlformats.org/officeDocument/2006/relationships" r:embed="rId7"/>
            <a:srcRect l="24774" t="19973" r="24940" b="12478"/>
            <a:stretch>
              <a:fillRect/>
            </a:stretch>
          </xdr:blipFill>
          <xdr:spPr bwMode="auto">
            <a:xfrm>
              <a:off x="4645271" y="1470235"/>
              <a:ext cx="2067990" cy="2288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5014</xdr:colOff>
      <xdr:row>3</xdr:row>
      <xdr:rowOff>101781</xdr:rowOff>
    </xdr:from>
    <xdr:to>
      <xdr:col>1</xdr:col>
      <xdr:colOff>526023</xdr:colOff>
      <xdr:row>5</xdr:row>
      <xdr:rowOff>47992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EFEDB4-B451-4037-90F8-806AA90D65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84" b="21974"/>
        <a:stretch/>
      </xdr:blipFill>
      <xdr:spPr>
        <a:xfrm>
          <a:off x="243139" y="749481"/>
          <a:ext cx="521009" cy="336736"/>
        </a:xfrm>
        <a:prstGeom prst="rect">
          <a:avLst/>
        </a:prstGeom>
      </xdr:spPr>
    </xdr:pic>
    <xdr:clientData/>
  </xdr:twoCellAnchor>
  <xdr:twoCellAnchor editAs="oneCell">
    <xdr:from>
      <xdr:col>1</xdr:col>
      <xdr:colOff>91472</xdr:colOff>
      <xdr:row>2</xdr:row>
      <xdr:rowOff>65171</xdr:rowOff>
    </xdr:from>
    <xdr:to>
      <xdr:col>1</xdr:col>
      <xdr:colOff>457834</xdr:colOff>
      <xdr:row>3</xdr:row>
      <xdr:rowOff>31683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830A2D-1E2B-4B5A-8971-40535C472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597" y="522371"/>
          <a:ext cx="366362" cy="157012"/>
        </a:xfrm>
        <a:prstGeom prst="rect">
          <a:avLst/>
        </a:prstGeom>
      </xdr:spPr>
    </xdr:pic>
    <xdr:clientData/>
  </xdr:twoCellAnchor>
  <xdr:twoCellAnchor editAs="oneCell">
    <xdr:from>
      <xdr:col>5</xdr:col>
      <xdr:colOff>245644</xdr:colOff>
      <xdr:row>5</xdr:row>
      <xdr:rowOff>142013</xdr:rowOff>
    </xdr:from>
    <xdr:to>
      <xdr:col>6</xdr:col>
      <xdr:colOff>78868</xdr:colOff>
      <xdr:row>6</xdr:row>
      <xdr:rowOff>154960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4E63EA-11DB-40A7-A8C1-0BC9B992F5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812"/>
        <a:stretch/>
      </xdr:blipFill>
      <xdr:spPr>
        <a:xfrm>
          <a:off x="2922169" y="1180238"/>
          <a:ext cx="442824" cy="203447"/>
        </a:xfrm>
        <a:prstGeom prst="rect">
          <a:avLst/>
        </a:prstGeom>
      </xdr:spPr>
    </xdr:pic>
    <xdr:clientData/>
  </xdr:twoCellAnchor>
  <xdr:twoCellAnchor editAs="oneCell">
    <xdr:from>
      <xdr:col>5</xdr:col>
      <xdr:colOff>270037</xdr:colOff>
      <xdr:row>3</xdr:row>
      <xdr:rowOff>180474</xdr:rowOff>
    </xdr:from>
    <xdr:to>
      <xdr:col>6</xdr:col>
      <xdr:colOff>63523</xdr:colOff>
      <xdr:row>5</xdr:row>
      <xdr:rowOff>81498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5871D9-A7B0-4DE9-9689-8EE04B120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46562" y="828174"/>
          <a:ext cx="403086" cy="291549"/>
        </a:xfrm>
        <a:prstGeom prst="rect">
          <a:avLst/>
        </a:prstGeom>
      </xdr:spPr>
    </xdr:pic>
    <xdr:clientData/>
  </xdr:twoCellAnchor>
  <xdr:twoCellAnchor>
    <xdr:from>
      <xdr:col>30</xdr:col>
      <xdr:colOff>559632</xdr:colOff>
      <xdr:row>5</xdr:row>
      <xdr:rowOff>13835</xdr:rowOff>
    </xdr:from>
    <xdr:to>
      <xdr:col>35</xdr:col>
      <xdr:colOff>94387</xdr:colOff>
      <xdr:row>19</xdr:row>
      <xdr:rowOff>74131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D85A93-1964-4964-B325-CACF3769B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197826</xdr:colOff>
      <xdr:row>5</xdr:row>
      <xdr:rowOff>13835</xdr:rowOff>
    </xdr:from>
    <xdr:to>
      <xdr:col>33</xdr:col>
      <xdr:colOff>343733</xdr:colOff>
      <xdr:row>19</xdr:row>
      <xdr:rowOff>70252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09DD1E5-891A-4EF6-9B4B-0ADFBB055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168519</xdr:colOff>
      <xdr:row>10</xdr:row>
      <xdr:rowOff>56391</xdr:rowOff>
    </xdr:from>
    <xdr:to>
      <xdr:col>12</xdr:col>
      <xdr:colOff>381000</xdr:colOff>
      <xdr:row>22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4F1AE9-4715-41E5-940C-D4E470CB72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25" t="20867" r="25229" b="12466"/>
        <a:stretch/>
      </xdr:blipFill>
      <xdr:spPr bwMode="auto">
        <a:xfrm>
          <a:off x="5275384" y="2049314"/>
          <a:ext cx="2036885" cy="2236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396330</xdr:colOff>
      <xdr:row>2</xdr:row>
      <xdr:rowOff>144697</xdr:rowOff>
    </xdr:from>
    <xdr:to>
      <xdr:col>14</xdr:col>
      <xdr:colOff>217793</xdr:colOff>
      <xdr:row>17</xdr:row>
      <xdr:rowOff>124498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6F9E9B-6249-49B5-81A5-09C6D9822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6591" y="600240"/>
          <a:ext cx="2886028" cy="2837301"/>
        </a:xfrm>
        <a:prstGeom prst="rect">
          <a:avLst/>
        </a:prstGeom>
      </xdr:spPr>
    </xdr:pic>
    <xdr:clientData/>
  </xdr:twoCellAnchor>
  <xdr:twoCellAnchor>
    <xdr:from>
      <xdr:col>49</xdr:col>
      <xdr:colOff>392806</xdr:colOff>
      <xdr:row>8</xdr:row>
      <xdr:rowOff>132390</xdr:rowOff>
    </xdr:from>
    <xdr:to>
      <xdr:col>57</xdr:col>
      <xdr:colOff>87445</xdr:colOff>
      <xdr:row>22</xdr:row>
      <xdr:rowOff>186178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3C7A46-AEA2-42B2-8930-618CFE4B15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526765</xdr:colOff>
      <xdr:row>23</xdr:row>
      <xdr:rowOff>33381</xdr:rowOff>
    </xdr:from>
    <xdr:to>
      <xdr:col>18</xdr:col>
      <xdr:colOff>198782</xdr:colOff>
      <xdr:row>32</xdr:row>
      <xdr:rowOff>168294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5F52288-5F08-4DB1-A34C-90D37EFAE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4504" y="4489424"/>
          <a:ext cx="1858626" cy="1849413"/>
        </a:xfrm>
        <a:prstGeom prst="rect">
          <a:avLst/>
        </a:prstGeom>
      </xdr:spPr>
    </xdr:pic>
    <xdr:clientData/>
  </xdr:twoCellAnchor>
  <xdr:twoCellAnchor editAs="oneCell">
    <xdr:from>
      <xdr:col>15</xdr:col>
      <xdr:colOff>207062</xdr:colOff>
      <xdr:row>2</xdr:row>
      <xdr:rowOff>33132</xdr:rowOff>
    </xdr:from>
    <xdr:to>
      <xdr:col>19</xdr:col>
      <xdr:colOff>440985</xdr:colOff>
      <xdr:row>19</xdr:row>
      <xdr:rowOff>124241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650E07-EBC6-401C-B39B-C3C45C3E2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4801" y="488675"/>
          <a:ext cx="3033445" cy="332960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247244</xdr:colOff>
      <xdr:row>6</xdr:row>
      <xdr:rowOff>37023</xdr:rowOff>
    </xdr:from>
    <xdr:to>
      <xdr:col>17</xdr:col>
      <xdr:colOff>297686</xdr:colOff>
      <xdr:row>17</xdr:row>
      <xdr:rowOff>140804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79CD56-89B4-4856-9BD6-2F16B4854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070" y="1254566"/>
          <a:ext cx="2237051" cy="2199281"/>
        </a:xfrm>
        <a:prstGeom prst="rect">
          <a:avLst/>
        </a:prstGeom>
      </xdr:spPr>
    </xdr:pic>
    <xdr:clientData/>
  </xdr:twoCellAnchor>
  <xdr:twoCellAnchor>
    <xdr:from>
      <xdr:col>49</xdr:col>
      <xdr:colOff>392806</xdr:colOff>
      <xdr:row>8</xdr:row>
      <xdr:rowOff>132390</xdr:rowOff>
    </xdr:from>
    <xdr:to>
      <xdr:col>57</xdr:col>
      <xdr:colOff>87445</xdr:colOff>
      <xdr:row>22</xdr:row>
      <xdr:rowOff>186178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B4BB4B-B1D3-4475-B9BE-CC70E6CDA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187178</xdr:colOff>
      <xdr:row>20</xdr:row>
      <xdr:rowOff>58229</xdr:rowOff>
    </xdr:from>
    <xdr:to>
      <xdr:col>17</xdr:col>
      <xdr:colOff>472108</xdr:colOff>
      <xdr:row>30</xdr:row>
      <xdr:rowOff>2642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AEBE5A-1D00-4DF9-9EF9-5FC9BFC9E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4917" y="3942772"/>
          <a:ext cx="1858626" cy="1849413"/>
        </a:xfrm>
        <a:prstGeom prst="rect">
          <a:avLst/>
        </a:prstGeom>
      </xdr:spPr>
    </xdr:pic>
    <xdr:clientData/>
  </xdr:twoCellAnchor>
  <xdr:twoCellAnchor editAs="oneCell">
    <xdr:from>
      <xdr:col>10</xdr:col>
      <xdr:colOff>273324</xdr:colOff>
      <xdr:row>4</xdr:row>
      <xdr:rowOff>165653</xdr:rowOff>
    </xdr:from>
    <xdr:to>
      <xdr:col>14</xdr:col>
      <xdr:colOff>175986</xdr:colOff>
      <xdr:row>18</xdr:row>
      <xdr:rowOff>82826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7D4FE6-E804-46D9-9DE5-20653CAAC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498" y="1002196"/>
          <a:ext cx="2354314" cy="258417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431523</xdr:colOff>
      <xdr:row>2</xdr:row>
      <xdr:rowOff>170643</xdr:rowOff>
    </xdr:from>
    <xdr:to>
      <xdr:col>11</xdr:col>
      <xdr:colOff>1598585</xdr:colOff>
      <xdr:row>8</xdr:row>
      <xdr:rowOff>57978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E39107-36E7-40AC-B926-7F03DE0C7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110" y="559926"/>
          <a:ext cx="1167062" cy="1030335"/>
        </a:xfrm>
        <a:prstGeom prst="rect">
          <a:avLst/>
        </a:prstGeom>
      </xdr:spPr>
    </xdr:pic>
    <xdr:clientData/>
  </xdr:twoCellAnchor>
  <xdr:twoCellAnchor editAs="oneCell">
    <xdr:from>
      <xdr:col>7</xdr:col>
      <xdr:colOff>163878</xdr:colOff>
      <xdr:row>18</xdr:row>
      <xdr:rowOff>50873</xdr:rowOff>
    </xdr:from>
    <xdr:to>
      <xdr:col>8</xdr:col>
      <xdr:colOff>1555676</xdr:colOff>
      <xdr:row>22</xdr:row>
      <xdr:rowOff>158165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31BD76-7E12-467D-8606-4D15BF105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9699" y="3493480"/>
          <a:ext cx="2004121" cy="869292"/>
        </a:xfrm>
        <a:prstGeom prst="rect">
          <a:avLst/>
        </a:prstGeom>
      </xdr:spPr>
    </xdr:pic>
    <xdr:clientData/>
  </xdr:twoCellAnchor>
  <xdr:twoCellAnchor editAs="oneCell">
    <xdr:from>
      <xdr:col>4</xdr:col>
      <xdr:colOff>5385</xdr:colOff>
      <xdr:row>3</xdr:row>
      <xdr:rowOff>92077</xdr:rowOff>
    </xdr:from>
    <xdr:to>
      <xdr:col>5</xdr:col>
      <xdr:colOff>1372015</xdr:colOff>
      <xdr:row>10</xdr:row>
      <xdr:rowOff>170210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7EFCA26-059F-4CA9-88CB-CE97FB4D4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755" y="663577"/>
          <a:ext cx="1515717" cy="1411633"/>
        </a:xfrm>
        <a:prstGeom prst="rect">
          <a:avLst/>
        </a:prstGeom>
      </xdr:spPr>
    </xdr:pic>
    <xdr:clientData/>
  </xdr:twoCellAnchor>
  <xdr:twoCellAnchor editAs="oneCell">
    <xdr:from>
      <xdr:col>2</xdr:col>
      <xdr:colOff>144118</xdr:colOff>
      <xdr:row>18</xdr:row>
      <xdr:rowOff>64243</xdr:rowOff>
    </xdr:from>
    <xdr:to>
      <xdr:col>3</xdr:col>
      <xdr:colOff>542596</xdr:colOff>
      <xdr:row>22</xdr:row>
      <xdr:rowOff>171535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C6DAC0-EDFF-4B96-B3B5-08851283B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18" y="9284443"/>
          <a:ext cx="1990396" cy="869292"/>
        </a:xfrm>
        <a:prstGeom prst="rect">
          <a:avLst/>
        </a:prstGeom>
      </xdr:spPr>
    </xdr:pic>
    <xdr:clientData/>
  </xdr:twoCellAnchor>
  <xdr:oneCellAnchor>
    <xdr:from>
      <xdr:col>2</xdr:col>
      <xdr:colOff>107674</xdr:colOff>
      <xdr:row>5</xdr:row>
      <xdr:rowOff>140805</xdr:rowOff>
    </xdr:from>
    <xdr:ext cx="1756011" cy="480392"/>
    <xdr:pic>
      <xdr:nvPicPr>
        <xdr:cNvPr id="9" name="Picture 8">
          <a:extLst>
            <a:ext uri="{FF2B5EF4-FFF2-40B4-BE49-F238E27FC236}">
              <a16:creationId xmlns:a16="http://schemas.microsoft.com/office/drawing/2014/main" id="{842D51C5-F7E2-483E-A46B-2D8CCE8B2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" y="1093305"/>
          <a:ext cx="1756011" cy="480392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oneCellAnchor>
  <xdr:twoCellAnchor editAs="oneCell">
    <xdr:from>
      <xdr:col>8</xdr:col>
      <xdr:colOff>256760</xdr:colOff>
      <xdr:row>3</xdr:row>
      <xdr:rowOff>16564</xdr:rowOff>
    </xdr:from>
    <xdr:to>
      <xdr:col>9</xdr:col>
      <xdr:colOff>395000</xdr:colOff>
      <xdr:row>8</xdr:row>
      <xdr:rowOff>165651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50E7596-D9FC-49B9-9BEB-E8CCBB6B6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7803" y="596347"/>
          <a:ext cx="1736783" cy="1101587"/>
        </a:xfrm>
        <a:prstGeom prst="rect">
          <a:avLst/>
        </a:prstGeom>
      </xdr:spPr>
    </xdr:pic>
    <xdr:clientData/>
  </xdr:twoCellAnchor>
  <xdr:twoCellAnchor editAs="oneCell">
    <xdr:from>
      <xdr:col>5</xdr:col>
      <xdr:colOff>33131</xdr:colOff>
      <xdr:row>18</xdr:row>
      <xdr:rowOff>157370</xdr:rowOff>
    </xdr:from>
    <xdr:to>
      <xdr:col>5</xdr:col>
      <xdr:colOff>1964276</xdr:colOff>
      <xdr:row>22</xdr:row>
      <xdr:rowOff>74544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FD1FB83-E191-4F5D-B20A-4C37FD07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588" y="2070653"/>
          <a:ext cx="1931145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1555677</xdr:colOff>
      <xdr:row>18</xdr:row>
      <xdr:rowOff>188724</xdr:rowOff>
    </xdr:from>
    <xdr:to>
      <xdr:col>11</xdr:col>
      <xdr:colOff>578599</xdr:colOff>
      <xdr:row>20</xdr:row>
      <xdr:rowOff>104519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9F356B68-80F8-4E68-ADDE-1285CCA5933F}"/>
            </a:ext>
          </a:extLst>
        </xdr:cNvPr>
        <xdr:cNvCxnSpPr>
          <a:stCxn id="6" idx="3"/>
        </xdr:cNvCxnSpPr>
      </xdr:nvCxnSpPr>
      <xdr:spPr>
        <a:xfrm flipV="1">
          <a:off x="7923820" y="3631331"/>
          <a:ext cx="1390565" cy="29679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1555677</xdr:colOff>
      <xdr:row>20</xdr:row>
      <xdr:rowOff>104519</xdr:rowOff>
    </xdr:from>
    <xdr:to>
      <xdr:col>11</xdr:col>
      <xdr:colOff>595165</xdr:colOff>
      <xdr:row>21</xdr:row>
      <xdr:rowOff>180442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F6E33FAE-9A7E-4368-9195-0162D1EF9A8D}"/>
            </a:ext>
          </a:extLst>
        </xdr:cNvPr>
        <xdr:cNvCxnSpPr>
          <a:stCxn id="6" idx="3"/>
        </xdr:cNvCxnSpPr>
      </xdr:nvCxnSpPr>
      <xdr:spPr>
        <a:xfrm>
          <a:off x="7923820" y="3928126"/>
          <a:ext cx="1407131" cy="266423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571501</xdr:colOff>
      <xdr:row>18</xdr:row>
      <xdr:rowOff>13607</xdr:rowOff>
    </xdr:from>
    <xdr:to>
      <xdr:col>12</xdr:col>
      <xdr:colOff>81643</xdr:colOff>
      <xdr:row>20</xdr:row>
      <xdr:rowOff>40822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8B7B322-A685-423B-AF49-9CF452B9A6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71" b="1505"/>
        <a:stretch/>
      </xdr:blipFill>
      <xdr:spPr bwMode="auto">
        <a:xfrm>
          <a:off x="9307287" y="3456214"/>
          <a:ext cx="2149927" cy="408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625930</xdr:colOff>
      <xdr:row>20</xdr:row>
      <xdr:rowOff>136072</xdr:rowOff>
    </xdr:from>
    <xdr:to>
      <xdr:col>11</xdr:col>
      <xdr:colOff>2490107</xdr:colOff>
      <xdr:row>22</xdr:row>
      <xdr:rowOff>163286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E92A84E-D36C-457D-A032-FEA7A62177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809" b="1505"/>
        <a:stretch/>
      </xdr:blipFill>
      <xdr:spPr bwMode="auto">
        <a:xfrm>
          <a:off x="9361716" y="3959679"/>
          <a:ext cx="1864177" cy="408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431523</xdr:colOff>
      <xdr:row>43</xdr:row>
      <xdr:rowOff>170643</xdr:rowOff>
    </xdr:from>
    <xdr:ext cx="1167062" cy="1030335"/>
    <xdr:pic>
      <xdr:nvPicPr>
        <xdr:cNvPr id="13" name="Picture 12">
          <a:extLst>
            <a:ext uri="{FF2B5EF4-FFF2-40B4-BE49-F238E27FC236}">
              <a16:creationId xmlns:a16="http://schemas.microsoft.com/office/drawing/2014/main" id="{CC0B674F-38D6-4F25-AFF2-E49D53C4A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110" y="634469"/>
          <a:ext cx="1167062" cy="1030335"/>
        </a:xfrm>
        <a:prstGeom prst="rect">
          <a:avLst/>
        </a:prstGeom>
      </xdr:spPr>
    </xdr:pic>
    <xdr:clientData/>
  </xdr:oneCellAnchor>
  <xdr:oneCellAnchor>
    <xdr:from>
      <xdr:col>7</xdr:col>
      <xdr:colOff>163878</xdr:colOff>
      <xdr:row>59</xdr:row>
      <xdr:rowOff>50873</xdr:rowOff>
    </xdr:from>
    <xdr:ext cx="2004712" cy="869292"/>
    <xdr:pic>
      <xdr:nvPicPr>
        <xdr:cNvPr id="14" name="Picture 13">
          <a:extLst>
            <a:ext uri="{FF2B5EF4-FFF2-40B4-BE49-F238E27FC236}">
              <a16:creationId xmlns:a16="http://schemas.microsoft.com/office/drawing/2014/main" id="{42CDAAC0-6C82-4796-ACC0-916B89660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2008" y="3562699"/>
          <a:ext cx="2004712" cy="869292"/>
        </a:xfrm>
        <a:prstGeom prst="rect">
          <a:avLst/>
        </a:prstGeom>
      </xdr:spPr>
    </xdr:pic>
    <xdr:clientData/>
  </xdr:oneCellAnchor>
  <xdr:oneCellAnchor>
    <xdr:from>
      <xdr:col>4</xdr:col>
      <xdr:colOff>5385</xdr:colOff>
      <xdr:row>44</xdr:row>
      <xdr:rowOff>92077</xdr:rowOff>
    </xdr:from>
    <xdr:ext cx="1515717" cy="1411633"/>
    <xdr:pic>
      <xdr:nvPicPr>
        <xdr:cNvPr id="15" name="Picture 14">
          <a:extLst>
            <a:ext uri="{FF2B5EF4-FFF2-40B4-BE49-F238E27FC236}">
              <a16:creationId xmlns:a16="http://schemas.microsoft.com/office/drawing/2014/main" id="{1926A7B7-7257-4C0A-963A-4FE28F525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755" y="746403"/>
          <a:ext cx="1515717" cy="1411633"/>
        </a:xfrm>
        <a:prstGeom prst="rect">
          <a:avLst/>
        </a:prstGeom>
      </xdr:spPr>
    </xdr:pic>
    <xdr:clientData/>
  </xdr:oneCellAnchor>
  <xdr:oneCellAnchor>
    <xdr:from>
      <xdr:col>2</xdr:col>
      <xdr:colOff>144118</xdr:colOff>
      <xdr:row>59</xdr:row>
      <xdr:rowOff>64243</xdr:rowOff>
    </xdr:from>
    <xdr:ext cx="1997022" cy="869292"/>
    <xdr:pic>
      <xdr:nvPicPr>
        <xdr:cNvPr id="16" name="Picture 15">
          <a:extLst>
            <a:ext uri="{FF2B5EF4-FFF2-40B4-BE49-F238E27FC236}">
              <a16:creationId xmlns:a16="http://schemas.microsoft.com/office/drawing/2014/main" id="{25C4BA05-D9F0-4F9B-ABD1-726F84EAA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031" y="3576069"/>
          <a:ext cx="1997022" cy="869292"/>
        </a:xfrm>
        <a:prstGeom prst="rect">
          <a:avLst/>
        </a:prstGeom>
      </xdr:spPr>
    </xdr:pic>
    <xdr:clientData/>
  </xdr:oneCellAnchor>
  <xdr:oneCellAnchor>
    <xdr:from>
      <xdr:col>2</xdr:col>
      <xdr:colOff>107674</xdr:colOff>
      <xdr:row>46</xdr:row>
      <xdr:rowOff>140805</xdr:rowOff>
    </xdr:from>
    <xdr:ext cx="1756011" cy="480392"/>
    <xdr:pic>
      <xdr:nvPicPr>
        <xdr:cNvPr id="18" name="Picture 17">
          <a:extLst>
            <a:ext uri="{FF2B5EF4-FFF2-40B4-BE49-F238E27FC236}">
              <a16:creationId xmlns:a16="http://schemas.microsoft.com/office/drawing/2014/main" id="{44AB6B57-21EF-4828-A59C-3ED02FD02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" y="1176131"/>
          <a:ext cx="1756011" cy="480392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oneCellAnchor>
  <xdr:oneCellAnchor>
    <xdr:from>
      <xdr:col>8</xdr:col>
      <xdr:colOff>256760</xdr:colOff>
      <xdr:row>44</xdr:row>
      <xdr:rowOff>16564</xdr:rowOff>
    </xdr:from>
    <xdr:ext cx="1736783" cy="1101587"/>
    <xdr:pic>
      <xdr:nvPicPr>
        <xdr:cNvPr id="19" name="Picture 18">
          <a:extLst>
            <a:ext uri="{FF2B5EF4-FFF2-40B4-BE49-F238E27FC236}">
              <a16:creationId xmlns:a16="http://schemas.microsoft.com/office/drawing/2014/main" id="{FE5F46DB-E5D6-4817-BDA3-2A5F2A0A1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7803" y="670890"/>
          <a:ext cx="1736783" cy="1101587"/>
        </a:xfrm>
        <a:prstGeom prst="rect">
          <a:avLst/>
        </a:prstGeom>
      </xdr:spPr>
    </xdr:pic>
    <xdr:clientData/>
  </xdr:oneCellAnchor>
  <xdr:oneCellAnchor>
    <xdr:from>
      <xdr:col>5</xdr:col>
      <xdr:colOff>33131</xdr:colOff>
      <xdr:row>59</xdr:row>
      <xdr:rowOff>157370</xdr:rowOff>
    </xdr:from>
    <xdr:ext cx="1931145" cy="679174"/>
    <xdr:pic>
      <xdr:nvPicPr>
        <xdr:cNvPr id="22" name="Picture 21">
          <a:extLst>
            <a:ext uri="{FF2B5EF4-FFF2-40B4-BE49-F238E27FC236}">
              <a16:creationId xmlns:a16="http://schemas.microsoft.com/office/drawing/2014/main" id="{459ACD5B-7EC3-49A3-A868-4E3B3CA2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588" y="3669196"/>
          <a:ext cx="1931145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1555677</xdr:colOff>
      <xdr:row>59</xdr:row>
      <xdr:rowOff>188724</xdr:rowOff>
    </xdr:from>
    <xdr:to>
      <xdr:col>11</xdr:col>
      <xdr:colOff>578599</xdr:colOff>
      <xdr:row>61</xdr:row>
      <xdr:rowOff>104519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B7494F4-7B5B-4251-8CBC-C571FC92A371}"/>
            </a:ext>
          </a:extLst>
        </xdr:cNvPr>
        <xdr:cNvCxnSpPr>
          <a:stCxn id="14" idx="3"/>
        </xdr:cNvCxnSpPr>
      </xdr:nvCxnSpPr>
      <xdr:spPr>
        <a:xfrm flipV="1">
          <a:off x="7916720" y="3700550"/>
          <a:ext cx="1383466" cy="29679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1555677</xdr:colOff>
      <xdr:row>61</xdr:row>
      <xdr:rowOff>104519</xdr:rowOff>
    </xdr:from>
    <xdr:to>
      <xdr:col>11</xdr:col>
      <xdr:colOff>595165</xdr:colOff>
      <xdr:row>62</xdr:row>
      <xdr:rowOff>180442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4258F35B-A78E-461B-AFA5-929D41AEE5D4}"/>
            </a:ext>
          </a:extLst>
        </xdr:cNvPr>
        <xdr:cNvCxnSpPr>
          <a:stCxn id="14" idx="3"/>
        </xdr:cNvCxnSpPr>
      </xdr:nvCxnSpPr>
      <xdr:spPr>
        <a:xfrm>
          <a:off x="7916720" y="3997345"/>
          <a:ext cx="1400032" cy="266423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571501</xdr:colOff>
      <xdr:row>59</xdr:row>
      <xdr:rowOff>13607</xdr:rowOff>
    </xdr:from>
    <xdr:ext cx="2152294" cy="408215"/>
    <xdr:pic>
      <xdr:nvPicPr>
        <xdr:cNvPr id="25" name="Picture 24">
          <a:extLst>
            <a:ext uri="{FF2B5EF4-FFF2-40B4-BE49-F238E27FC236}">
              <a16:creationId xmlns:a16="http://schemas.microsoft.com/office/drawing/2014/main" id="{70105BCA-30AC-41AB-AAB6-16E57965CB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71" b="1505"/>
        <a:stretch/>
      </xdr:blipFill>
      <xdr:spPr bwMode="auto">
        <a:xfrm>
          <a:off x="9293088" y="3525433"/>
          <a:ext cx="2152294" cy="408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625930</xdr:colOff>
      <xdr:row>61</xdr:row>
      <xdr:rowOff>136072</xdr:rowOff>
    </xdr:from>
    <xdr:ext cx="1864177" cy="408214"/>
    <xdr:pic>
      <xdr:nvPicPr>
        <xdr:cNvPr id="26" name="Picture 25">
          <a:extLst>
            <a:ext uri="{FF2B5EF4-FFF2-40B4-BE49-F238E27FC236}">
              <a16:creationId xmlns:a16="http://schemas.microsoft.com/office/drawing/2014/main" id="{920EE642-F539-47B9-81DB-7158B58FE76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809" b="1505"/>
        <a:stretch/>
      </xdr:blipFill>
      <xdr:spPr bwMode="auto">
        <a:xfrm>
          <a:off x="9347517" y="4028898"/>
          <a:ext cx="1864177" cy="408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329711</xdr:colOff>
      <xdr:row>1</xdr:row>
      <xdr:rowOff>80596</xdr:rowOff>
    </xdr:from>
    <xdr:to>
      <xdr:col>16</xdr:col>
      <xdr:colOff>157035</xdr:colOff>
      <xdr:row>16</xdr:row>
      <xdr:rowOff>60397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FB863D-9312-4B44-8634-695E65937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5403" y="271096"/>
          <a:ext cx="2867997" cy="28373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348487</xdr:colOff>
      <xdr:row>2</xdr:row>
      <xdr:rowOff>8243</xdr:rowOff>
    </xdr:from>
    <xdr:to>
      <xdr:col>11</xdr:col>
      <xdr:colOff>175810</xdr:colOff>
      <xdr:row>16</xdr:row>
      <xdr:rowOff>178544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675A5-3B78-4430-8552-D6750DF76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5721" y="389243"/>
          <a:ext cx="2863417" cy="2837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55"/>
  <sheetViews>
    <sheetView tabSelected="1" zoomScale="160" zoomScaleNormal="160" workbookViewId="0">
      <selection activeCell="Q23" sqref="Q23"/>
    </sheetView>
  </sheetViews>
  <sheetFormatPr defaultRowHeight="15" x14ac:dyDescent="0.25"/>
  <cols>
    <col min="1" max="2" width="9.14062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x14ac:dyDescent="0.45">
      <c r="A3" s="1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9417-149C-48AF-B7E9-CBEFCC028673}">
  <sheetPr>
    <tabColor rgb="FF0000FF"/>
  </sheetPr>
  <dimension ref="A1:G14"/>
  <sheetViews>
    <sheetView zoomScale="160" zoomScaleNormal="160" workbookViewId="0">
      <selection activeCell="A8" sqref="A8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7" x14ac:dyDescent="0.25">
      <c r="A1" s="64" t="s">
        <v>77</v>
      </c>
      <c r="B1" s="65"/>
      <c r="C1" s="65"/>
      <c r="D1" s="65"/>
      <c r="E1" s="65"/>
      <c r="F1" s="65"/>
      <c r="G1" s="66"/>
    </row>
    <row r="3" spans="1:7" x14ac:dyDescent="0.25">
      <c r="A3" t="s">
        <v>74</v>
      </c>
    </row>
    <row r="4" spans="1:7" x14ac:dyDescent="0.25">
      <c r="A4" t="s">
        <v>137</v>
      </c>
    </row>
    <row r="5" spans="1:7" x14ac:dyDescent="0.25">
      <c r="A5" s="61" t="s">
        <v>71</v>
      </c>
    </row>
    <row r="7" spans="1:7" x14ac:dyDescent="0.25">
      <c r="A7" s="7" t="s">
        <v>110</v>
      </c>
      <c r="B7" s="7" t="s">
        <v>76</v>
      </c>
      <c r="D7" t="str">
        <f ca="1">IF(_xlfn.ISFORMULA(B7),_xlfn.FORMULATEXT(B7),"")</f>
        <v/>
      </c>
    </row>
    <row r="8" spans="1:7" x14ac:dyDescent="0.25">
      <c r="A8" s="7"/>
      <c r="B8" s="7"/>
      <c r="D8" t="str">
        <f t="shared" ref="D8:D14" ca="1" si="0">IF(_xlfn.ISFORMULA(B8),_xlfn.FORMULATEXT(B8),"")</f>
        <v/>
      </c>
      <c r="E8" t="s">
        <v>12</v>
      </c>
    </row>
    <row r="9" spans="1:7" x14ac:dyDescent="0.25">
      <c r="A9" s="7"/>
      <c r="B9" s="59"/>
      <c r="D9" t="str">
        <f t="shared" ca="1" si="0"/>
        <v/>
      </c>
      <c r="E9" t="s">
        <v>80</v>
      </c>
    </row>
    <row r="10" spans="1:7" x14ac:dyDescent="0.25">
      <c r="A10" s="7"/>
      <c r="B10" s="63"/>
      <c r="D10" t="str">
        <f t="shared" ca="1" si="0"/>
        <v/>
      </c>
      <c r="E10" t="s">
        <v>89</v>
      </c>
    </row>
    <row r="11" spans="1:7" x14ac:dyDescent="0.25">
      <c r="A11" s="7"/>
      <c r="B11" s="30"/>
      <c r="D11" t="str">
        <f t="shared" ca="1" si="0"/>
        <v/>
      </c>
      <c r="E11" t="s">
        <v>88</v>
      </c>
    </row>
    <row r="12" spans="1:7" x14ac:dyDescent="0.25">
      <c r="A12" s="62"/>
      <c r="B12" s="30"/>
      <c r="D12" t="str">
        <f t="shared" ca="1" si="0"/>
        <v/>
      </c>
      <c r="E12" t="s">
        <v>91</v>
      </c>
    </row>
    <row r="13" spans="1:7" x14ac:dyDescent="0.25">
      <c r="A13" s="7"/>
      <c r="B13" s="30"/>
      <c r="D13" t="str">
        <f t="shared" ca="1" si="0"/>
        <v/>
      </c>
      <c r="E13" t="s">
        <v>92</v>
      </c>
    </row>
    <row r="14" spans="1:7" x14ac:dyDescent="0.25">
      <c r="A14" s="7"/>
      <c r="B14" s="30"/>
      <c r="D14" t="str">
        <f t="shared" ca="1" si="0"/>
        <v/>
      </c>
      <c r="E14" t="s">
        <v>68</v>
      </c>
    </row>
  </sheetData>
  <conditionalFormatting sqref="A3:A5">
    <cfRule type="expression" dxfId="3" priority="2">
      <formula>NOT(ISBLANK(C3))</formula>
    </cfRule>
  </conditionalFormatting>
  <conditionalFormatting sqref="E8:E14">
    <cfRule type="expression" dxfId="2" priority="1">
      <formula>ISBLANK(A8)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9680-6D8C-4496-B49C-B467830ED654}">
  <sheetPr>
    <tabColor rgb="FFFF0000"/>
  </sheetPr>
  <dimension ref="A1:G15"/>
  <sheetViews>
    <sheetView zoomScale="160" zoomScaleNormal="160" workbookViewId="0">
      <selection activeCell="A8" sqref="A8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7" x14ac:dyDescent="0.25">
      <c r="A1" s="64" t="s">
        <v>77</v>
      </c>
      <c r="B1" s="65"/>
      <c r="C1" s="65"/>
      <c r="D1" s="65"/>
      <c r="E1" s="65"/>
      <c r="F1" s="65"/>
      <c r="G1" s="66"/>
    </row>
    <row r="3" spans="1:7" x14ac:dyDescent="0.25">
      <c r="A3" t="s">
        <v>74</v>
      </c>
    </row>
    <row r="4" spans="1:7" x14ac:dyDescent="0.25">
      <c r="A4" t="s">
        <v>137</v>
      </c>
    </row>
    <row r="5" spans="1:7" x14ac:dyDescent="0.25">
      <c r="A5" s="61" t="s">
        <v>71</v>
      </c>
    </row>
    <row r="7" spans="1:7" x14ac:dyDescent="0.25">
      <c r="A7" s="7" t="s">
        <v>110</v>
      </c>
      <c r="B7" s="7" t="s">
        <v>76</v>
      </c>
      <c r="D7" t="str">
        <f ca="1">IF(_xlfn.ISFORMULA(B7),_xlfn.FORMULATEXT(B7),"")</f>
        <v/>
      </c>
    </row>
    <row r="8" spans="1:7" x14ac:dyDescent="0.25">
      <c r="A8" s="7" t="s">
        <v>10</v>
      </c>
      <c r="B8" s="7">
        <v>799.95</v>
      </c>
      <c r="D8" t="str">
        <f t="shared" ref="D8:D14" ca="1" si="0">IF(_xlfn.ISFORMULA(B8),_xlfn.FORMULATEXT(B8),"")</f>
        <v/>
      </c>
      <c r="E8" t="s">
        <v>12</v>
      </c>
    </row>
    <row r="9" spans="1:7" x14ac:dyDescent="0.25">
      <c r="A9" s="7" t="s">
        <v>42</v>
      </c>
      <c r="B9" s="59">
        <v>0.27500000000000002</v>
      </c>
      <c r="D9" t="str">
        <f t="shared" ca="1" si="0"/>
        <v/>
      </c>
      <c r="E9" t="s">
        <v>80</v>
      </c>
    </row>
    <row r="10" spans="1:7" x14ac:dyDescent="0.25">
      <c r="A10" s="7" t="s">
        <v>11</v>
      </c>
      <c r="B10" s="63">
        <f>(1-B9)*B8</f>
        <v>579.96375</v>
      </c>
      <c r="D10" t="str">
        <f t="shared" ca="1" si="0"/>
        <v>=(1-B9)*B8</v>
      </c>
      <c r="E10" t="s">
        <v>89</v>
      </c>
    </row>
    <row r="11" spans="1:7" x14ac:dyDescent="0.25">
      <c r="A11" s="7" t="s">
        <v>9</v>
      </c>
      <c r="B11" s="30">
        <f>B9*B8</f>
        <v>219.98625000000004</v>
      </c>
      <c r="D11" t="str">
        <f t="shared" ca="1" si="0"/>
        <v>=B9*B8</v>
      </c>
      <c r="E11" t="s">
        <v>88</v>
      </c>
    </row>
    <row r="12" spans="1:7" x14ac:dyDescent="0.25">
      <c r="A12" s="62" t="s">
        <v>138</v>
      </c>
      <c r="B12" s="30">
        <f>SUM(B10:B11)</f>
        <v>799.95</v>
      </c>
      <c r="D12" t="str">
        <f t="shared" ca="1" si="0"/>
        <v>=SUM(B10:B11)</v>
      </c>
      <c r="E12" t="s">
        <v>91</v>
      </c>
    </row>
    <row r="13" spans="1:7" x14ac:dyDescent="0.25">
      <c r="A13" s="7" t="s">
        <v>50</v>
      </c>
      <c r="B13" s="30">
        <f>B10/B8</f>
        <v>0.72499999999999998</v>
      </c>
      <c r="D13" t="str">
        <f t="shared" ca="1" si="0"/>
        <v>=B10/B8</v>
      </c>
      <c r="E13" t="s">
        <v>92</v>
      </c>
    </row>
    <row r="14" spans="1:7" x14ac:dyDescent="0.25">
      <c r="A14" s="7"/>
      <c r="B14" s="30"/>
      <c r="D14" t="str">
        <f t="shared" ca="1" si="0"/>
        <v/>
      </c>
      <c r="E14" t="s">
        <v>68</v>
      </c>
    </row>
    <row r="15" spans="1:7" x14ac:dyDescent="0.25">
      <c r="D15" t="str">
        <f t="shared" ref="D15" ca="1" si="1">IF(_xlfn.ISFORMULA(B15),_xlfn.FORMULATEXT(B15),"")</f>
        <v/>
      </c>
    </row>
  </sheetData>
  <conditionalFormatting sqref="A3:A5">
    <cfRule type="expression" dxfId="1" priority="2">
      <formula>NOT(ISBLANK(C3))</formula>
    </cfRule>
  </conditionalFormatting>
  <conditionalFormatting sqref="E8:E14">
    <cfRule type="expression" dxfId="0" priority="1">
      <formula>ISBLANK(A8)</formula>
    </cfRule>
  </conditionalFormatting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0F29-C0D9-4600-83B0-092EFE63B19A}">
  <sheetPr>
    <tabColor rgb="FF0000FF"/>
  </sheetPr>
  <dimension ref="A1:S22"/>
  <sheetViews>
    <sheetView zoomScale="145" zoomScaleNormal="145" workbookViewId="0">
      <selection activeCell="B6" sqref="B6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19" x14ac:dyDescent="0.25">
      <c r="A1" s="64" t="s">
        <v>97</v>
      </c>
      <c r="B1" s="65"/>
      <c r="C1" s="65"/>
      <c r="D1" s="65"/>
      <c r="E1" s="65"/>
      <c r="F1" s="66"/>
    </row>
    <row r="3" spans="1:19" x14ac:dyDescent="0.25">
      <c r="A3" t="s">
        <v>99</v>
      </c>
      <c r="B3" t="s">
        <v>100</v>
      </c>
    </row>
    <row r="4" spans="1:19" x14ac:dyDescent="0.25">
      <c r="B4" t="s">
        <v>98</v>
      </c>
    </row>
    <row r="6" spans="1:19" x14ac:dyDescent="0.25">
      <c r="A6" s="7" t="s">
        <v>90</v>
      </c>
      <c r="B6" s="67"/>
      <c r="D6" t="str">
        <f>IF(ISBLANK(B6),"",S6)</f>
        <v/>
      </c>
      <c r="S6" t="s">
        <v>78</v>
      </c>
    </row>
    <row r="7" spans="1:19" x14ac:dyDescent="0.25">
      <c r="A7" s="7" t="s">
        <v>42</v>
      </c>
      <c r="B7" s="59"/>
      <c r="D7" t="str">
        <f t="shared" ref="D7:D10" si="0">IF(ISBLANK(B7),"",S7)</f>
        <v/>
      </c>
      <c r="S7" t="s">
        <v>93</v>
      </c>
    </row>
    <row r="8" spans="1:19" x14ac:dyDescent="0.25">
      <c r="A8" s="7" t="s">
        <v>10</v>
      </c>
      <c r="B8" s="63"/>
      <c r="D8" t="str">
        <f t="shared" si="0"/>
        <v/>
      </c>
      <c r="S8" t="s">
        <v>94</v>
      </c>
    </row>
    <row r="9" spans="1:19" x14ac:dyDescent="0.25">
      <c r="A9" s="7" t="s">
        <v>11</v>
      </c>
      <c r="B9" s="63"/>
      <c r="D9" t="str">
        <f t="shared" si="0"/>
        <v/>
      </c>
      <c r="S9" t="s">
        <v>95</v>
      </c>
    </row>
    <row r="10" spans="1:19" x14ac:dyDescent="0.25">
      <c r="A10" s="7" t="s">
        <v>50</v>
      </c>
      <c r="B10" s="30"/>
      <c r="D10" t="str">
        <f t="shared" si="0"/>
        <v/>
      </c>
      <c r="S10" t="s">
        <v>96</v>
      </c>
    </row>
    <row r="13" spans="1:19" x14ac:dyDescent="0.25">
      <c r="A13" s="64" t="s">
        <v>112</v>
      </c>
      <c r="B13" s="65"/>
      <c r="C13" s="65"/>
      <c r="D13" s="65"/>
      <c r="E13" s="65"/>
      <c r="F13" s="66"/>
    </row>
    <row r="15" spans="1:19" x14ac:dyDescent="0.25">
      <c r="A15" t="s">
        <v>99</v>
      </c>
      <c r="B15" t="s">
        <v>139</v>
      </c>
    </row>
    <row r="16" spans="1:19" x14ac:dyDescent="0.25">
      <c r="B16" t="s">
        <v>82</v>
      </c>
    </row>
    <row r="18" spans="1:19" x14ac:dyDescent="0.25">
      <c r="A18" s="7" t="s">
        <v>11</v>
      </c>
      <c r="B18" s="7"/>
      <c r="D18" t="str">
        <f>IF(ISBLANK(B18),"",S18)</f>
        <v/>
      </c>
      <c r="S18" t="s">
        <v>13</v>
      </c>
    </row>
    <row r="19" spans="1:19" x14ac:dyDescent="0.25">
      <c r="A19" s="7" t="s">
        <v>102</v>
      </c>
      <c r="B19" s="59"/>
      <c r="D19" t="str">
        <f t="shared" ref="D19:D22" si="1">IF(ISBLANK(B19),"",S19)</f>
        <v/>
      </c>
      <c r="S19" t="s">
        <v>83</v>
      </c>
    </row>
    <row r="20" spans="1:19" x14ac:dyDescent="0.25">
      <c r="A20" s="7" t="s">
        <v>9</v>
      </c>
      <c r="B20" s="30"/>
      <c r="D20" t="str">
        <f t="shared" si="1"/>
        <v/>
      </c>
      <c r="S20" t="s">
        <v>85</v>
      </c>
    </row>
    <row r="21" spans="1:19" x14ac:dyDescent="0.25">
      <c r="A21" s="7" t="s">
        <v>10</v>
      </c>
      <c r="B21" s="30"/>
      <c r="D21" t="str">
        <f t="shared" si="1"/>
        <v/>
      </c>
      <c r="S21" t="s">
        <v>104</v>
      </c>
    </row>
    <row r="22" spans="1:19" x14ac:dyDescent="0.25">
      <c r="A22" s="7" t="s">
        <v>103</v>
      </c>
      <c r="B22" s="30"/>
      <c r="D22" t="str">
        <f t="shared" si="1"/>
        <v/>
      </c>
      <c r="S22" t="s">
        <v>105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DFC4-AA4B-4242-8217-9F3E3F93F0F8}">
  <sheetPr>
    <tabColor rgb="FFFF0000"/>
  </sheetPr>
  <dimension ref="A1:S22"/>
  <sheetViews>
    <sheetView zoomScale="145" zoomScaleNormal="145" workbookViewId="0">
      <selection activeCell="B6" sqref="B6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19" x14ac:dyDescent="0.25">
      <c r="A1" s="64" t="s">
        <v>97</v>
      </c>
      <c r="B1" s="65"/>
      <c r="C1" s="65"/>
      <c r="D1" s="65"/>
      <c r="E1" s="65"/>
      <c r="F1" s="66"/>
    </row>
    <row r="3" spans="1:19" x14ac:dyDescent="0.25">
      <c r="A3" t="s">
        <v>99</v>
      </c>
      <c r="B3" t="s">
        <v>100</v>
      </c>
    </row>
    <row r="4" spans="1:19" x14ac:dyDescent="0.25">
      <c r="B4" t="s">
        <v>98</v>
      </c>
    </row>
    <row r="6" spans="1:19" x14ac:dyDescent="0.25">
      <c r="A6" s="7" t="s">
        <v>90</v>
      </c>
      <c r="B6" s="67">
        <v>15</v>
      </c>
      <c r="D6" t="str">
        <f>IF(ISBLANK(B6),"",S6)</f>
        <v>Part 1</v>
      </c>
      <c r="S6" t="s">
        <v>78</v>
      </c>
    </row>
    <row r="7" spans="1:19" x14ac:dyDescent="0.25">
      <c r="A7" s="7" t="s">
        <v>42</v>
      </c>
      <c r="B7" s="59">
        <v>0.55000000000000004</v>
      </c>
      <c r="D7" t="str">
        <f t="shared" ref="D7:D10" si="0">IF(ISBLANK(B7),"",S7)</f>
        <v>Rate 1</v>
      </c>
      <c r="S7" t="s">
        <v>93</v>
      </c>
    </row>
    <row r="8" spans="1:19" x14ac:dyDescent="0.25">
      <c r="A8" s="7" t="s">
        <v>10</v>
      </c>
      <c r="B8" s="63">
        <f>B6/B7</f>
        <v>27.27272727272727</v>
      </c>
      <c r="D8" t="str">
        <f t="shared" si="0"/>
        <v>Begin = Part 1/Rate 1</v>
      </c>
      <c r="S8" t="s">
        <v>94</v>
      </c>
    </row>
    <row r="9" spans="1:19" x14ac:dyDescent="0.25">
      <c r="A9" s="7" t="s">
        <v>11</v>
      </c>
      <c r="B9" s="63">
        <f>B8-B6</f>
        <v>12.27272727272727</v>
      </c>
      <c r="D9" t="str">
        <f t="shared" si="0"/>
        <v>Part 2 = Begin - Part 1</v>
      </c>
      <c r="S9" t="s">
        <v>95</v>
      </c>
    </row>
    <row r="10" spans="1:19" x14ac:dyDescent="0.25">
      <c r="A10" s="7" t="s">
        <v>50</v>
      </c>
      <c r="B10" s="30">
        <f>B9/B8</f>
        <v>0.44999999999999996</v>
      </c>
      <c r="D10" t="str">
        <f t="shared" si="0"/>
        <v>Rate 2 = Part 2/Begin</v>
      </c>
      <c r="S10" t="s">
        <v>96</v>
      </c>
    </row>
    <row r="13" spans="1:19" x14ac:dyDescent="0.25">
      <c r="A13" s="64" t="s">
        <v>112</v>
      </c>
      <c r="B13" s="65"/>
      <c r="C13" s="65"/>
      <c r="D13" s="65"/>
      <c r="E13" s="65"/>
      <c r="F13" s="66"/>
    </row>
    <row r="15" spans="1:19" x14ac:dyDescent="0.25">
      <c r="A15" t="s">
        <v>99</v>
      </c>
      <c r="B15" t="s">
        <v>139</v>
      </c>
    </row>
    <row r="16" spans="1:19" x14ac:dyDescent="0.25">
      <c r="B16" t="s">
        <v>82</v>
      </c>
    </row>
    <row r="18" spans="1:19" x14ac:dyDescent="0.25">
      <c r="A18" s="7" t="s">
        <v>11</v>
      </c>
      <c r="B18" s="7">
        <v>13.72</v>
      </c>
      <c r="D18" t="str">
        <f>IF(ISBLANK(B18),"",S18)</f>
        <v>Begin</v>
      </c>
      <c r="S18" t="s">
        <v>13</v>
      </c>
    </row>
    <row r="19" spans="1:19" x14ac:dyDescent="0.25">
      <c r="A19" s="7" t="s">
        <v>102</v>
      </c>
      <c r="B19" s="59">
        <v>0.54990000000000006</v>
      </c>
      <c r="D19" t="str">
        <f t="shared" ref="D19:D22" si="1">IF(ISBLANK(B19),"",S19)</f>
        <v>ROC</v>
      </c>
      <c r="S19" t="s">
        <v>83</v>
      </c>
    </row>
    <row r="20" spans="1:19" x14ac:dyDescent="0.25">
      <c r="A20" s="7" t="s">
        <v>9</v>
      </c>
      <c r="B20" s="30">
        <f>B19*B18</f>
        <v>7.5446280000000012</v>
      </c>
      <c r="D20" t="str">
        <f t="shared" si="1"/>
        <v>Change Part = Begin * ROC</v>
      </c>
      <c r="S20" t="s">
        <v>85</v>
      </c>
    </row>
    <row r="21" spans="1:19" x14ac:dyDescent="0.25">
      <c r="A21" s="7" t="s">
        <v>10</v>
      </c>
      <c r="B21" s="30">
        <f>B18+B20</f>
        <v>21.264628000000002</v>
      </c>
      <c r="D21" t="str">
        <f t="shared" si="1"/>
        <v>End Part = Begin + Cahnge Part</v>
      </c>
      <c r="S21" t="s">
        <v>104</v>
      </c>
    </row>
    <row r="22" spans="1:19" x14ac:dyDescent="0.25">
      <c r="A22" s="7" t="s">
        <v>103</v>
      </c>
      <c r="B22" s="30">
        <f>B21/B18</f>
        <v>1.5499000000000001</v>
      </c>
      <c r="D22" t="str">
        <f t="shared" si="1"/>
        <v>Rate = End Part / Begin</v>
      </c>
      <c r="S22" t="s">
        <v>105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E137-EA6B-42BA-A26B-C35DFDCF4CDD}">
  <sheetPr>
    <tabColor theme="1"/>
  </sheetPr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E7ED-9E36-4C9B-8FF8-D8EE791242DB}">
  <sheetPr>
    <tabColor rgb="FF0000FF"/>
  </sheetPr>
  <dimension ref="A1:F1"/>
  <sheetViews>
    <sheetView zoomScale="160" zoomScaleNormal="160" workbookViewId="0">
      <selection activeCell="A2" sqref="A2"/>
    </sheetView>
  </sheetViews>
  <sheetFormatPr defaultRowHeight="15" x14ac:dyDescent="0.25"/>
  <cols>
    <col min="1" max="2" width="17.5703125" customWidth="1"/>
    <col min="3" max="3" width="4.5703125" customWidth="1"/>
    <col min="4" max="4" width="20.42578125" bestFit="1" customWidth="1"/>
    <col min="5" max="5" width="27.42578125" bestFit="1" customWidth="1"/>
  </cols>
  <sheetData>
    <row r="1" spans="1:6" x14ac:dyDescent="0.25">
      <c r="A1" s="58" t="s">
        <v>107</v>
      </c>
      <c r="B1" s="58"/>
      <c r="C1" s="58"/>
      <c r="D1" s="58"/>
      <c r="E1" s="58"/>
      <c r="F1" s="5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2FA4-DBFD-4AAD-B29E-43ABB5B95773}">
  <sheetPr>
    <tabColor rgb="FFFF0000"/>
  </sheetPr>
  <dimension ref="A1:F16"/>
  <sheetViews>
    <sheetView zoomScale="160" zoomScaleNormal="160" workbookViewId="0">
      <selection activeCell="A2" sqref="A2"/>
    </sheetView>
  </sheetViews>
  <sheetFormatPr defaultRowHeight="15" x14ac:dyDescent="0.25"/>
  <cols>
    <col min="1" max="2" width="17.5703125" customWidth="1"/>
    <col min="3" max="3" width="4.5703125" customWidth="1"/>
    <col min="4" max="4" width="20.42578125" bestFit="1" customWidth="1"/>
    <col min="5" max="5" width="27.42578125" bestFit="1" customWidth="1"/>
  </cols>
  <sheetData>
    <row r="1" spans="1:6" x14ac:dyDescent="0.25">
      <c r="A1" s="58" t="str">
        <f>"If the "&amp;A8&amp;" of a "&amp;B7&amp;" is "&amp;DOLLAR(B8)&amp;" and the company uses a "&amp;TEXT(B9,"0.00%")&amp;" "&amp;RIGHT(A9,LEN(A9)-2)&amp;", what is the "&amp;A10&amp;"?"</f>
        <v>If the Cost of a Chunky Soup Can is $3.75 and the company uses a 54.00% Markup on Cost, what is the Sell Price?</v>
      </c>
      <c r="B1" s="58"/>
      <c r="C1" s="58"/>
      <c r="D1" s="58"/>
      <c r="E1" s="58"/>
      <c r="F1" s="58"/>
    </row>
    <row r="3" spans="1:6" x14ac:dyDescent="0.25">
      <c r="A3" t="s">
        <v>63</v>
      </c>
    </row>
    <row r="4" spans="1:6" x14ac:dyDescent="0.25">
      <c r="A4" t="s">
        <v>64</v>
      </c>
    </row>
    <row r="5" spans="1:6" x14ac:dyDescent="0.25">
      <c r="A5" s="61" t="s">
        <v>82</v>
      </c>
    </row>
    <row r="7" spans="1:6" x14ac:dyDescent="0.25">
      <c r="A7" s="7" t="s">
        <v>67</v>
      </c>
      <c r="B7" s="7" t="s">
        <v>106</v>
      </c>
      <c r="D7" t="str">
        <f t="shared" ref="D7:D16" ca="1" si="0">IF(_xlfn.ISFORMULA(B7),_xlfn.FORMULATEXT(B7),"")</f>
        <v/>
      </c>
    </row>
    <row r="8" spans="1:6" x14ac:dyDescent="0.25">
      <c r="A8" s="7" t="s">
        <v>11</v>
      </c>
      <c r="B8" s="7">
        <v>3.75</v>
      </c>
      <c r="D8" t="str">
        <f t="shared" ca="1" si="0"/>
        <v/>
      </c>
      <c r="E8" t="s">
        <v>13</v>
      </c>
    </row>
    <row r="9" spans="1:6" x14ac:dyDescent="0.25">
      <c r="A9" s="7" t="s">
        <v>41</v>
      </c>
      <c r="B9" s="59">
        <v>0.54</v>
      </c>
      <c r="D9" t="str">
        <f t="shared" ca="1" si="0"/>
        <v/>
      </c>
      <c r="E9" t="s">
        <v>83</v>
      </c>
    </row>
    <row r="10" spans="1:6" x14ac:dyDescent="0.25">
      <c r="A10" s="7" t="s">
        <v>10</v>
      </c>
      <c r="B10" s="30">
        <f>(1+B9)*B8</f>
        <v>5.7750000000000004</v>
      </c>
      <c r="D10" t="str">
        <f t="shared" ca="1" si="0"/>
        <v>=(1+B9)*B8</v>
      </c>
      <c r="E10" t="s">
        <v>68</v>
      </c>
    </row>
    <row r="11" spans="1:6" x14ac:dyDescent="0.25">
      <c r="A11" s="7" t="s">
        <v>10</v>
      </c>
      <c r="B11" s="30">
        <f>B8*(1+B9)</f>
        <v>5.7750000000000004</v>
      </c>
      <c r="D11" t="str">
        <f t="shared" ca="1" si="0"/>
        <v>=B8*(1+B9)</v>
      </c>
      <c r="E11" t="s">
        <v>84</v>
      </c>
    </row>
    <row r="12" spans="1:6" x14ac:dyDescent="0.25">
      <c r="A12" s="7" t="s">
        <v>69</v>
      </c>
      <c r="B12" s="60">
        <f>1+B9</f>
        <v>1.54</v>
      </c>
      <c r="D12" t="str">
        <f t="shared" ca="1" si="0"/>
        <v>=1+B9</v>
      </c>
      <c r="E12" t="s">
        <v>72</v>
      </c>
    </row>
    <row r="13" spans="1:6" x14ac:dyDescent="0.25">
      <c r="A13" s="7" t="s">
        <v>9</v>
      </c>
      <c r="B13" s="63">
        <f>B8*B9</f>
        <v>2.0250000000000004</v>
      </c>
      <c r="D13" t="str">
        <f t="shared" ca="1" si="0"/>
        <v>=B8*B9</v>
      </c>
      <c r="E13" t="s">
        <v>85</v>
      </c>
    </row>
    <row r="14" spans="1:6" x14ac:dyDescent="0.25">
      <c r="A14" s="7" t="s">
        <v>81</v>
      </c>
      <c r="B14" s="63">
        <f>B8+B13</f>
        <v>5.7750000000000004</v>
      </c>
      <c r="D14" t="str">
        <f t="shared" ca="1" si="0"/>
        <v>=B8+B13</v>
      </c>
      <c r="E14" t="s">
        <v>86</v>
      </c>
    </row>
    <row r="15" spans="1:6" x14ac:dyDescent="0.25">
      <c r="D15" t="str">
        <f t="shared" ca="1" si="0"/>
        <v/>
      </c>
    </row>
    <row r="16" spans="1:6" x14ac:dyDescent="0.25">
      <c r="A16" s="7" t="s">
        <v>44</v>
      </c>
      <c r="B16" s="63">
        <f>B13/B8</f>
        <v>0.54000000000000015</v>
      </c>
      <c r="D16" t="str">
        <f t="shared" ca="1" si="0"/>
        <v>=B13/B8</v>
      </c>
      <c r="E16" t="s">
        <v>114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ACBF-323D-4B95-B360-38D9ED7B7A05}">
  <sheetPr>
    <tabColor rgb="FF0000FF"/>
  </sheetPr>
  <dimension ref="A1:G1"/>
  <sheetViews>
    <sheetView zoomScale="160" zoomScaleNormal="160" workbookViewId="0">
      <selection activeCell="A2" sqref="A2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7" x14ac:dyDescent="0.25">
      <c r="A1" s="64" t="s">
        <v>109</v>
      </c>
      <c r="B1" s="65"/>
      <c r="C1" s="65"/>
      <c r="D1" s="65"/>
      <c r="E1" s="65"/>
      <c r="F1" s="65"/>
      <c r="G1" s="6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DC0C-731B-4DF5-AC24-79549386B637}">
  <sheetPr>
    <tabColor rgb="FFFF0000"/>
  </sheetPr>
  <dimension ref="A1:G16"/>
  <sheetViews>
    <sheetView zoomScale="160" zoomScaleNormal="160" workbookViewId="0">
      <selection activeCell="A2" sqref="A2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7" x14ac:dyDescent="0.25">
      <c r="A1" s="64" t="str">
        <f>"If the "&amp;A8&amp;" for the "&amp;B7&amp;" is "&amp;DOLLAR(B8)&amp;" and the "&amp;A9&amp;" is "&amp;TEXT(B9,"0.00%")&amp;", what was the "&amp;A10&amp;"?"</f>
        <v>If the Sell Price for the Toyota Camry is $23,499.99 and the % Markup on Sell Price is 21.00%, what was the Cost?</v>
      </c>
      <c r="B1" s="65"/>
      <c r="C1" s="65"/>
      <c r="D1" s="65"/>
      <c r="E1" s="65"/>
      <c r="F1" s="65"/>
      <c r="G1" s="66"/>
    </row>
    <row r="3" spans="1:7" x14ac:dyDescent="0.25">
      <c r="A3" t="s">
        <v>74</v>
      </c>
    </row>
    <row r="4" spans="1:7" x14ac:dyDescent="0.25">
      <c r="A4" t="s">
        <v>75</v>
      </c>
    </row>
    <row r="5" spans="1:7" x14ac:dyDescent="0.25">
      <c r="A5" s="61" t="s">
        <v>71</v>
      </c>
    </row>
    <row r="7" spans="1:7" x14ac:dyDescent="0.25">
      <c r="A7" s="7" t="s">
        <v>67</v>
      </c>
      <c r="B7" s="7" t="s">
        <v>108</v>
      </c>
      <c r="D7" t="str">
        <f ca="1">IF(_xlfn.ISFORMULA(B7),_xlfn.FORMULATEXT(B7),"")</f>
        <v/>
      </c>
    </row>
    <row r="8" spans="1:7" x14ac:dyDescent="0.25">
      <c r="A8" s="7" t="s">
        <v>10</v>
      </c>
      <c r="B8" s="7">
        <v>23499.99</v>
      </c>
      <c r="D8" t="str">
        <f t="shared" ref="D8:D16" ca="1" si="0">IF(_xlfn.ISFORMULA(B8),_xlfn.FORMULATEXT(B8),"")</f>
        <v/>
      </c>
      <c r="E8" t="s">
        <v>12</v>
      </c>
    </row>
    <row r="9" spans="1:7" x14ac:dyDescent="0.25">
      <c r="A9" s="7" t="s">
        <v>42</v>
      </c>
      <c r="B9" s="59">
        <v>0.21</v>
      </c>
      <c r="D9" t="str">
        <f t="shared" ca="1" si="0"/>
        <v/>
      </c>
      <c r="E9" t="s">
        <v>80</v>
      </c>
    </row>
    <row r="10" spans="1:7" x14ac:dyDescent="0.25">
      <c r="A10" s="7" t="s">
        <v>11</v>
      </c>
      <c r="B10" s="30">
        <f>B8*(1-B9)</f>
        <v>18564.992100000003</v>
      </c>
      <c r="D10" t="str">
        <f t="shared" ca="1" si="0"/>
        <v>=B8*(1-B9)</v>
      </c>
      <c r="E10" t="s">
        <v>89</v>
      </c>
    </row>
    <row r="11" spans="1:7" x14ac:dyDescent="0.25">
      <c r="A11" s="7" t="s">
        <v>9</v>
      </c>
      <c r="B11" s="30">
        <f>B8*B9</f>
        <v>4934.9979000000003</v>
      </c>
      <c r="D11" t="str">
        <f t="shared" ca="1" si="0"/>
        <v>=B8*B9</v>
      </c>
      <c r="E11" t="s">
        <v>88</v>
      </c>
    </row>
    <row r="12" spans="1:7" x14ac:dyDescent="0.25">
      <c r="A12" s="62" t="s">
        <v>87</v>
      </c>
      <c r="B12" s="30">
        <f>B11+B10</f>
        <v>23499.990000000005</v>
      </c>
      <c r="D12" t="str">
        <f t="shared" ca="1" si="0"/>
        <v>=B11+B10</v>
      </c>
      <c r="E12" t="s">
        <v>91</v>
      </c>
    </row>
    <row r="13" spans="1:7" x14ac:dyDescent="0.25">
      <c r="A13" s="7" t="s">
        <v>50</v>
      </c>
      <c r="B13" s="30">
        <f>B10/B8</f>
        <v>0.79</v>
      </c>
      <c r="D13" t="str">
        <f t="shared" ca="1" si="0"/>
        <v>=B10/B8</v>
      </c>
      <c r="E13" t="s">
        <v>92</v>
      </c>
    </row>
    <row r="14" spans="1:7" x14ac:dyDescent="0.25">
      <c r="A14" s="7" t="s">
        <v>9</v>
      </c>
      <c r="B14" s="30">
        <f>B9*B8</f>
        <v>4934.9979000000003</v>
      </c>
      <c r="D14" t="str">
        <f t="shared" ca="1" si="0"/>
        <v>=B9*B8</v>
      </c>
      <c r="E14" t="s">
        <v>68</v>
      </c>
    </row>
    <row r="15" spans="1:7" x14ac:dyDescent="0.25">
      <c r="D15" t="str">
        <f t="shared" ca="1" si="0"/>
        <v/>
      </c>
    </row>
    <row r="16" spans="1:7" x14ac:dyDescent="0.25">
      <c r="A16" s="7" t="s">
        <v>44</v>
      </c>
      <c r="B16" s="63">
        <f>B14/B8</f>
        <v>0.21</v>
      </c>
      <c r="D16" t="str">
        <f t="shared" ca="1" si="0"/>
        <v>=B14/B8</v>
      </c>
      <c r="E16" t="s">
        <v>115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38BE-F3AC-4C0D-A916-B45FA4E8E504}">
  <sheetPr>
    <tabColor rgb="FF0000FF"/>
  </sheetPr>
  <dimension ref="A1:F1"/>
  <sheetViews>
    <sheetView zoomScale="130" zoomScaleNormal="130" workbookViewId="0">
      <selection activeCell="A3" sqref="A3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6" x14ac:dyDescent="0.25">
      <c r="A1" s="64" t="s">
        <v>118</v>
      </c>
      <c r="B1" s="65"/>
      <c r="C1" s="65"/>
      <c r="D1" s="65"/>
      <c r="E1" s="65"/>
      <c r="F1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F517-F53B-4DB8-B2FF-46956755038B}">
  <sheetPr>
    <tabColor rgb="FFFFFF00"/>
  </sheetPr>
  <dimension ref="B2:M26"/>
  <sheetViews>
    <sheetView showGridLines="0" zoomScale="145" zoomScaleNormal="145" workbookViewId="0">
      <selection activeCell="P28" sqref="P28"/>
    </sheetView>
  </sheetViews>
  <sheetFormatPr defaultRowHeight="15" x14ac:dyDescent="0.25"/>
  <cols>
    <col min="2" max="2" width="16.42578125" customWidth="1"/>
    <col min="8" max="8" width="16.42578125" customWidth="1"/>
  </cols>
  <sheetData>
    <row r="2" spans="2:13" s="4" customFormat="1" ht="15.75" x14ac:dyDescent="0.25">
      <c r="B2" s="39" t="s">
        <v>36</v>
      </c>
      <c r="C2" s="39"/>
      <c r="D2" s="39"/>
      <c r="E2" s="39"/>
      <c r="F2" s="39"/>
      <c r="H2" s="39" t="s">
        <v>37</v>
      </c>
      <c r="I2" s="39"/>
      <c r="J2" s="39"/>
      <c r="K2" s="39"/>
      <c r="L2" s="39"/>
    </row>
    <row r="3" spans="2:13" ht="15.75" thickBot="1" x14ac:dyDescent="0.3"/>
    <row r="4" spans="2:13" x14ac:dyDescent="0.25">
      <c r="B4" s="14" t="s">
        <v>1</v>
      </c>
      <c r="C4" s="15"/>
      <c r="D4" s="15"/>
      <c r="E4" s="15"/>
      <c r="F4" s="16"/>
      <c r="H4" s="14" t="s">
        <v>3</v>
      </c>
      <c r="I4" s="15"/>
      <c r="J4" s="15"/>
      <c r="K4" s="15"/>
      <c r="L4" s="16"/>
    </row>
    <row r="5" spans="2:13" x14ac:dyDescent="0.25">
      <c r="B5" s="17" t="s">
        <v>24</v>
      </c>
      <c r="C5" s="4"/>
      <c r="D5" s="4"/>
      <c r="E5" s="4"/>
      <c r="F5" s="18"/>
      <c r="H5" s="17" t="s">
        <v>18</v>
      </c>
      <c r="I5" s="4"/>
      <c r="J5" s="4"/>
      <c r="K5" s="4"/>
      <c r="L5" s="18"/>
    </row>
    <row r="6" spans="2:13" x14ac:dyDescent="0.25">
      <c r="B6" s="17"/>
      <c r="C6" s="4"/>
      <c r="D6" s="4"/>
      <c r="E6" s="4"/>
      <c r="F6" s="18"/>
      <c r="H6" s="17"/>
      <c r="I6" s="4"/>
      <c r="J6" s="4"/>
      <c r="K6" s="4"/>
      <c r="L6" s="18"/>
    </row>
    <row r="7" spans="2:13" x14ac:dyDescent="0.25">
      <c r="B7" s="17"/>
      <c r="C7" s="4"/>
      <c r="D7" s="4"/>
      <c r="E7" s="4"/>
      <c r="F7" s="18"/>
      <c r="H7" s="17"/>
      <c r="I7" s="4"/>
      <c r="J7" s="4"/>
      <c r="K7" s="4"/>
      <c r="L7" s="18"/>
    </row>
    <row r="8" spans="2:13" ht="15.75" thickBot="1" x14ac:dyDescent="0.3">
      <c r="B8" s="17"/>
      <c r="C8" s="4"/>
      <c r="D8" s="4"/>
      <c r="E8" s="4"/>
      <c r="F8" s="18"/>
      <c r="H8" s="17"/>
      <c r="I8" s="4"/>
      <c r="J8" s="4"/>
      <c r="K8" s="4"/>
      <c r="L8" s="18"/>
    </row>
    <row r="9" spans="2:13" x14ac:dyDescent="0.25">
      <c r="B9" s="22" t="s">
        <v>14</v>
      </c>
      <c r="C9" s="23"/>
      <c r="D9" s="23"/>
      <c r="E9" s="23"/>
      <c r="F9" s="24"/>
      <c r="H9" s="22" t="s">
        <v>15</v>
      </c>
      <c r="I9" s="23"/>
      <c r="J9" s="23"/>
      <c r="K9" s="23"/>
      <c r="L9" s="24"/>
    </row>
    <row r="10" spans="2:13" x14ac:dyDescent="0.25">
      <c r="B10" s="25" t="s">
        <v>16</v>
      </c>
      <c r="C10" s="13"/>
      <c r="D10" s="13"/>
      <c r="E10" s="13"/>
      <c r="F10" s="26"/>
      <c r="H10" s="25" t="s">
        <v>17</v>
      </c>
      <c r="I10" s="13"/>
      <c r="J10" s="13"/>
      <c r="K10" s="13"/>
      <c r="L10" s="26"/>
    </row>
    <row r="11" spans="2:13" x14ac:dyDescent="0.25">
      <c r="B11" s="17"/>
      <c r="C11" s="4"/>
      <c r="D11" s="4"/>
      <c r="E11" s="4"/>
      <c r="F11" s="18"/>
      <c r="H11" s="17"/>
      <c r="I11" s="4"/>
      <c r="J11" s="4"/>
      <c r="K11" s="4"/>
      <c r="L11" s="18"/>
    </row>
    <row r="12" spans="2:13" x14ac:dyDescent="0.25">
      <c r="B12" s="27" t="s">
        <v>31</v>
      </c>
      <c r="C12" s="4"/>
      <c r="D12" s="4"/>
      <c r="E12" s="4"/>
      <c r="F12" s="18"/>
      <c r="H12" s="27" t="s">
        <v>32</v>
      </c>
      <c r="I12" s="4"/>
      <c r="J12" s="4"/>
      <c r="K12" s="4"/>
      <c r="L12" s="18"/>
      <c r="M12" s="4"/>
    </row>
    <row r="13" spans="2:13" x14ac:dyDescent="0.25">
      <c r="B13" s="17"/>
      <c r="C13" s="4"/>
      <c r="D13" s="4"/>
      <c r="E13" s="4"/>
      <c r="F13" s="18"/>
      <c r="H13" s="17"/>
      <c r="I13" s="4"/>
      <c r="J13" s="4"/>
      <c r="K13" s="4"/>
      <c r="L13" s="18"/>
    </row>
    <row r="14" spans="2:13" x14ac:dyDescent="0.25">
      <c r="B14" s="17"/>
      <c r="C14" s="4"/>
      <c r="D14" s="4"/>
      <c r="E14" s="4"/>
      <c r="F14" s="18"/>
      <c r="H14" s="17"/>
      <c r="I14" s="4"/>
      <c r="J14" s="4"/>
      <c r="K14" s="4"/>
      <c r="L14" s="18"/>
      <c r="M14" s="4"/>
    </row>
    <row r="15" spans="2:13" x14ac:dyDescent="0.25">
      <c r="B15" s="27" t="s">
        <v>1</v>
      </c>
      <c r="C15" s="4"/>
      <c r="D15" s="4"/>
      <c r="E15" s="5" t="s">
        <v>2</v>
      </c>
      <c r="F15" s="18"/>
      <c r="H15" s="27" t="s">
        <v>3</v>
      </c>
      <c r="I15" s="4"/>
      <c r="J15" s="4"/>
      <c r="K15" s="5" t="s">
        <v>4</v>
      </c>
      <c r="L15" s="18"/>
      <c r="M15" s="4"/>
    </row>
    <row r="16" spans="2:13" x14ac:dyDescent="0.25">
      <c r="B16" s="17"/>
      <c r="C16" s="4"/>
      <c r="D16" s="4"/>
      <c r="E16" s="4"/>
      <c r="F16" s="18"/>
      <c r="H16" s="17"/>
      <c r="I16" s="4"/>
      <c r="J16" s="4"/>
      <c r="K16" s="4"/>
      <c r="L16" s="18"/>
      <c r="M16" s="4"/>
    </row>
    <row r="17" spans="2:13" x14ac:dyDescent="0.25">
      <c r="B17" s="17"/>
      <c r="C17" s="4"/>
      <c r="D17" s="4"/>
      <c r="E17" s="4"/>
      <c r="F17" s="18"/>
      <c r="H17" s="17"/>
      <c r="I17" s="4"/>
      <c r="J17" s="4"/>
      <c r="K17" s="4"/>
      <c r="L17" s="18"/>
      <c r="M17" s="4"/>
    </row>
    <row r="18" spans="2:13" x14ac:dyDescent="0.25">
      <c r="B18" s="17"/>
      <c r="C18" s="4"/>
      <c r="D18" s="4"/>
      <c r="E18" s="4"/>
      <c r="F18" s="18"/>
      <c r="H18" s="17"/>
      <c r="I18" s="4"/>
      <c r="J18" s="4"/>
      <c r="K18" s="4"/>
      <c r="L18" s="18"/>
      <c r="M18" s="4"/>
    </row>
    <row r="19" spans="2:13" x14ac:dyDescent="0.25">
      <c r="B19" s="17"/>
      <c r="C19" s="4"/>
      <c r="D19" s="4"/>
      <c r="E19" s="4"/>
      <c r="F19" s="18"/>
      <c r="H19" s="17"/>
      <c r="I19" s="4"/>
      <c r="J19" s="4"/>
      <c r="K19" s="4"/>
      <c r="L19" s="18"/>
      <c r="M19" s="4"/>
    </row>
    <row r="20" spans="2:13" x14ac:dyDescent="0.25">
      <c r="B20" s="17"/>
      <c r="C20" s="4"/>
      <c r="D20" s="4"/>
      <c r="E20" s="4"/>
      <c r="F20" s="18"/>
      <c r="H20" s="17"/>
      <c r="I20" s="4"/>
      <c r="J20" s="4"/>
      <c r="K20" s="4"/>
      <c r="L20" s="18"/>
    </row>
    <row r="21" spans="2:13" x14ac:dyDescent="0.25">
      <c r="B21" s="28" t="s">
        <v>28</v>
      </c>
      <c r="C21" s="4"/>
      <c r="D21" s="4"/>
      <c r="E21" s="4"/>
      <c r="F21" s="18"/>
      <c r="H21" s="28" t="s">
        <v>29</v>
      </c>
      <c r="I21" s="4"/>
      <c r="J21" s="4"/>
      <c r="K21" s="4"/>
      <c r="L21" s="18"/>
    </row>
    <row r="22" spans="2:13" x14ac:dyDescent="0.25">
      <c r="B22" s="17" t="s">
        <v>19</v>
      </c>
      <c r="C22" s="4"/>
      <c r="D22" s="4"/>
      <c r="E22" s="4"/>
      <c r="F22" s="18"/>
      <c r="H22" s="17" t="s">
        <v>20</v>
      </c>
      <c r="I22" s="4"/>
      <c r="J22" s="4"/>
      <c r="K22" s="4"/>
      <c r="L22" s="18"/>
    </row>
    <row r="23" spans="2:13" x14ac:dyDescent="0.25">
      <c r="B23" s="17"/>
      <c r="C23" s="4"/>
      <c r="D23" s="4"/>
      <c r="E23" s="4"/>
      <c r="F23" s="18"/>
      <c r="H23" s="17"/>
      <c r="I23" s="4"/>
      <c r="J23" s="4"/>
      <c r="K23" s="4"/>
      <c r="L23" s="18"/>
    </row>
    <row r="24" spans="2:13" x14ac:dyDescent="0.25">
      <c r="B24" s="28" t="s">
        <v>21</v>
      </c>
      <c r="C24" s="4"/>
      <c r="D24" s="4"/>
      <c r="E24" s="4"/>
      <c r="F24" s="18"/>
      <c r="H24" s="28" t="s">
        <v>22</v>
      </c>
      <c r="I24" s="4"/>
      <c r="J24" s="4"/>
      <c r="K24" s="4"/>
      <c r="L24" s="18"/>
    </row>
    <row r="25" spans="2:13" x14ac:dyDescent="0.25">
      <c r="B25" s="29" t="s">
        <v>25</v>
      </c>
      <c r="C25" s="4"/>
      <c r="D25" s="4"/>
      <c r="E25" s="4"/>
      <c r="F25" s="18"/>
      <c r="H25" s="17" t="s">
        <v>23</v>
      </c>
      <c r="I25" s="4"/>
      <c r="J25" s="4"/>
      <c r="K25" s="4"/>
      <c r="L25" s="18"/>
    </row>
    <row r="26" spans="2:13" ht="15.75" thickBot="1" x14ac:dyDescent="0.3">
      <c r="B26" s="19"/>
      <c r="C26" s="20"/>
      <c r="D26" s="20"/>
      <c r="E26" s="20"/>
      <c r="F26" s="21"/>
      <c r="H26" s="19"/>
      <c r="I26" s="20"/>
      <c r="J26" s="20"/>
      <c r="K26" s="20"/>
      <c r="L26" s="21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09D2-37AF-457C-A60B-145697C6093E}">
  <sheetPr>
    <tabColor rgb="FFFF0000"/>
  </sheetPr>
  <dimension ref="A1:F12"/>
  <sheetViews>
    <sheetView zoomScale="130" zoomScaleNormal="130" workbookViewId="0">
      <selection activeCell="A3" sqref="A3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6" x14ac:dyDescent="0.25">
      <c r="A1" s="64" t="str">
        <f>"If the "&amp;A7&amp;" for a "&amp;B6&amp;" is "&amp;DOLLAR(B7)&amp;" and the "&amp;A8&amp;" is "&amp;TEXT(B8,"0.00%")&amp;", what is the "&amp;A9&amp;"?"</f>
        <v>If the $ Markup for a Dress Shirt is $45.00 and the % Markup on Sell Price is 35.00%, what is the Sell Price?</v>
      </c>
      <c r="B1" s="65"/>
      <c r="C1" s="65"/>
      <c r="D1" s="65"/>
      <c r="E1" s="65"/>
      <c r="F1" s="66"/>
    </row>
    <row r="3" spans="1:6" x14ac:dyDescent="0.25">
      <c r="A3" t="s">
        <v>99</v>
      </c>
      <c r="B3" t="s">
        <v>100</v>
      </c>
    </row>
    <row r="4" spans="1:6" x14ac:dyDescent="0.25">
      <c r="B4" t="s">
        <v>98</v>
      </c>
    </row>
    <row r="6" spans="1:6" x14ac:dyDescent="0.25">
      <c r="A6" s="7" t="s">
        <v>110</v>
      </c>
      <c r="B6" s="7" t="s">
        <v>113</v>
      </c>
    </row>
    <row r="7" spans="1:6" x14ac:dyDescent="0.25">
      <c r="A7" s="7" t="s">
        <v>90</v>
      </c>
      <c r="B7" s="67">
        <v>45</v>
      </c>
      <c r="D7" t="s">
        <v>78</v>
      </c>
    </row>
    <row r="8" spans="1:6" x14ac:dyDescent="0.25">
      <c r="A8" s="7" t="s">
        <v>42</v>
      </c>
      <c r="B8" s="59">
        <v>0.35</v>
      </c>
      <c r="D8" t="s">
        <v>93</v>
      </c>
    </row>
    <row r="9" spans="1:6" x14ac:dyDescent="0.25">
      <c r="A9" s="7" t="s">
        <v>10</v>
      </c>
      <c r="B9" s="63">
        <f>B7/B8</f>
        <v>128.57142857142858</v>
      </c>
      <c r="D9" t="s">
        <v>94</v>
      </c>
    </row>
    <row r="10" spans="1:6" x14ac:dyDescent="0.25">
      <c r="A10" s="7" t="s">
        <v>11</v>
      </c>
      <c r="B10" s="63">
        <f>B9-B7</f>
        <v>83.571428571428584</v>
      </c>
      <c r="D10" t="s">
        <v>95</v>
      </c>
    </row>
    <row r="11" spans="1:6" x14ac:dyDescent="0.25">
      <c r="A11" s="7" t="s">
        <v>50</v>
      </c>
      <c r="B11" s="30">
        <f>B10/B9</f>
        <v>0.65</v>
      </c>
      <c r="D11" t="s">
        <v>96</v>
      </c>
    </row>
    <row r="12" spans="1:6" x14ac:dyDescent="0.25">
      <c r="A12" s="53" t="s">
        <v>44</v>
      </c>
      <c r="B12" s="30">
        <f>B9*B8</f>
        <v>45</v>
      </c>
      <c r="D12" t="s">
        <v>116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D86F-6893-4CFF-97D5-0C78E1CDF1DC}">
  <sheetPr>
    <tabColor rgb="FF0000FF"/>
  </sheetPr>
  <dimension ref="A1:F1"/>
  <sheetViews>
    <sheetView zoomScale="130" zoomScaleNormal="130" workbookViewId="0">
      <selection activeCell="A3" sqref="A3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6" x14ac:dyDescent="0.25">
      <c r="A1" s="64" t="s">
        <v>119</v>
      </c>
      <c r="B1" s="65"/>
      <c r="C1" s="65"/>
      <c r="D1" s="65"/>
      <c r="E1" s="65"/>
      <c r="F1" s="6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87A11-C83D-423A-84F8-618459142A82}">
  <sheetPr>
    <tabColor rgb="FFFF0000"/>
  </sheetPr>
  <dimension ref="A1:F12"/>
  <sheetViews>
    <sheetView zoomScale="130" zoomScaleNormal="130" workbookViewId="0">
      <selection activeCell="A3" sqref="A3"/>
    </sheetView>
  </sheetViews>
  <sheetFormatPr defaultRowHeight="15" x14ac:dyDescent="0.25"/>
  <cols>
    <col min="1" max="1" width="22.5703125" customWidth="1"/>
    <col min="2" max="2" width="17.5703125" customWidth="1"/>
    <col min="3" max="3" width="3.5703125" customWidth="1"/>
    <col min="4" max="4" width="15.5703125" customWidth="1"/>
    <col min="5" max="5" width="20.42578125" bestFit="1" customWidth="1"/>
    <col min="6" max="6" width="27.42578125" bestFit="1" customWidth="1"/>
  </cols>
  <sheetData>
    <row r="1" spans="1:6" x14ac:dyDescent="0.25">
      <c r="A1" s="64" t="str">
        <f>"If the "&amp;A7&amp;" for a "&amp;B6&amp;" is "&amp;DOLLAR(B7)&amp;" and the "&amp;A8&amp;" is "&amp;TEXT(B8,"0.00%")&amp;", what is the "&amp;A9&amp;"?"</f>
        <v>If the Cost for a Boomerang is $13.72 and the % Markup on Cost  is 54.99%, what is the $ Markup?</v>
      </c>
      <c r="B1" s="65"/>
      <c r="C1" s="65"/>
      <c r="D1" s="65"/>
      <c r="E1" s="65"/>
      <c r="F1" s="66"/>
    </row>
    <row r="3" spans="1:6" x14ac:dyDescent="0.25">
      <c r="A3" t="s">
        <v>99</v>
      </c>
      <c r="B3" t="s">
        <v>101</v>
      </c>
    </row>
    <row r="4" spans="1:6" x14ac:dyDescent="0.25">
      <c r="B4" t="s">
        <v>82</v>
      </c>
    </row>
    <row r="6" spans="1:6" x14ac:dyDescent="0.25">
      <c r="A6" s="7" t="s">
        <v>110</v>
      </c>
      <c r="B6" s="7" t="s">
        <v>111</v>
      </c>
    </row>
    <row r="7" spans="1:6" x14ac:dyDescent="0.25">
      <c r="A7" s="7" t="s">
        <v>11</v>
      </c>
      <c r="B7" s="7">
        <v>13.72</v>
      </c>
      <c r="D7" t="s">
        <v>13</v>
      </c>
    </row>
    <row r="8" spans="1:6" x14ac:dyDescent="0.25">
      <c r="A8" s="7" t="s">
        <v>102</v>
      </c>
      <c r="B8" s="59">
        <v>0.54990000000000006</v>
      </c>
      <c r="D8" t="s">
        <v>83</v>
      </c>
    </row>
    <row r="9" spans="1:6" x14ac:dyDescent="0.25">
      <c r="A9" s="7" t="s">
        <v>90</v>
      </c>
      <c r="B9" s="30">
        <f>B7*B8</f>
        <v>7.5446280000000012</v>
      </c>
      <c r="D9" t="s">
        <v>85</v>
      </c>
    </row>
    <row r="10" spans="1:6" x14ac:dyDescent="0.25">
      <c r="A10" s="7" t="s">
        <v>10</v>
      </c>
      <c r="B10" s="30">
        <f>B9+B7</f>
        <v>21.264628000000002</v>
      </c>
      <c r="D10" t="s">
        <v>104</v>
      </c>
    </row>
    <row r="11" spans="1:6" x14ac:dyDescent="0.25">
      <c r="A11" s="7" t="s">
        <v>103</v>
      </c>
      <c r="B11" s="30">
        <f>B10/B7</f>
        <v>1.5499000000000001</v>
      </c>
      <c r="D11" t="s">
        <v>105</v>
      </c>
    </row>
    <row r="12" spans="1:6" x14ac:dyDescent="0.25">
      <c r="A12" s="53" t="s">
        <v>44</v>
      </c>
      <c r="B12" s="30">
        <f>B10/B11</f>
        <v>13.72</v>
      </c>
      <c r="D12" t="s">
        <v>117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7CC3-75E7-497A-9A22-5BFF5D6001C4}">
  <sheetPr>
    <tabColor rgb="FF0000FF"/>
  </sheetPr>
  <dimension ref="A1:H12"/>
  <sheetViews>
    <sheetView zoomScale="145" zoomScaleNormal="145" workbookViewId="0">
      <selection activeCell="A3" sqref="A3"/>
    </sheetView>
  </sheetViews>
  <sheetFormatPr defaultRowHeight="15" x14ac:dyDescent="0.25"/>
  <cols>
    <col min="1" max="1" width="22.28515625" customWidth="1"/>
    <col min="2" max="2" width="16.5703125" customWidth="1"/>
    <col min="4" max="4" width="12" customWidth="1"/>
  </cols>
  <sheetData>
    <row r="1" spans="1:8" x14ac:dyDescent="0.25">
      <c r="A1" s="64" t="s">
        <v>123</v>
      </c>
      <c r="B1" s="65"/>
      <c r="C1" s="65"/>
      <c r="D1" s="65"/>
      <c r="E1" s="65"/>
      <c r="F1" s="65"/>
      <c r="G1" s="65"/>
      <c r="H1" s="66"/>
    </row>
    <row r="12" spans="1:8" x14ac:dyDescent="0.25">
      <c r="A12" s="64" t="s">
        <v>124</v>
      </c>
      <c r="B12" s="65"/>
      <c r="C12" s="65"/>
      <c r="D12" s="65"/>
      <c r="E12" s="65"/>
      <c r="F12" s="65"/>
      <c r="G12" s="65"/>
      <c r="H12" s="6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D116-8C40-4DB8-A22C-15E6944ACC71}">
  <sheetPr>
    <tabColor rgb="FFFF0000"/>
  </sheetPr>
  <dimension ref="A1:H22"/>
  <sheetViews>
    <sheetView zoomScale="145" zoomScaleNormal="145" workbookViewId="0">
      <selection activeCell="A3" sqref="A3"/>
    </sheetView>
  </sheetViews>
  <sheetFormatPr defaultRowHeight="15" x14ac:dyDescent="0.25"/>
  <cols>
    <col min="1" max="1" width="22.28515625" customWidth="1"/>
    <col min="2" max="2" width="16.5703125" customWidth="1"/>
    <col min="4" max="4" width="12" customWidth="1"/>
  </cols>
  <sheetData>
    <row r="1" spans="1:8" x14ac:dyDescent="0.25">
      <c r="A1" s="64" t="s">
        <v>123</v>
      </c>
      <c r="B1" s="65"/>
      <c r="C1" s="65"/>
      <c r="D1" s="65"/>
      <c r="E1" s="65"/>
      <c r="F1" s="65"/>
      <c r="G1" s="65"/>
      <c r="H1" s="66"/>
    </row>
    <row r="3" spans="1:8" x14ac:dyDescent="0.25">
      <c r="A3" s="7" t="s">
        <v>121</v>
      </c>
      <c r="B3" s="7" t="s">
        <v>122</v>
      </c>
    </row>
    <row r="4" spans="1:8" x14ac:dyDescent="0.25">
      <c r="A4" s="7" t="s">
        <v>13</v>
      </c>
      <c r="B4" s="7" t="s">
        <v>11</v>
      </c>
    </row>
    <row r="5" spans="1:8" x14ac:dyDescent="0.25">
      <c r="A5" s="7" t="s">
        <v>110</v>
      </c>
      <c r="B5" s="7" t="s">
        <v>120</v>
      </c>
    </row>
    <row r="6" spans="1:8" x14ac:dyDescent="0.25">
      <c r="A6" s="7" t="s">
        <v>11</v>
      </c>
      <c r="B6" s="7">
        <v>21.5</v>
      </c>
      <c r="E6" t="s">
        <v>13</v>
      </c>
    </row>
    <row r="7" spans="1:8" x14ac:dyDescent="0.25">
      <c r="A7" s="7" t="s">
        <v>41</v>
      </c>
      <c r="B7" s="68">
        <v>1</v>
      </c>
      <c r="E7" t="s">
        <v>83</v>
      </c>
    </row>
    <row r="8" spans="1:8" x14ac:dyDescent="0.25">
      <c r="A8" s="7" t="s">
        <v>90</v>
      </c>
      <c r="B8" s="30">
        <f>B7*B6</f>
        <v>21.5</v>
      </c>
      <c r="D8" t="str">
        <f ca="1">IF(_xlfn.ISFORMULA(B8),_xlfn.FORMULATEXT(B8),"")</f>
        <v>=B7*B6</v>
      </c>
      <c r="E8" t="s">
        <v>85</v>
      </c>
    </row>
    <row r="9" spans="1:8" x14ac:dyDescent="0.25">
      <c r="A9" s="7" t="s">
        <v>10</v>
      </c>
      <c r="B9" s="30">
        <f>B8+B6</f>
        <v>43</v>
      </c>
      <c r="D9" t="str">
        <f t="shared" ref="D9:D10" ca="1" si="0">IF(_xlfn.ISFORMULA(B9),_xlfn.FORMULATEXT(B9),"")</f>
        <v>=B8+B6</v>
      </c>
      <c r="E9" t="s">
        <v>126</v>
      </c>
    </row>
    <row r="10" spans="1:8" x14ac:dyDescent="0.25">
      <c r="A10" s="7" t="s">
        <v>81</v>
      </c>
      <c r="B10" s="30">
        <f>B6*(1+B7)</f>
        <v>43</v>
      </c>
      <c r="D10" t="str">
        <f t="shared" ca="1" si="0"/>
        <v>=B6*(1+B7)</v>
      </c>
      <c r="E10" t="s">
        <v>127</v>
      </c>
    </row>
    <row r="12" spans="1:8" x14ac:dyDescent="0.25">
      <c r="A12" s="64" t="s">
        <v>124</v>
      </c>
      <c r="B12" s="65"/>
      <c r="C12" s="65"/>
      <c r="D12" s="65"/>
      <c r="E12" s="65"/>
      <c r="F12" s="65"/>
      <c r="G12" s="65"/>
      <c r="H12" s="66"/>
    </row>
    <row r="14" spans="1:8" x14ac:dyDescent="0.25">
      <c r="A14" s="7" t="s">
        <v>121</v>
      </c>
      <c r="B14" s="7" t="s">
        <v>125</v>
      </c>
    </row>
    <row r="15" spans="1:8" x14ac:dyDescent="0.25">
      <c r="A15" s="7" t="s">
        <v>12</v>
      </c>
      <c r="B15" s="7" t="s">
        <v>10</v>
      </c>
    </row>
    <row r="16" spans="1:8" x14ac:dyDescent="0.25">
      <c r="A16" s="7" t="s">
        <v>110</v>
      </c>
      <c r="B16" s="7" t="s">
        <v>120</v>
      </c>
    </row>
    <row r="17" spans="1:5" x14ac:dyDescent="0.25">
      <c r="A17" s="7" t="s">
        <v>11</v>
      </c>
      <c r="B17" s="7">
        <v>21.5</v>
      </c>
      <c r="D17" t="s">
        <v>79</v>
      </c>
    </row>
    <row r="18" spans="1:5" x14ac:dyDescent="0.25">
      <c r="A18" s="7" t="s">
        <v>42</v>
      </c>
      <c r="B18" s="68">
        <v>0.5</v>
      </c>
      <c r="D18" t="s">
        <v>93</v>
      </c>
    </row>
    <row r="19" spans="1:5" x14ac:dyDescent="0.25">
      <c r="A19" s="7" t="s">
        <v>50</v>
      </c>
      <c r="B19" s="69">
        <f>1-B18</f>
        <v>0.5</v>
      </c>
      <c r="D19" t="str">
        <f ca="1">IF(_xlfn.ISFORMULA(B19),_xlfn.FORMULATEXT(B19),"")</f>
        <v>=1-B18</v>
      </c>
      <c r="E19" t="s">
        <v>128</v>
      </c>
    </row>
    <row r="20" spans="1:5" x14ac:dyDescent="0.25">
      <c r="A20" s="7" t="s">
        <v>10</v>
      </c>
      <c r="B20" s="30">
        <f>B17/B19</f>
        <v>43</v>
      </c>
      <c r="D20" t="str">
        <f t="shared" ref="D20:D22" ca="1" si="1">IF(_xlfn.ISFORMULA(B20),_xlfn.FORMULATEXT(B20),"")</f>
        <v>=B17/B19</v>
      </c>
      <c r="E20" t="s">
        <v>129</v>
      </c>
    </row>
    <row r="21" spans="1:5" x14ac:dyDescent="0.25">
      <c r="A21" s="7" t="s">
        <v>90</v>
      </c>
      <c r="B21" s="30">
        <f>B20*B18</f>
        <v>21.5</v>
      </c>
      <c r="D21" t="str">
        <f t="shared" ca="1" si="1"/>
        <v>=B20*B18</v>
      </c>
      <c r="E21" t="s">
        <v>88</v>
      </c>
    </row>
    <row r="22" spans="1:5" x14ac:dyDescent="0.25">
      <c r="A22" s="7" t="s">
        <v>81</v>
      </c>
      <c r="B22" s="30">
        <f>B21+B17</f>
        <v>43</v>
      </c>
      <c r="D22" t="str">
        <f t="shared" ca="1" si="1"/>
        <v>=B21+B17</v>
      </c>
      <c r="E22" t="s">
        <v>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1E7E-DFB4-42EA-A372-455ECDBE98F6}">
  <sheetPr>
    <tabColor rgb="FF0000FF"/>
  </sheetPr>
  <dimension ref="B2:AJ31"/>
  <sheetViews>
    <sheetView showGridLines="0" zoomScale="132" zoomScaleNormal="132" workbookViewId="0">
      <selection activeCell="D13" sqref="D13"/>
    </sheetView>
  </sheetViews>
  <sheetFormatPr defaultRowHeight="15" x14ac:dyDescent="0.25"/>
  <cols>
    <col min="1" max="1" width="3.5703125" customWidth="1"/>
    <col min="15" max="15" width="14.85546875" customWidth="1"/>
    <col min="36" max="36" width="4.5703125" customWidth="1"/>
  </cols>
  <sheetData>
    <row r="2" spans="2:36" ht="21" x14ac:dyDescent="0.35">
      <c r="B2" s="38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36" x14ac:dyDescent="0.25">
      <c r="AA3" t="s">
        <v>34</v>
      </c>
    </row>
    <row r="4" spans="2:36" ht="15.75" thickBot="1" x14ac:dyDescent="0.3">
      <c r="C4" s="5" t="s">
        <v>32</v>
      </c>
      <c r="AA4" t="str">
        <f>C20&amp;CHAR(10)&amp;DOLLAR(D20)</f>
        <v>Sell Price
$24.95</v>
      </c>
    </row>
    <row r="5" spans="2:36" x14ac:dyDescent="0.25">
      <c r="AA5" t="str">
        <f>C21&amp;CHAR(10)&amp;DOLLAR(D21)</f>
        <v>Cost
$13.72</v>
      </c>
      <c r="AD5" s="34"/>
      <c r="AE5" s="15"/>
      <c r="AF5" s="15"/>
      <c r="AG5" s="15"/>
      <c r="AH5" s="15"/>
      <c r="AI5" s="15"/>
      <c r="AJ5" s="16"/>
    </row>
    <row r="6" spans="2:36" x14ac:dyDescent="0.25">
      <c r="C6" s="5" t="s">
        <v>31</v>
      </c>
      <c r="AA6" t="str">
        <f>C22&amp;CHAR(10)&amp;DOLLAR(D20-D21)</f>
        <v>Markup
$11.23</v>
      </c>
      <c r="AD6" s="17"/>
      <c r="AE6" s="4"/>
      <c r="AF6" s="4"/>
      <c r="AG6" s="4"/>
      <c r="AH6" s="4"/>
      <c r="AI6" s="4"/>
      <c r="AJ6" s="18"/>
    </row>
    <row r="7" spans="2:36" x14ac:dyDescent="0.25">
      <c r="AD7" s="17"/>
      <c r="AE7" s="4"/>
      <c r="AF7" s="4"/>
      <c r="AG7" s="4"/>
      <c r="AH7" s="4"/>
      <c r="AI7" s="4"/>
      <c r="AJ7" s="18"/>
    </row>
    <row r="8" spans="2:36" ht="15.75" thickBot="1" x14ac:dyDescent="0.3">
      <c r="AD8" s="17"/>
      <c r="AE8" s="4"/>
      <c r="AF8" s="4"/>
      <c r="AG8" s="4"/>
      <c r="AH8" s="4"/>
      <c r="AI8" s="4"/>
      <c r="AJ8" s="18"/>
    </row>
    <row r="9" spans="2:36" x14ac:dyDescent="0.25">
      <c r="C9" s="22" t="s">
        <v>27</v>
      </c>
      <c r="D9" s="23"/>
      <c r="E9" s="23"/>
      <c r="F9" s="23"/>
      <c r="G9" s="23"/>
      <c r="H9" s="24"/>
      <c r="J9" s="22" t="s">
        <v>35</v>
      </c>
      <c r="K9" s="23"/>
      <c r="L9" s="23"/>
      <c r="M9" s="23"/>
      <c r="AD9" s="17"/>
      <c r="AE9" s="4"/>
      <c r="AF9" s="4"/>
      <c r="AG9" s="4"/>
      <c r="AH9" s="4"/>
      <c r="AI9" s="4"/>
      <c r="AJ9" s="18"/>
    </row>
    <row r="10" spans="2:36" x14ac:dyDescent="0.25">
      <c r="C10" s="17"/>
      <c r="D10" s="4"/>
      <c r="E10" s="4"/>
      <c r="F10" s="4"/>
      <c r="G10" s="4"/>
      <c r="H10" s="18"/>
      <c r="AD10" s="17"/>
      <c r="AE10" s="4"/>
      <c r="AF10" s="4"/>
      <c r="AG10" s="4"/>
      <c r="AH10" s="4"/>
      <c r="AI10" s="4"/>
      <c r="AJ10" s="18"/>
    </row>
    <row r="11" spans="2:36" x14ac:dyDescent="0.25">
      <c r="C11" s="33" t="s">
        <v>10</v>
      </c>
      <c r="D11" s="31">
        <f t="shared" ref="D11:D12" si="0">D20</f>
        <v>24.95</v>
      </c>
      <c r="E11" s="4"/>
      <c r="F11" s="4"/>
      <c r="G11" s="4"/>
      <c r="H11" s="18"/>
      <c r="AD11" s="17"/>
      <c r="AE11" s="4"/>
      <c r="AF11" s="4"/>
      <c r="AG11" s="4"/>
      <c r="AH11" s="4"/>
      <c r="AI11" s="4"/>
      <c r="AJ11" s="18"/>
    </row>
    <row r="12" spans="2:36" x14ac:dyDescent="0.25">
      <c r="C12" s="33" t="s">
        <v>11</v>
      </c>
      <c r="D12" s="31">
        <f t="shared" si="0"/>
        <v>13.72</v>
      </c>
      <c r="E12" s="4"/>
      <c r="F12" s="4"/>
      <c r="G12" s="4"/>
      <c r="H12" s="18"/>
      <c r="AD12" s="17"/>
      <c r="AE12" s="4"/>
      <c r="AF12" s="4"/>
      <c r="AG12" s="4"/>
      <c r="AH12" s="4"/>
      <c r="AI12" s="4"/>
      <c r="AJ12" s="18"/>
    </row>
    <row r="13" spans="2:36" x14ac:dyDescent="0.25">
      <c r="C13" s="33" t="s">
        <v>9</v>
      </c>
      <c r="D13" s="32"/>
      <c r="E13" s="4"/>
      <c r="F13" s="4" t="str">
        <f>C11&amp;" - "&amp;C12&amp;" = "&amp;C13</f>
        <v>Sell Price - Cost = Markup</v>
      </c>
      <c r="G13" s="4"/>
      <c r="H13" s="18"/>
      <c r="AD13" s="17"/>
      <c r="AE13" s="4"/>
      <c r="AF13" s="4"/>
      <c r="AG13" s="4"/>
      <c r="AH13" s="4"/>
      <c r="AI13" s="4"/>
      <c r="AJ13" s="18"/>
    </row>
    <row r="14" spans="2:36" x14ac:dyDescent="0.25">
      <c r="C14" s="17"/>
      <c r="D14" s="4"/>
      <c r="E14" s="4"/>
      <c r="F14" s="4"/>
      <c r="G14" s="4"/>
      <c r="H14" s="18"/>
      <c r="AD14" s="17"/>
      <c r="AE14" s="4"/>
      <c r="AF14" s="4"/>
      <c r="AG14" s="4"/>
      <c r="AH14" s="4"/>
      <c r="AI14" s="4"/>
      <c r="AJ14" s="18"/>
    </row>
    <row r="15" spans="2:36" x14ac:dyDescent="0.25">
      <c r="C15" s="28" t="s">
        <v>30</v>
      </c>
      <c r="D15" s="4"/>
      <c r="E15" s="4"/>
      <c r="F15" s="4"/>
      <c r="G15" s="4"/>
      <c r="H15" s="18"/>
      <c r="AD15" s="17"/>
      <c r="AE15" s="4"/>
      <c r="AF15" s="4"/>
      <c r="AG15" s="4"/>
      <c r="AH15" s="4"/>
      <c r="AI15" s="4"/>
      <c r="AJ15" s="18"/>
    </row>
    <row r="16" spans="2:36" x14ac:dyDescent="0.25">
      <c r="C16" s="17" t="s">
        <v>33</v>
      </c>
      <c r="D16" s="4"/>
      <c r="E16" s="4"/>
      <c r="F16" s="4"/>
      <c r="G16" s="4"/>
      <c r="H16" s="18"/>
      <c r="AD16" s="17"/>
      <c r="AE16" s="4"/>
      <c r="AF16" s="4"/>
      <c r="AG16" s="4"/>
      <c r="AH16" s="4"/>
      <c r="AI16" s="4"/>
      <c r="AJ16" s="18"/>
    </row>
    <row r="17" spans="3:36" x14ac:dyDescent="0.25">
      <c r="C17" s="17"/>
      <c r="D17" s="4"/>
      <c r="E17" s="4"/>
      <c r="F17" s="4"/>
      <c r="G17" s="4"/>
      <c r="H17" s="18"/>
      <c r="AD17" s="17"/>
      <c r="AE17" s="4"/>
      <c r="AF17" s="4"/>
      <c r="AG17" s="4"/>
      <c r="AH17" s="4"/>
      <c r="AI17" s="4"/>
      <c r="AJ17" s="18"/>
    </row>
    <row r="18" spans="3:36" x14ac:dyDescent="0.25">
      <c r="C18" s="35" t="s">
        <v>26</v>
      </c>
      <c r="D18" s="36"/>
      <c r="E18" s="36"/>
      <c r="F18" s="36"/>
      <c r="G18" s="36"/>
      <c r="H18" s="37"/>
      <c r="AD18" s="17"/>
      <c r="AE18" s="4"/>
      <c r="AF18" s="4"/>
      <c r="AG18" s="4"/>
      <c r="AH18" s="4"/>
      <c r="AI18" s="4"/>
      <c r="AJ18" s="18"/>
    </row>
    <row r="19" spans="3:36" x14ac:dyDescent="0.25">
      <c r="C19" s="17"/>
      <c r="D19" s="4"/>
      <c r="E19" s="4"/>
      <c r="F19" s="4"/>
      <c r="G19" s="4"/>
      <c r="H19" s="18"/>
      <c r="AD19" s="17"/>
      <c r="AE19" s="4"/>
      <c r="AF19" s="4"/>
      <c r="AG19" s="4"/>
      <c r="AH19" s="4"/>
      <c r="AI19" s="4"/>
      <c r="AJ19" s="18"/>
    </row>
    <row r="20" spans="3:36" x14ac:dyDescent="0.25">
      <c r="C20" s="33" t="s">
        <v>10</v>
      </c>
      <c r="D20" s="31">
        <v>24.95</v>
      </c>
      <c r="E20" s="4"/>
      <c r="F20" s="4"/>
      <c r="G20" s="4"/>
      <c r="H20" s="18"/>
      <c r="AD20" s="17"/>
      <c r="AE20" s="4"/>
      <c r="AF20" s="4"/>
      <c r="AG20" s="4"/>
      <c r="AH20" s="4"/>
      <c r="AI20" s="4"/>
      <c r="AJ20" s="18"/>
    </row>
    <row r="21" spans="3:36" ht="15.75" thickBot="1" x14ac:dyDescent="0.3">
      <c r="C21" s="33" t="s">
        <v>11</v>
      </c>
      <c r="D21" s="31">
        <v>13.72</v>
      </c>
      <c r="E21" s="4"/>
      <c r="F21" s="4"/>
      <c r="G21" s="4"/>
      <c r="H21" s="18"/>
      <c r="AD21" s="19"/>
      <c r="AE21" s="20"/>
      <c r="AF21" s="20"/>
      <c r="AG21" s="20"/>
      <c r="AH21" s="20"/>
      <c r="AI21" s="20"/>
      <c r="AJ21" s="21"/>
    </row>
    <row r="22" spans="3:36" x14ac:dyDescent="0.25">
      <c r="C22" s="33" t="s">
        <v>9</v>
      </c>
      <c r="D22" s="32">
        <f>D20-D21</f>
        <v>11.229999999999999</v>
      </c>
      <c r="E22" s="4"/>
      <c r="F22" s="4" t="str">
        <f>C20&amp;" - "&amp;C21&amp;" = "&amp;C22</f>
        <v>Sell Price - Cost = Markup</v>
      </c>
      <c r="G22" s="4"/>
      <c r="H22" s="18"/>
    </row>
    <row r="23" spans="3:36" ht="15.75" thickBot="1" x14ac:dyDescent="0.3">
      <c r="C23" s="19"/>
      <c r="D23" s="20"/>
      <c r="E23" s="20"/>
      <c r="F23" s="20"/>
      <c r="G23" s="20"/>
      <c r="H23" s="21"/>
    </row>
    <row r="24" spans="3:36" x14ac:dyDescent="0.25">
      <c r="O24" t="s">
        <v>40</v>
      </c>
    </row>
    <row r="25" spans="3:36" x14ac:dyDescent="0.25">
      <c r="C25" s="6" t="str">
        <f>"Solve for "&amp;C29&amp;":"</f>
        <v>Solve for Markup:</v>
      </c>
      <c r="G25" s="6" t="str">
        <f>"Solve for "&amp;G28&amp;":"</f>
        <v>Solve for Cost:</v>
      </c>
      <c r="K25" s="6" t="str">
        <f>"Solve for "&amp;K27&amp;":"</f>
        <v>Solve for Sell Price:</v>
      </c>
      <c r="O25" s="6" t="s">
        <v>8</v>
      </c>
    </row>
    <row r="27" spans="3:36" x14ac:dyDescent="0.25">
      <c r="C27" s="33" t="s">
        <v>10</v>
      </c>
      <c r="D27" s="31">
        <f t="shared" ref="D27:D28" si="1">D20</f>
        <v>24.95</v>
      </c>
      <c r="G27" s="33" t="s">
        <v>10</v>
      </c>
      <c r="H27" s="31">
        <f>D20</f>
        <v>24.95</v>
      </c>
      <c r="K27" s="33" t="s">
        <v>10</v>
      </c>
      <c r="L27" s="32"/>
      <c r="M27" t="str">
        <f ca="1">IF(_xlfn.ISFORMULA(L27),"  "&amp;_xlfn.FORMULATEXT(L27),"")</f>
        <v/>
      </c>
      <c r="O27" s="7" t="s">
        <v>5</v>
      </c>
      <c r="P27" s="31">
        <f>D20</f>
        <v>24.95</v>
      </c>
    </row>
    <row r="28" spans="3:36" x14ac:dyDescent="0.25">
      <c r="C28" s="33" t="s">
        <v>11</v>
      </c>
      <c r="D28" s="31">
        <f t="shared" si="1"/>
        <v>13.72</v>
      </c>
      <c r="G28" s="33" t="s">
        <v>11</v>
      </c>
      <c r="H28" s="32"/>
      <c r="I28" t="str">
        <f ca="1">IF(_xlfn.ISFORMULA(H28),"  "&amp;_xlfn.FORMULATEXT(H28),"")</f>
        <v/>
      </c>
      <c r="K28" s="33" t="s">
        <v>11</v>
      </c>
      <c r="L28" s="31">
        <f>D21</f>
        <v>13.72</v>
      </c>
      <c r="O28" s="7" t="s">
        <v>6</v>
      </c>
      <c r="P28" s="31">
        <f>D21</f>
        <v>13.72</v>
      </c>
    </row>
    <row r="29" spans="3:36" x14ac:dyDescent="0.25">
      <c r="C29" s="33" t="s">
        <v>9</v>
      </c>
      <c r="D29" s="32"/>
      <c r="E29" t="str">
        <f ca="1">IF(_xlfn.ISFORMULA(D29),"  "&amp;_xlfn.FORMULATEXT(D29),"")</f>
        <v/>
      </c>
      <c r="G29" s="33" t="s">
        <v>9</v>
      </c>
      <c r="H29" s="31">
        <f>D22</f>
        <v>11.229999999999999</v>
      </c>
      <c r="K29" s="33" t="s">
        <v>9</v>
      </c>
      <c r="L29" s="31">
        <f>D22</f>
        <v>11.229999999999999</v>
      </c>
      <c r="O29" s="7" t="s">
        <v>7</v>
      </c>
      <c r="P29" s="32"/>
    </row>
    <row r="31" spans="3:36" x14ac:dyDescent="0.25">
      <c r="D31" t="str">
        <f>C29&amp;" = "&amp;C27&amp;" - "&amp;C28</f>
        <v>Markup = Sell Price - Cost</v>
      </c>
      <c r="H31" t="str">
        <f>G28&amp;" = "&amp;G27&amp;" - "&amp;G29</f>
        <v>Cost = Sell Price - Markup</v>
      </c>
      <c r="L31" t="str">
        <f>K27&amp;" = "&amp;K28&amp;" + "&amp;K29</f>
        <v>Sell Price = Cost + Markup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2B108-F483-4443-90C5-2D0E7888284A}">
  <sheetPr>
    <tabColor rgb="FFFF0000"/>
  </sheetPr>
  <dimension ref="B2:AJ31"/>
  <sheetViews>
    <sheetView showGridLines="0" zoomScale="130" zoomScaleNormal="130" workbookViewId="0">
      <selection activeCell="D13" sqref="D13"/>
    </sheetView>
  </sheetViews>
  <sheetFormatPr defaultRowHeight="15" x14ac:dyDescent="0.25"/>
  <cols>
    <col min="1" max="1" width="3.5703125" customWidth="1"/>
    <col min="15" max="15" width="14.85546875" customWidth="1"/>
    <col min="36" max="36" width="4.5703125" customWidth="1"/>
  </cols>
  <sheetData>
    <row r="2" spans="2:36" ht="21" x14ac:dyDescent="0.35">
      <c r="B2" s="38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36" x14ac:dyDescent="0.25">
      <c r="AA3" t="s">
        <v>34</v>
      </c>
    </row>
    <row r="4" spans="2:36" ht="15.75" thickBot="1" x14ac:dyDescent="0.3">
      <c r="C4" s="5" t="s">
        <v>32</v>
      </c>
      <c r="AA4" t="str">
        <f>C20&amp;CHAR(10)&amp;DOLLAR(D20)</f>
        <v>Sell Price
$24.95</v>
      </c>
    </row>
    <row r="5" spans="2:36" x14ac:dyDescent="0.25">
      <c r="AA5" t="str">
        <f>C21&amp;CHAR(10)&amp;DOLLAR(D21)</f>
        <v>Cost
$13.72</v>
      </c>
      <c r="AD5" s="34"/>
      <c r="AE5" s="15"/>
      <c r="AF5" s="15"/>
      <c r="AG5" s="15"/>
      <c r="AH5" s="15"/>
      <c r="AI5" s="15"/>
      <c r="AJ5" s="16"/>
    </row>
    <row r="6" spans="2:36" x14ac:dyDescent="0.25">
      <c r="C6" s="5" t="s">
        <v>31</v>
      </c>
      <c r="AA6" t="str">
        <f>C22&amp;CHAR(10)&amp;DOLLAR(D20-D21)</f>
        <v>Markup
$11.23</v>
      </c>
      <c r="AD6" s="17"/>
      <c r="AE6" s="4"/>
      <c r="AF6" s="4"/>
      <c r="AG6" s="4"/>
      <c r="AH6" s="4"/>
      <c r="AI6" s="4"/>
      <c r="AJ6" s="18"/>
    </row>
    <row r="7" spans="2:36" x14ac:dyDescent="0.25">
      <c r="AD7" s="17"/>
      <c r="AE7" s="4"/>
      <c r="AF7" s="4"/>
      <c r="AG7" s="4"/>
      <c r="AH7" s="4"/>
      <c r="AI7" s="4"/>
      <c r="AJ7" s="18"/>
    </row>
    <row r="8" spans="2:36" ht="15.75" thickBot="1" x14ac:dyDescent="0.3">
      <c r="AD8" s="17"/>
      <c r="AE8" s="4"/>
      <c r="AF8" s="4"/>
      <c r="AG8" s="4"/>
      <c r="AH8" s="4"/>
      <c r="AI8" s="4"/>
      <c r="AJ8" s="18"/>
    </row>
    <row r="9" spans="2:36" x14ac:dyDescent="0.25">
      <c r="C9" s="22" t="s">
        <v>27</v>
      </c>
      <c r="D9" s="23"/>
      <c r="E9" s="23"/>
      <c r="F9" s="23"/>
      <c r="G9" s="23"/>
      <c r="H9" s="24"/>
      <c r="J9" s="22" t="s">
        <v>35</v>
      </c>
      <c r="K9" s="23"/>
      <c r="L9" s="23"/>
      <c r="M9" s="23"/>
      <c r="AD9" s="17"/>
      <c r="AE9" s="4"/>
      <c r="AF9" s="4"/>
      <c r="AG9" s="4"/>
      <c r="AH9" s="4"/>
      <c r="AI9" s="4"/>
      <c r="AJ9" s="18"/>
    </row>
    <row r="10" spans="2:36" x14ac:dyDescent="0.25">
      <c r="C10" s="17"/>
      <c r="D10" s="4"/>
      <c r="E10" s="4"/>
      <c r="F10" s="4"/>
      <c r="G10" s="4"/>
      <c r="H10" s="18"/>
      <c r="AD10" s="17"/>
      <c r="AE10" s="4"/>
      <c r="AF10" s="4"/>
      <c r="AG10" s="4"/>
      <c r="AH10" s="4"/>
      <c r="AI10" s="4"/>
      <c r="AJ10" s="18"/>
    </row>
    <row r="11" spans="2:36" x14ac:dyDescent="0.25">
      <c r="C11" s="33" t="s">
        <v>10</v>
      </c>
      <c r="D11" s="31">
        <f t="shared" ref="D11:D12" si="0">D20</f>
        <v>24.95</v>
      </c>
      <c r="E11" s="4"/>
      <c r="F11" s="4"/>
      <c r="G11" s="4"/>
      <c r="H11" s="18"/>
      <c r="AD11" s="17"/>
      <c r="AE11" s="4"/>
      <c r="AF11" s="4"/>
      <c r="AG11" s="4"/>
      <c r="AH11" s="4"/>
      <c r="AI11" s="4"/>
      <c r="AJ11" s="18"/>
    </row>
    <row r="12" spans="2:36" x14ac:dyDescent="0.25">
      <c r="C12" s="33" t="s">
        <v>11</v>
      </c>
      <c r="D12" s="31">
        <f t="shared" si="0"/>
        <v>13.72</v>
      </c>
      <c r="E12" s="4"/>
      <c r="F12" s="4"/>
      <c r="G12" s="4"/>
      <c r="H12" s="18"/>
      <c r="AD12" s="17"/>
      <c r="AE12" s="4"/>
      <c r="AF12" s="4"/>
      <c r="AG12" s="4"/>
      <c r="AH12" s="4"/>
      <c r="AI12" s="4"/>
      <c r="AJ12" s="18"/>
    </row>
    <row r="13" spans="2:36" x14ac:dyDescent="0.25">
      <c r="C13" s="33" t="s">
        <v>9</v>
      </c>
      <c r="D13" s="32">
        <f>D11-D12</f>
        <v>11.229999999999999</v>
      </c>
      <c r="E13" s="4"/>
      <c r="F13" s="4" t="str">
        <f>C11&amp;" - "&amp;C12&amp;" = "&amp;C13</f>
        <v>Sell Price - Cost = Markup</v>
      </c>
      <c r="G13" s="4"/>
      <c r="H13" s="18"/>
      <c r="AD13" s="17"/>
      <c r="AE13" s="4"/>
      <c r="AF13" s="4"/>
      <c r="AG13" s="4"/>
      <c r="AH13" s="4"/>
      <c r="AI13" s="4"/>
      <c r="AJ13" s="18"/>
    </row>
    <row r="14" spans="2:36" x14ac:dyDescent="0.25">
      <c r="C14" s="17"/>
      <c r="D14" s="4"/>
      <c r="E14" s="4"/>
      <c r="F14" s="4"/>
      <c r="G14" s="4"/>
      <c r="H14" s="18"/>
      <c r="AD14" s="17"/>
      <c r="AE14" s="4"/>
      <c r="AF14" s="4"/>
      <c r="AG14" s="4"/>
      <c r="AH14" s="4"/>
      <c r="AI14" s="4"/>
      <c r="AJ14" s="18"/>
    </row>
    <row r="15" spans="2:36" x14ac:dyDescent="0.25">
      <c r="C15" s="28" t="s">
        <v>30</v>
      </c>
      <c r="D15" s="4"/>
      <c r="E15" s="4"/>
      <c r="F15" s="4"/>
      <c r="G15" s="4"/>
      <c r="H15" s="18"/>
      <c r="AD15" s="17"/>
      <c r="AE15" s="4"/>
      <c r="AF15" s="4"/>
      <c r="AG15" s="4"/>
      <c r="AH15" s="4"/>
      <c r="AI15" s="4"/>
      <c r="AJ15" s="18"/>
    </row>
    <row r="16" spans="2:36" x14ac:dyDescent="0.25">
      <c r="C16" s="17" t="s">
        <v>33</v>
      </c>
      <c r="D16" s="4"/>
      <c r="E16" s="4"/>
      <c r="F16" s="4"/>
      <c r="G16" s="4"/>
      <c r="H16" s="18"/>
      <c r="AD16" s="17"/>
      <c r="AE16" s="4"/>
      <c r="AF16" s="4"/>
      <c r="AG16" s="4"/>
      <c r="AH16" s="4"/>
      <c r="AI16" s="4"/>
      <c r="AJ16" s="18"/>
    </row>
    <row r="17" spans="3:36" x14ac:dyDescent="0.25">
      <c r="C17" s="17"/>
      <c r="D17" s="4"/>
      <c r="E17" s="4"/>
      <c r="F17" s="4"/>
      <c r="G17" s="4"/>
      <c r="H17" s="18"/>
      <c r="AD17" s="17"/>
      <c r="AE17" s="4"/>
      <c r="AF17" s="4"/>
      <c r="AG17" s="4"/>
      <c r="AH17" s="4"/>
      <c r="AI17" s="4"/>
      <c r="AJ17" s="18"/>
    </row>
    <row r="18" spans="3:36" x14ac:dyDescent="0.25">
      <c r="C18" s="35" t="s">
        <v>26</v>
      </c>
      <c r="D18" s="36"/>
      <c r="E18" s="36"/>
      <c r="F18" s="36"/>
      <c r="G18" s="36"/>
      <c r="H18" s="37"/>
      <c r="AD18" s="17"/>
      <c r="AE18" s="4"/>
      <c r="AF18" s="4"/>
      <c r="AG18" s="4"/>
      <c r="AH18" s="4"/>
      <c r="AI18" s="4"/>
      <c r="AJ18" s="18"/>
    </row>
    <row r="19" spans="3:36" x14ac:dyDescent="0.25">
      <c r="C19" s="17"/>
      <c r="D19" s="4"/>
      <c r="E19" s="4"/>
      <c r="F19" s="4"/>
      <c r="G19" s="4"/>
      <c r="H19" s="18"/>
      <c r="AD19" s="17"/>
      <c r="AE19" s="4"/>
      <c r="AF19" s="4"/>
      <c r="AG19" s="4"/>
      <c r="AH19" s="4"/>
      <c r="AI19" s="4"/>
      <c r="AJ19" s="18"/>
    </row>
    <row r="20" spans="3:36" x14ac:dyDescent="0.25">
      <c r="C20" s="33" t="s">
        <v>10</v>
      </c>
      <c r="D20" s="31">
        <v>24.95</v>
      </c>
      <c r="E20" s="4"/>
      <c r="F20" s="4"/>
      <c r="G20" s="4"/>
      <c r="H20" s="18"/>
      <c r="AD20" s="17"/>
      <c r="AE20" s="4"/>
      <c r="AF20" s="4"/>
      <c r="AG20" s="4"/>
      <c r="AH20" s="4"/>
      <c r="AI20" s="4"/>
      <c r="AJ20" s="18"/>
    </row>
    <row r="21" spans="3:36" ht="15.75" thickBot="1" x14ac:dyDescent="0.3">
      <c r="C21" s="33" t="s">
        <v>11</v>
      </c>
      <c r="D21" s="31">
        <v>13.72</v>
      </c>
      <c r="E21" s="4"/>
      <c r="F21" s="4"/>
      <c r="G21" s="4"/>
      <c r="H21" s="18"/>
      <c r="AD21" s="19"/>
      <c r="AE21" s="20"/>
      <c r="AF21" s="20"/>
      <c r="AG21" s="20"/>
      <c r="AH21" s="20"/>
      <c r="AI21" s="20"/>
      <c r="AJ21" s="21"/>
    </row>
    <row r="22" spans="3:36" x14ac:dyDescent="0.25">
      <c r="C22" s="33" t="s">
        <v>9</v>
      </c>
      <c r="D22" s="32">
        <f>D20-D21</f>
        <v>11.229999999999999</v>
      </c>
      <c r="E22" s="4"/>
      <c r="F22" s="4" t="str">
        <f>C20&amp;" - "&amp;C21&amp;" = "&amp;C22</f>
        <v>Sell Price - Cost = Markup</v>
      </c>
      <c r="G22" s="4"/>
      <c r="H22" s="18"/>
    </row>
    <row r="23" spans="3:36" ht="15.75" thickBot="1" x14ac:dyDescent="0.3">
      <c r="C23" s="19"/>
      <c r="D23" s="20"/>
      <c r="E23" s="20"/>
      <c r="F23" s="20"/>
      <c r="G23" s="20"/>
      <c r="H23" s="21"/>
    </row>
    <row r="24" spans="3:36" x14ac:dyDescent="0.25">
      <c r="O24" t="s">
        <v>40</v>
      </c>
    </row>
    <row r="25" spans="3:36" x14ac:dyDescent="0.25">
      <c r="C25" s="6" t="str">
        <f>"Solve for "&amp;C29&amp;":"</f>
        <v>Solve for Markup:</v>
      </c>
      <c r="G25" s="6" t="str">
        <f>"Solve for "&amp;G28&amp;":"</f>
        <v>Solve for Cost:</v>
      </c>
      <c r="K25" s="6" t="str">
        <f>"Solve for "&amp;K27&amp;":"</f>
        <v>Solve for Sell Price:</v>
      </c>
      <c r="O25" s="6" t="s">
        <v>8</v>
      </c>
    </row>
    <row r="27" spans="3:36" x14ac:dyDescent="0.25">
      <c r="C27" s="33" t="s">
        <v>10</v>
      </c>
      <c r="D27" s="31">
        <f t="shared" ref="D27:D28" si="1">D20</f>
        <v>24.95</v>
      </c>
      <c r="G27" s="33" t="s">
        <v>10</v>
      </c>
      <c r="H27" s="31">
        <f>D20</f>
        <v>24.95</v>
      </c>
      <c r="K27" s="33" t="s">
        <v>10</v>
      </c>
      <c r="L27" s="32">
        <f>SUM(L28:L29)</f>
        <v>24.95</v>
      </c>
      <c r="M27" t="str">
        <f ca="1">IF(_xlfn.ISFORMULA(L27),"  "&amp;_xlfn.FORMULATEXT(L27),"")</f>
        <v xml:space="preserve">  =SUM(L28:L29)</v>
      </c>
      <c r="O27" s="7" t="s">
        <v>5</v>
      </c>
      <c r="P27" s="31">
        <f>D20</f>
        <v>24.95</v>
      </c>
    </row>
    <row r="28" spans="3:36" x14ac:dyDescent="0.25">
      <c r="C28" s="33" t="s">
        <v>11</v>
      </c>
      <c r="D28" s="31">
        <f t="shared" si="1"/>
        <v>13.72</v>
      </c>
      <c r="G28" s="33" t="s">
        <v>11</v>
      </c>
      <c r="H28" s="32">
        <f>H27-H29</f>
        <v>13.72</v>
      </c>
      <c r="I28" t="str">
        <f ca="1">IF(_xlfn.ISFORMULA(H28),"  "&amp;_xlfn.FORMULATEXT(H28),"")</f>
        <v xml:space="preserve">  =H27-H29</v>
      </c>
      <c r="K28" s="33" t="s">
        <v>11</v>
      </c>
      <c r="L28" s="31">
        <f>D21</f>
        <v>13.72</v>
      </c>
      <c r="O28" s="7" t="s">
        <v>6</v>
      </c>
      <c r="P28" s="31">
        <f>D21</f>
        <v>13.72</v>
      </c>
    </row>
    <row r="29" spans="3:36" x14ac:dyDescent="0.25">
      <c r="C29" s="33" t="s">
        <v>9</v>
      </c>
      <c r="D29" s="32">
        <f>D27-D28</f>
        <v>11.229999999999999</v>
      </c>
      <c r="E29" t="str">
        <f ca="1">IF(_xlfn.ISFORMULA(D29),"  "&amp;_xlfn.FORMULATEXT(D29),"")</f>
        <v xml:space="preserve">  =D27-D28</v>
      </c>
      <c r="G29" s="33" t="s">
        <v>9</v>
      </c>
      <c r="H29" s="31">
        <f>D22</f>
        <v>11.229999999999999</v>
      </c>
      <c r="K29" s="33" t="s">
        <v>9</v>
      </c>
      <c r="L29" s="31">
        <f>D22</f>
        <v>11.229999999999999</v>
      </c>
      <c r="O29" s="7" t="s">
        <v>7</v>
      </c>
      <c r="P29" s="32">
        <f>P27-P28</f>
        <v>11.229999999999999</v>
      </c>
    </row>
    <row r="31" spans="3:36" x14ac:dyDescent="0.25">
      <c r="D31" t="str">
        <f>C29&amp;" = "&amp;C27&amp;" - "&amp;C28</f>
        <v>Markup = Sell Price - Cost</v>
      </c>
      <c r="H31" t="str">
        <f>G28&amp;" = "&amp;G27&amp;" - "&amp;G29</f>
        <v>Cost = Sell Price - Markup</v>
      </c>
      <c r="L31" t="str">
        <f>K27&amp;" = "&amp;K28&amp;" + "&amp;K29</f>
        <v>Sell Price = Cost + Markup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F1B2-C4C9-4757-A993-715FAAB7F4D0}">
  <sheetPr>
    <tabColor rgb="FF0000FF"/>
  </sheetPr>
  <dimension ref="A2:BB35"/>
  <sheetViews>
    <sheetView showGridLines="0" zoomScale="115" zoomScaleNormal="115" workbookViewId="0">
      <selection activeCell="E19" sqref="E19"/>
    </sheetView>
  </sheetViews>
  <sheetFormatPr defaultRowHeight="15" x14ac:dyDescent="0.25"/>
  <cols>
    <col min="1" max="1" width="2.42578125" customWidth="1"/>
    <col min="4" max="4" width="22" customWidth="1"/>
    <col min="6" max="6" width="2" customWidth="1"/>
    <col min="7" max="7" width="15.85546875" bestFit="1" customWidth="1"/>
    <col min="8" max="8" width="1.85546875" customWidth="1"/>
    <col min="16" max="16" width="14.42578125" customWidth="1"/>
  </cols>
  <sheetData>
    <row r="2" spans="1:54" ht="21" x14ac:dyDescent="0.35">
      <c r="B2" s="38" t="s">
        <v>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spans="1:54" x14ac:dyDescent="0.25">
      <c r="B4" t="s">
        <v>132</v>
      </c>
      <c r="BA4" t="s">
        <v>45</v>
      </c>
      <c r="BB4">
        <v>0.5</v>
      </c>
    </row>
    <row r="5" spans="1:54" x14ac:dyDescent="0.25">
      <c r="BA5" t="s">
        <v>47</v>
      </c>
      <c r="BB5">
        <v>0.25</v>
      </c>
    </row>
    <row r="6" spans="1:54" x14ac:dyDescent="0.25">
      <c r="B6" t="s">
        <v>133</v>
      </c>
      <c r="BA6" t="s">
        <v>46</v>
      </c>
      <c r="BB6">
        <v>0.25</v>
      </c>
    </row>
    <row r="8" spans="1:54" x14ac:dyDescent="0.25">
      <c r="B8" t="s">
        <v>131</v>
      </c>
    </row>
    <row r="10" spans="1:54" x14ac:dyDescent="0.25">
      <c r="B10" t="s">
        <v>134</v>
      </c>
    </row>
    <row r="11" spans="1:54" x14ac:dyDescent="0.25">
      <c r="B11" s="40" t="s">
        <v>38</v>
      </c>
    </row>
    <row r="13" spans="1:54" x14ac:dyDescent="0.25">
      <c r="B13" t="s">
        <v>135</v>
      </c>
    </row>
    <row r="14" spans="1:54" x14ac:dyDescent="0.25">
      <c r="B14" s="40" t="s">
        <v>39</v>
      </c>
    </row>
    <row r="16" spans="1:54" x14ac:dyDescent="0.25">
      <c r="A16" s="46" t="str">
        <f>"Manufacturer, Gel Boomerangs uses "&amp;D20</f>
        <v>Manufacturer, Gel Boomerangs uses % Markup on Cost</v>
      </c>
      <c r="B16" s="47"/>
      <c r="C16" s="47"/>
      <c r="D16" s="47"/>
      <c r="E16" s="48"/>
      <c r="G16" s="61" t="s">
        <v>70</v>
      </c>
    </row>
    <row r="17" spans="1:16" x14ac:dyDescent="0.25">
      <c r="D17" s="43" t="s">
        <v>10</v>
      </c>
      <c r="E17" s="43">
        <v>24.95</v>
      </c>
      <c r="G17" t="str">
        <f ca="1">IF(_xlfn.ISFORMULA(E17),"  "&amp;_xlfn.FORMULATEXT(E17),"")</f>
        <v/>
      </c>
    </row>
    <row r="18" spans="1:16" x14ac:dyDescent="0.25">
      <c r="B18" s="41" t="s">
        <v>13</v>
      </c>
      <c r="C18" s="42">
        <v>1</v>
      </c>
      <c r="D18" s="41" t="s">
        <v>11</v>
      </c>
      <c r="E18" s="41">
        <v>13.72</v>
      </c>
      <c r="G18" s="72" t="s">
        <v>130</v>
      </c>
    </row>
    <row r="19" spans="1:16" x14ac:dyDescent="0.25">
      <c r="D19" s="7" t="s">
        <v>9</v>
      </c>
      <c r="E19" s="30"/>
      <c r="G19" t="str">
        <f t="shared" ref="G19:G35" ca="1" si="0">IF(_xlfn.ISFORMULA(E19),"  "&amp;_xlfn.FORMULATEXT(E19),"")</f>
        <v/>
      </c>
    </row>
    <row r="20" spans="1:16" x14ac:dyDescent="0.25">
      <c r="D20" s="7" t="s">
        <v>41</v>
      </c>
      <c r="E20" s="30"/>
      <c r="G20" t="str">
        <f t="shared" ca="1" si="0"/>
        <v/>
      </c>
      <c r="I20" s="49" t="str">
        <f>D20&amp;" = "&amp;D19&amp;"/"&amp;D18</f>
        <v>% Markup on Cost = Markup/Cost</v>
      </c>
      <c r="J20" s="50"/>
      <c r="K20" s="50"/>
      <c r="L20" s="50"/>
      <c r="M20" s="50"/>
      <c r="N20" s="50"/>
      <c r="O20" s="50"/>
      <c r="P20" s="51"/>
    </row>
    <row r="21" spans="1:16" x14ac:dyDescent="0.25">
      <c r="G21" t="str">
        <f t="shared" ca="1" si="0"/>
        <v/>
      </c>
      <c r="I21" s="8" t="str">
        <f>DOLLAR((E17-E18)/E18)&amp;" of "&amp;D19&amp;"/$1 of "&amp;D18</f>
        <v>$0.82 of Markup/$1 of Cost</v>
      </c>
      <c r="J21" s="4"/>
      <c r="K21" s="4"/>
      <c r="L21" s="4"/>
      <c r="M21" s="4"/>
      <c r="N21" s="4"/>
      <c r="O21" s="4"/>
      <c r="P21" s="9"/>
    </row>
    <row r="22" spans="1:16" x14ac:dyDescent="0.25">
      <c r="G22" t="str">
        <f t="shared" ca="1" si="0"/>
        <v/>
      </c>
      <c r="I22" s="10" t="str">
        <f>"The meaning: For every $1 of "&amp;D18&amp;", we add "&amp;DOLLAR((E17-E18)/E18)&amp;" of "&amp;D19&amp;" to get "&amp;D17</f>
        <v>The meaning: For every $1 of Cost, we add $0.82 of Markup to get Sell Price</v>
      </c>
      <c r="J22" s="11"/>
      <c r="K22" s="11"/>
      <c r="L22" s="11"/>
      <c r="M22" s="11"/>
      <c r="N22" s="11"/>
      <c r="O22" s="11"/>
      <c r="P22" s="12"/>
    </row>
    <row r="23" spans="1:16" x14ac:dyDescent="0.25">
      <c r="C23" s="52" t="s">
        <v>44</v>
      </c>
      <c r="D23" s="7" t="s">
        <v>10</v>
      </c>
      <c r="E23" s="30"/>
      <c r="G23" t="str">
        <f t="shared" ca="1" si="0"/>
        <v/>
      </c>
      <c r="I23" t="s">
        <v>43</v>
      </c>
    </row>
    <row r="24" spans="1:16" x14ac:dyDescent="0.25">
      <c r="C24" s="52"/>
      <c r="D24" s="7" t="s">
        <v>48</v>
      </c>
      <c r="E24" s="30"/>
      <c r="G24" t="str">
        <f t="shared" ca="1" si="0"/>
        <v/>
      </c>
      <c r="I24" t="s">
        <v>49</v>
      </c>
    </row>
    <row r="25" spans="1:16" x14ac:dyDescent="0.25">
      <c r="G25" t="str">
        <f t="shared" ca="1" si="0"/>
        <v/>
      </c>
    </row>
    <row r="26" spans="1:16" x14ac:dyDescent="0.25">
      <c r="A26" s="46" t="str">
        <f>"Retailer, Kite Flight uses "&amp;D30</f>
        <v>Retailer, Kite Flight uses % Markup on Sell Price</v>
      </c>
      <c r="B26" s="47"/>
      <c r="C26" s="47"/>
      <c r="D26" s="47"/>
      <c r="E26" s="48"/>
      <c r="G26" s="61" t="s">
        <v>71</v>
      </c>
    </row>
    <row r="27" spans="1:16" x14ac:dyDescent="0.25">
      <c r="B27" s="44" t="s">
        <v>12</v>
      </c>
      <c r="C27" s="45">
        <v>1</v>
      </c>
      <c r="D27" s="44" t="s">
        <v>10</v>
      </c>
      <c r="E27" s="44">
        <v>24.95</v>
      </c>
      <c r="G27" s="72" t="s">
        <v>130</v>
      </c>
    </row>
    <row r="28" spans="1:16" x14ac:dyDescent="0.25">
      <c r="D28" s="7" t="s">
        <v>11</v>
      </c>
      <c r="E28" s="7">
        <v>13.72</v>
      </c>
      <c r="G28" t="str">
        <f t="shared" ca="1" si="0"/>
        <v/>
      </c>
    </row>
    <row r="29" spans="1:16" x14ac:dyDescent="0.25">
      <c r="D29" s="7" t="s">
        <v>9</v>
      </c>
      <c r="E29" s="30"/>
      <c r="G29" t="str">
        <f t="shared" ca="1" si="0"/>
        <v/>
      </c>
      <c r="I29" s="49" t="str">
        <f>D30&amp;" = "&amp;D29&amp;"/"&amp;D27</f>
        <v>% Markup on Sell Price = Markup/Sell Price</v>
      </c>
      <c r="J29" s="50"/>
      <c r="K29" s="50"/>
      <c r="L29" s="50"/>
      <c r="M29" s="50"/>
      <c r="N29" s="50"/>
      <c r="O29" s="50"/>
      <c r="P29" s="51"/>
    </row>
    <row r="30" spans="1:16" x14ac:dyDescent="0.25">
      <c r="D30" s="7" t="s">
        <v>42</v>
      </c>
      <c r="E30" s="30"/>
      <c r="G30" t="str">
        <f t="shared" ca="1" si="0"/>
        <v/>
      </c>
      <c r="I30" s="8" t="str">
        <f>DOLLAR((E27-E28)/E27)&amp;" of "&amp;D29&amp;"/$1 of "&amp;D27</f>
        <v>$0.45 of Markup/$1 of Sell Price</v>
      </c>
      <c r="J30" s="4"/>
      <c r="K30" s="4"/>
      <c r="L30" s="4"/>
      <c r="M30" s="4"/>
      <c r="N30" s="4"/>
      <c r="O30" s="4"/>
      <c r="P30" s="9"/>
    </row>
    <row r="31" spans="1:16" x14ac:dyDescent="0.25">
      <c r="G31" t="str">
        <f t="shared" ca="1" si="0"/>
        <v/>
      </c>
      <c r="I31" s="8" t="str">
        <f>"The meaning: For every $1 of "&amp;D27&amp;", "&amp;DOLLAR((E27-E28)/E27)&amp;" is the "&amp;D29</f>
        <v>The meaning: For every $1 of Sell Price, $0.45 is the Markup</v>
      </c>
      <c r="J31" s="4"/>
      <c r="K31" s="4"/>
      <c r="L31" s="4"/>
      <c r="M31" s="4"/>
      <c r="N31" s="4"/>
      <c r="O31" s="4"/>
      <c r="P31" s="9"/>
    </row>
    <row r="32" spans="1:16" x14ac:dyDescent="0.25">
      <c r="G32" t="str">
        <f t="shared" ca="1" si="0"/>
        <v/>
      </c>
      <c r="I32" s="10" t="str">
        <f>"In Retail they think of it as: For every $1 into cash register: "&amp;DOLLAR((E27-E28)/E27)&amp;" is "&amp;D29&amp;", "&amp;DOLLAR(1-((E27-E28)/E27))&amp;" is "&amp;D28</f>
        <v>In Retail they think of it as: For every $1 into cash register: $0.45 is Markup, $0.55 is Cost</v>
      </c>
      <c r="J32" s="11"/>
      <c r="K32" s="11"/>
      <c r="L32" s="11"/>
      <c r="M32" s="11"/>
      <c r="N32" s="11"/>
      <c r="O32" s="11"/>
      <c r="P32" s="12"/>
    </row>
    <row r="33" spans="3:9" x14ac:dyDescent="0.25">
      <c r="C33" s="52" t="s">
        <v>44</v>
      </c>
      <c r="D33" s="7" t="str">
        <f>D29&amp;" (Part 1)"</f>
        <v>Markup (Part 1)</v>
      </c>
      <c r="E33" s="30"/>
      <c r="G33" t="str">
        <f t="shared" ca="1" si="0"/>
        <v/>
      </c>
      <c r="I33" t="s">
        <v>51</v>
      </c>
    </row>
    <row r="34" spans="3:9" x14ac:dyDescent="0.25">
      <c r="D34" s="7" t="s">
        <v>50</v>
      </c>
      <c r="E34" s="30"/>
      <c r="G34" t="str">
        <f t="shared" ca="1" si="0"/>
        <v/>
      </c>
      <c r="I34" t="s">
        <v>53</v>
      </c>
    </row>
    <row r="35" spans="3:9" x14ac:dyDescent="0.25">
      <c r="C35" s="52" t="s">
        <v>44</v>
      </c>
      <c r="D35" s="7" t="str">
        <f>D28&amp;" (Part 2)"</f>
        <v>Cost (Part 2)</v>
      </c>
      <c r="E35" s="30"/>
      <c r="G35" t="str">
        <f t="shared" ca="1" si="0"/>
        <v/>
      </c>
      <c r="I35" t="s">
        <v>52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1681-E59B-4991-84F0-CD336BEE801E}">
  <sheetPr>
    <tabColor rgb="FFFF0000"/>
  </sheetPr>
  <dimension ref="A2:BB35"/>
  <sheetViews>
    <sheetView showGridLines="0" zoomScale="115" zoomScaleNormal="115" workbookViewId="0">
      <selection activeCell="Y35" sqref="Y35"/>
    </sheetView>
  </sheetViews>
  <sheetFormatPr defaultRowHeight="15" x14ac:dyDescent="0.25"/>
  <cols>
    <col min="1" max="1" width="2.42578125" customWidth="1"/>
    <col min="4" max="4" width="22" customWidth="1"/>
    <col min="6" max="6" width="2" customWidth="1"/>
    <col min="7" max="7" width="15.85546875" bestFit="1" customWidth="1"/>
    <col min="8" max="8" width="1.85546875" customWidth="1"/>
    <col min="16" max="16" width="14.42578125" customWidth="1"/>
  </cols>
  <sheetData>
    <row r="2" spans="1:54" ht="21" x14ac:dyDescent="0.35">
      <c r="B2" s="38" t="s">
        <v>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spans="1:54" x14ac:dyDescent="0.25">
      <c r="B4" t="s">
        <v>132</v>
      </c>
      <c r="BA4" t="s">
        <v>45</v>
      </c>
      <c r="BB4">
        <v>0.5</v>
      </c>
    </row>
    <row r="5" spans="1:54" x14ac:dyDescent="0.25">
      <c r="BA5" t="s">
        <v>47</v>
      </c>
      <c r="BB5">
        <v>0.25</v>
      </c>
    </row>
    <row r="6" spans="1:54" x14ac:dyDescent="0.25">
      <c r="B6" t="s">
        <v>133</v>
      </c>
      <c r="BA6" t="s">
        <v>46</v>
      </c>
      <c r="BB6">
        <v>0.25</v>
      </c>
    </row>
    <row r="8" spans="1:54" x14ac:dyDescent="0.25">
      <c r="B8" t="s">
        <v>131</v>
      </c>
    </row>
    <row r="10" spans="1:54" x14ac:dyDescent="0.25">
      <c r="B10" t="s">
        <v>134</v>
      </c>
    </row>
    <row r="11" spans="1:54" x14ac:dyDescent="0.25">
      <c r="B11" s="40" t="s">
        <v>38</v>
      </c>
    </row>
    <row r="13" spans="1:54" x14ac:dyDescent="0.25">
      <c r="B13" t="s">
        <v>135</v>
      </c>
    </row>
    <row r="14" spans="1:54" x14ac:dyDescent="0.25">
      <c r="B14" s="40" t="s">
        <v>39</v>
      </c>
    </row>
    <row r="16" spans="1:54" x14ac:dyDescent="0.25">
      <c r="A16" s="46" t="str">
        <f>"Manufacturer, Gel Boomerangs uses "&amp;D20</f>
        <v>Manufacturer, Gel Boomerangs uses % Markup on Cost</v>
      </c>
      <c r="B16" s="47"/>
      <c r="C16" s="47"/>
      <c r="D16" s="47"/>
      <c r="E16" s="48"/>
      <c r="G16" s="61" t="s">
        <v>70</v>
      </c>
    </row>
    <row r="17" spans="1:16" x14ac:dyDescent="0.25">
      <c r="D17" s="43" t="s">
        <v>10</v>
      </c>
      <c r="E17" s="43">
        <v>24.95</v>
      </c>
      <c r="G17" t="str">
        <f ca="1">IF(_xlfn.ISFORMULA(E17),"  "&amp;_xlfn.FORMULATEXT(E17),"")</f>
        <v/>
      </c>
    </row>
    <row r="18" spans="1:16" x14ac:dyDescent="0.25">
      <c r="B18" s="41" t="s">
        <v>13</v>
      </c>
      <c r="C18" s="42">
        <v>1</v>
      </c>
      <c r="D18" s="41" t="s">
        <v>11</v>
      </c>
      <c r="E18" s="41">
        <v>13.72</v>
      </c>
      <c r="G18" s="72" t="s">
        <v>130</v>
      </c>
    </row>
    <row r="19" spans="1:16" x14ac:dyDescent="0.25">
      <c r="D19" s="7" t="s">
        <v>9</v>
      </c>
      <c r="E19" s="30">
        <f>E17-E18</f>
        <v>11.229999999999999</v>
      </c>
      <c r="G19" t="str">
        <f t="shared" ref="G19:G35" ca="1" si="0">IF(_xlfn.ISFORMULA(E19),"  "&amp;_xlfn.FORMULATEXT(E19),"")</f>
        <v xml:space="preserve">  =E17-E18</v>
      </c>
    </row>
    <row r="20" spans="1:16" x14ac:dyDescent="0.25">
      <c r="D20" s="7" t="s">
        <v>41</v>
      </c>
      <c r="E20" s="30">
        <f>E19/E18</f>
        <v>0.81851311953352757</v>
      </c>
      <c r="G20" t="str">
        <f t="shared" ca="1" si="0"/>
        <v xml:space="preserve">  =E19/E18</v>
      </c>
      <c r="I20" s="49" t="str">
        <f>D20&amp;" = "&amp;D19&amp;"/"&amp;D18</f>
        <v>% Markup on Cost = Markup/Cost</v>
      </c>
      <c r="J20" s="50"/>
      <c r="K20" s="50"/>
      <c r="L20" s="50"/>
      <c r="M20" s="50"/>
      <c r="N20" s="50"/>
      <c r="O20" s="50"/>
      <c r="P20" s="51"/>
    </row>
    <row r="21" spans="1:16" x14ac:dyDescent="0.25">
      <c r="G21" t="str">
        <f t="shared" ca="1" si="0"/>
        <v/>
      </c>
      <c r="I21" s="8" t="str">
        <f>DOLLAR((E17-E18)/E18)&amp;" of "&amp;D19&amp;"/$1 of "&amp;D18</f>
        <v>$0.82 of Markup/$1 of Cost</v>
      </c>
      <c r="J21" s="4"/>
      <c r="K21" s="4"/>
      <c r="L21" s="4"/>
      <c r="M21" s="4"/>
      <c r="N21" s="4"/>
      <c r="O21" s="4"/>
      <c r="P21" s="9"/>
    </row>
    <row r="22" spans="1:16" x14ac:dyDescent="0.25">
      <c r="G22" t="str">
        <f t="shared" ca="1" si="0"/>
        <v/>
      </c>
      <c r="I22" s="10" t="str">
        <f>"The meaning: For every $1 of "&amp;D18&amp;", we add "&amp;DOLLAR((E17-E18)/E18)&amp;" of "&amp;D19&amp;" to get "&amp;D17</f>
        <v>The meaning: For every $1 of Cost, we add $0.82 of Markup to get Sell Price</v>
      </c>
      <c r="J22" s="11"/>
      <c r="K22" s="11"/>
      <c r="L22" s="11"/>
      <c r="M22" s="11"/>
      <c r="N22" s="11"/>
      <c r="O22" s="11"/>
      <c r="P22" s="12"/>
    </row>
    <row r="23" spans="1:16" x14ac:dyDescent="0.25">
      <c r="C23" s="52" t="s">
        <v>44</v>
      </c>
      <c r="D23" s="7" t="s">
        <v>10</v>
      </c>
      <c r="E23" s="30">
        <f>(1+E20)*E18</f>
        <v>24.95</v>
      </c>
      <c r="G23" t="str">
        <f t="shared" ca="1" si="0"/>
        <v xml:space="preserve">  =(1+E20)*E18</v>
      </c>
      <c r="I23" t="s">
        <v>43</v>
      </c>
    </row>
    <row r="24" spans="1:16" x14ac:dyDescent="0.25">
      <c r="C24" s="52"/>
      <c r="D24" s="7" t="s">
        <v>48</v>
      </c>
      <c r="E24" s="30">
        <f>E23/E18</f>
        <v>1.8185131195335276</v>
      </c>
      <c r="G24" t="str">
        <f t="shared" ca="1" si="0"/>
        <v xml:space="preserve">  =E23/E18</v>
      </c>
      <c r="I24" t="s">
        <v>49</v>
      </c>
    </row>
    <row r="25" spans="1:16" x14ac:dyDescent="0.25">
      <c r="G25" t="str">
        <f t="shared" ca="1" si="0"/>
        <v/>
      </c>
    </row>
    <row r="26" spans="1:16" x14ac:dyDescent="0.25">
      <c r="A26" s="46" t="str">
        <f>"Retailer, Kite Flight uses "&amp;D30</f>
        <v>Retailer, Kite Flight uses % Markup on Sell Price</v>
      </c>
      <c r="B26" s="47"/>
      <c r="C26" s="47"/>
      <c r="D26" s="47"/>
      <c r="E26" s="48"/>
      <c r="G26" s="61" t="s">
        <v>71</v>
      </c>
    </row>
    <row r="27" spans="1:16" x14ac:dyDescent="0.25">
      <c r="B27" s="44" t="s">
        <v>12</v>
      </c>
      <c r="C27" s="45">
        <v>1</v>
      </c>
      <c r="D27" s="44" t="s">
        <v>10</v>
      </c>
      <c r="E27" s="44">
        <v>24.95</v>
      </c>
      <c r="G27" s="72" t="s">
        <v>130</v>
      </c>
    </row>
    <row r="28" spans="1:16" x14ac:dyDescent="0.25">
      <c r="D28" s="7" t="s">
        <v>11</v>
      </c>
      <c r="E28" s="7">
        <v>13.72</v>
      </c>
      <c r="G28" t="str">
        <f t="shared" ca="1" si="0"/>
        <v/>
      </c>
    </row>
    <row r="29" spans="1:16" x14ac:dyDescent="0.25">
      <c r="D29" s="7" t="s">
        <v>9</v>
      </c>
      <c r="E29" s="30">
        <f>E27-E28</f>
        <v>11.229999999999999</v>
      </c>
      <c r="G29" t="str">
        <f t="shared" ca="1" si="0"/>
        <v xml:space="preserve">  =E27-E28</v>
      </c>
      <c r="I29" s="49" t="str">
        <f>D30&amp;" = "&amp;D29&amp;"/"&amp;D27</f>
        <v>% Markup on Sell Price = Markup/Sell Price</v>
      </c>
      <c r="J29" s="50"/>
      <c r="K29" s="50"/>
      <c r="L29" s="50"/>
      <c r="M29" s="50"/>
      <c r="N29" s="50"/>
      <c r="O29" s="50"/>
      <c r="P29" s="51"/>
    </row>
    <row r="30" spans="1:16" x14ac:dyDescent="0.25">
      <c r="D30" s="7" t="s">
        <v>42</v>
      </c>
      <c r="E30" s="30">
        <f>E29/E27</f>
        <v>0.45010020040080156</v>
      </c>
      <c r="G30" t="str">
        <f t="shared" ca="1" si="0"/>
        <v xml:space="preserve">  =E29/E27</v>
      </c>
      <c r="I30" s="8" t="str">
        <f>DOLLAR((E27-E28)/E27)&amp;" of "&amp;D29&amp;"/$1 of "&amp;D27</f>
        <v>$0.45 of Markup/$1 of Sell Price</v>
      </c>
      <c r="J30" s="4"/>
      <c r="K30" s="4"/>
      <c r="L30" s="4"/>
      <c r="M30" s="4"/>
      <c r="N30" s="4"/>
      <c r="O30" s="4"/>
      <c r="P30" s="9"/>
    </row>
    <row r="31" spans="1:16" x14ac:dyDescent="0.25">
      <c r="G31" t="str">
        <f t="shared" ca="1" si="0"/>
        <v/>
      </c>
      <c r="I31" s="8" t="str">
        <f>"The meaning: For every $1 of "&amp;D27&amp;", "&amp;DOLLAR((E27-E28)/E27)&amp;" is the "&amp;D29</f>
        <v>The meaning: For every $1 of Sell Price, $0.45 is the Markup</v>
      </c>
      <c r="J31" s="4"/>
      <c r="K31" s="4"/>
      <c r="L31" s="4"/>
      <c r="M31" s="4"/>
      <c r="N31" s="4"/>
      <c r="O31" s="4"/>
      <c r="P31" s="9"/>
    </row>
    <row r="32" spans="1:16" x14ac:dyDescent="0.25">
      <c r="G32" t="str">
        <f t="shared" ca="1" si="0"/>
        <v/>
      </c>
      <c r="I32" s="10" t="str">
        <f>"In Retail they think of it as: For every $1 into cash register: "&amp;DOLLAR((E27-E28)/E27)&amp;" is "&amp;D29&amp;", "&amp;DOLLAR(1-((E27-E28)/E27))&amp;" is "&amp;D28</f>
        <v>In Retail they think of it as: For every $1 into cash register: $0.45 is Markup, $0.55 is Cost</v>
      </c>
      <c r="J32" s="11"/>
      <c r="K32" s="11"/>
      <c r="L32" s="11"/>
      <c r="M32" s="11"/>
      <c r="N32" s="11"/>
      <c r="O32" s="11"/>
      <c r="P32" s="12"/>
    </row>
    <row r="33" spans="3:9" x14ac:dyDescent="0.25">
      <c r="C33" s="52" t="s">
        <v>44</v>
      </c>
      <c r="D33" s="7" t="str">
        <f>D29&amp;" (Part 1)"</f>
        <v>Markup (Part 1)</v>
      </c>
      <c r="E33" s="30">
        <f>E30*E27</f>
        <v>11.229999999999999</v>
      </c>
      <c r="G33" t="str">
        <f t="shared" ca="1" si="0"/>
        <v xml:space="preserve">  =E30*E27</v>
      </c>
      <c r="I33" t="s">
        <v>51</v>
      </c>
    </row>
    <row r="34" spans="3:9" x14ac:dyDescent="0.25">
      <c r="D34" s="7" t="s">
        <v>50</v>
      </c>
      <c r="E34" s="30">
        <f>E28/E27</f>
        <v>0.54989979959919844</v>
      </c>
      <c r="G34" t="str">
        <f t="shared" ca="1" si="0"/>
        <v xml:space="preserve">  =E28/E27</v>
      </c>
      <c r="I34" t="s">
        <v>53</v>
      </c>
    </row>
    <row r="35" spans="3:9" x14ac:dyDescent="0.25">
      <c r="C35" s="52" t="s">
        <v>44</v>
      </c>
      <c r="D35" s="7" t="str">
        <f>D28&amp;" (Part 2)"</f>
        <v>Cost (Part 2)</v>
      </c>
      <c r="E35" s="30">
        <f>E34*E27</f>
        <v>13.72</v>
      </c>
      <c r="G35" t="str">
        <f t="shared" ca="1" si="0"/>
        <v xml:space="preserve">  =E34*E27</v>
      </c>
      <c r="I35" t="s">
        <v>52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6CB7-23BC-4B52-8920-23A8C2DDB24F}">
  <sheetPr>
    <tabColor rgb="FFFFFF00"/>
  </sheetPr>
  <dimension ref="B1:AE73"/>
  <sheetViews>
    <sheetView showGridLines="0" topLeftCell="A40" zoomScale="115" zoomScaleNormal="115" workbookViewId="0">
      <selection activeCell="P69" sqref="P69"/>
    </sheetView>
  </sheetViews>
  <sheetFormatPr defaultRowHeight="15" x14ac:dyDescent="0.25"/>
  <cols>
    <col min="1" max="1" width="3.42578125" customWidth="1"/>
    <col min="3" max="3" width="24" customWidth="1"/>
    <col min="5" max="5" width="2.28515625" customWidth="1"/>
    <col min="6" max="6" width="39.5703125" bestFit="1" customWidth="1"/>
    <col min="7" max="7" width="2" customWidth="1"/>
    <col min="9" max="9" width="24" customWidth="1"/>
    <col min="11" max="11" width="2.28515625" customWidth="1"/>
    <col min="12" max="12" width="39.5703125" bestFit="1" customWidth="1"/>
    <col min="15" max="15" width="12.42578125" customWidth="1"/>
    <col min="31" max="31" width="67" bestFit="1" customWidth="1"/>
  </cols>
  <sheetData>
    <row r="1" spans="2:12" ht="15.75" thickBot="1" x14ac:dyDescent="0.3"/>
    <row r="2" spans="2:12" ht="21" x14ac:dyDescent="0.35">
      <c r="B2" s="57" t="s">
        <v>55</v>
      </c>
      <c r="C2" s="54"/>
      <c r="D2" s="54"/>
      <c r="E2" s="54"/>
      <c r="F2" s="55"/>
      <c r="H2" s="57" t="s">
        <v>56</v>
      </c>
      <c r="I2" s="54"/>
      <c r="J2" s="54"/>
      <c r="K2" s="54"/>
      <c r="L2" s="55"/>
    </row>
    <row r="3" spans="2:12" x14ac:dyDescent="0.25">
      <c r="B3" s="17"/>
      <c r="C3" s="4"/>
      <c r="D3" s="4"/>
      <c r="E3" s="4"/>
      <c r="F3" s="18"/>
      <c r="H3" s="17"/>
      <c r="I3" s="4"/>
      <c r="J3" s="4"/>
      <c r="K3" s="4"/>
      <c r="L3" s="18"/>
    </row>
    <row r="4" spans="2:12" x14ac:dyDescent="0.25">
      <c r="B4" s="17"/>
      <c r="C4" s="4"/>
      <c r="D4" s="4"/>
      <c r="E4" s="4"/>
      <c r="F4" s="18"/>
      <c r="H4" s="17"/>
      <c r="I4" s="4"/>
      <c r="J4" s="4"/>
      <c r="K4" s="4"/>
      <c r="L4" s="18"/>
    </row>
    <row r="5" spans="2:12" x14ac:dyDescent="0.25">
      <c r="B5" s="17"/>
      <c r="C5" s="4"/>
      <c r="D5" s="4"/>
      <c r="E5" s="4"/>
      <c r="F5" s="18"/>
      <c r="H5" s="17"/>
      <c r="I5" s="4"/>
      <c r="J5" s="4"/>
      <c r="K5" s="4"/>
      <c r="L5" s="18"/>
    </row>
    <row r="6" spans="2:12" x14ac:dyDescent="0.25">
      <c r="B6" s="17"/>
      <c r="C6" s="4"/>
      <c r="D6" s="4"/>
      <c r="E6" s="4"/>
      <c r="F6" s="18"/>
      <c r="H6" s="17"/>
      <c r="I6" s="4"/>
      <c r="J6" s="4"/>
      <c r="K6" s="4"/>
      <c r="L6" s="18"/>
    </row>
    <row r="7" spans="2:12" x14ac:dyDescent="0.25">
      <c r="B7" s="17"/>
      <c r="C7" s="4"/>
      <c r="D7" s="4"/>
      <c r="E7" s="4"/>
      <c r="F7" s="18"/>
      <c r="H7" s="17"/>
      <c r="I7" s="4"/>
      <c r="J7" s="4"/>
      <c r="K7" s="4"/>
      <c r="L7" s="18"/>
    </row>
    <row r="8" spans="2:12" x14ac:dyDescent="0.25">
      <c r="B8" s="17"/>
      <c r="C8" s="4"/>
      <c r="D8" s="4"/>
      <c r="E8" s="4"/>
      <c r="F8" s="18"/>
      <c r="H8" s="17"/>
      <c r="I8" s="4"/>
      <c r="J8" s="4"/>
      <c r="K8" s="4"/>
      <c r="L8" s="18"/>
    </row>
    <row r="9" spans="2:12" x14ac:dyDescent="0.25">
      <c r="B9" s="17"/>
      <c r="C9" s="4"/>
      <c r="D9" s="4"/>
      <c r="E9" s="4"/>
      <c r="F9" s="18"/>
      <c r="H9" s="17"/>
      <c r="I9" s="4"/>
      <c r="J9" s="4"/>
      <c r="K9" s="4"/>
      <c r="L9" s="18"/>
    </row>
    <row r="10" spans="2:12" x14ac:dyDescent="0.25">
      <c r="B10" s="17"/>
      <c r="C10" s="4"/>
      <c r="D10" s="4"/>
      <c r="E10" s="4"/>
      <c r="F10" s="18"/>
      <c r="H10" s="17"/>
      <c r="I10" s="4"/>
      <c r="J10" s="4"/>
      <c r="K10" s="4"/>
      <c r="L10" s="18"/>
    </row>
    <row r="11" spans="2:12" x14ac:dyDescent="0.25">
      <c r="B11" s="17"/>
      <c r="C11" s="5" t="s">
        <v>57</v>
      </c>
      <c r="D11" s="4"/>
      <c r="E11" s="4"/>
      <c r="F11" s="18"/>
      <c r="H11" s="17"/>
      <c r="I11" s="5" t="s">
        <v>58</v>
      </c>
      <c r="J11" s="4"/>
      <c r="K11" s="4"/>
      <c r="L11" s="18"/>
    </row>
    <row r="12" spans="2:12" x14ac:dyDescent="0.25">
      <c r="B12" s="17"/>
      <c r="C12" s="4" t="s">
        <v>62</v>
      </c>
      <c r="D12" s="4"/>
      <c r="E12" s="4"/>
      <c r="F12" s="18"/>
      <c r="H12" s="17"/>
      <c r="I12" s="4" t="s">
        <v>59</v>
      </c>
      <c r="J12" s="4"/>
      <c r="K12" s="4"/>
      <c r="L12" s="18"/>
    </row>
    <row r="13" spans="2:12" x14ac:dyDescent="0.25">
      <c r="B13" s="17"/>
      <c r="C13" s="4"/>
      <c r="D13" s="4"/>
      <c r="E13" s="4"/>
      <c r="F13" s="18"/>
      <c r="H13" s="17"/>
      <c r="I13" s="4"/>
      <c r="J13" s="4"/>
      <c r="K13" s="4"/>
      <c r="L13" s="18"/>
    </row>
    <row r="14" spans="2:12" x14ac:dyDescent="0.25">
      <c r="B14" s="17"/>
      <c r="C14" s="7" t="s">
        <v>10</v>
      </c>
      <c r="D14" s="7">
        <v>24.95</v>
      </c>
      <c r="E14" s="4"/>
      <c r="F14" s="18"/>
      <c r="H14" s="17"/>
      <c r="I14" s="44" t="s">
        <v>10</v>
      </c>
      <c r="J14" s="44">
        <v>24.95</v>
      </c>
      <c r="K14" s="4"/>
      <c r="L14" s="18"/>
    </row>
    <row r="15" spans="2:12" x14ac:dyDescent="0.25">
      <c r="B15" s="17"/>
      <c r="C15" s="41" t="s">
        <v>11</v>
      </c>
      <c r="D15" s="41">
        <v>13.72</v>
      </c>
      <c r="E15" s="4"/>
      <c r="F15" s="18"/>
      <c r="H15" s="17"/>
      <c r="I15" s="7" t="s">
        <v>11</v>
      </c>
      <c r="J15" s="7">
        <v>13.72</v>
      </c>
      <c r="K15" s="4"/>
      <c r="L15" s="18"/>
    </row>
    <row r="16" spans="2:12" x14ac:dyDescent="0.25">
      <c r="B16" s="17"/>
      <c r="C16" s="7" t="s">
        <v>9</v>
      </c>
      <c r="D16" s="53">
        <v>11.229999999999999</v>
      </c>
      <c r="E16" s="4"/>
      <c r="F16" s="18"/>
      <c r="H16" s="17"/>
      <c r="I16" s="7" t="s">
        <v>9</v>
      </c>
      <c r="J16" s="53">
        <v>11.229999999999999</v>
      </c>
      <c r="K16" s="4"/>
      <c r="L16" s="18"/>
    </row>
    <row r="17" spans="2:12" x14ac:dyDescent="0.25">
      <c r="B17" s="17"/>
      <c r="C17" s="7" t="s">
        <v>41</v>
      </c>
      <c r="D17" s="30">
        <f>D16/D15</f>
        <v>0.81851311953352757</v>
      </c>
      <c r="E17" s="4"/>
      <c r="F17" s="18" t="str">
        <f t="shared" ref="F17" ca="1" si="0">IF(_xlfn.ISFORMULA(D17),"  "&amp;_xlfn.FORMULATEXT(D17),"")</f>
        <v xml:space="preserve">  =D16/D15</v>
      </c>
      <c r="H17" s="17"/>
      <c r="I17" s="7" t="s">
        <v>42</v>
      </c>
      <c r="J17" s="30">
        <f>J16/J14</f>
        <v>0.45010020040080156</v>
      </c>
      <c r="K17" s="4"/>
      <c r="L17" s="18" t="str">
        <f t="shared" ref="L17" ca="1" si="1">IF(_xlfn.ISFORMULA(J17),"  "&amp;_xlfn.FORMULATEXT(J17),"")</f>
        <v xml:space="preserve">  =J16/J14</v>
      </c>
    </row>
    <row r="18" spans="2:12" x14ac:dyDescent="0.25">
      <c r="B18" s="17"/>
      <c r="C18" s="4"/>
      <c r="D18" s="4"/>
      <c r="E18" s="4"/>
      <c r="F18" s="18" t="s">
        <v>60</v>
      </c>
      <c r="H18" s="17"/>
      <c r="I18" s="4"/>
      <c r="J18" s="4"/>
      <c r="K18" s="4"/>
      <c r="L18" s="18" t="s">
        <v>61</v>
      </c>
    </row>
    <row r="19" spans="2:12" x14ac:dyDescent="0.25">
      <c r="B19" s="17"/>
      <c r="C19" s="4"/>
      <c r="D19" s="4"/>
      <c r="E19" s="4"/>
      <c r="F19" s="18"/>
      <c r="H19" s="17"/>
      <c r="I19" s="4"/>
      <c r="J19" s="4"/>
      <c r="K19" s="4"/>
      <c r="L19" s="18"/>
    </row>
    <row r="20" spans="2:12" x14ac:dyDescent="0.25">
      <c r="B20" s="17"/>
      <c r="C20" s="4"/>
      <c r="D20" s="4"/>
      <c r="E20" s="4"/>
      <c r="F20" s="18"/>
      <c r="H20" s="17"/>
      <c r="I20" s="4"/>
      <c r="J20" s="4"/>
      <c r="K20" s="4"/>
      <c r="L20" s="18"/>
    </row>
    <row r="21" spans="2:12" x14ac:dyDescent="0.25">
      <c r="B21" s="17"/>
      <c r="C21" s="4"/>
      <c r="D21" s="4"/>
      <c r="E21" s="4"/>
      <c r="F21" s="18"/>
      <c r="H21" s="17"/>
      <c r="I21" s="4"/>
      <c r="J21" s="4"/>
      <c r="K21" s="4"/>
      <c r="L21" s="18"/>
    </row>
    <row r="22" spans="2:12" x14ac:dyDescent="0.25">
      <c r="B22" s="17"/>
      <c r="C22" s="4"/>
      <c r="D22" s="4"/>
      <c r="E22" s="4"/>
      <c r="F22" s="18"/>
      <c r="H22" s="17"/>
      <c r="I22" s="4"/>
      <c r="J22" s="4"/>
      <c r="K22" s="4"/>
      <c r="L22" s="18"/>
    </row>
    <row r="23" spans="2:12" x14ac:dyDescent="0.25">
      <c r="B23" s="17"/>
      <c r="C23" s="4"/>
      <c r="D23" s="4"/>
      <c r="E23" s="4"/>
      <c r="F23" s="18"/>
      <c r="H23" s="17"/>
      <c r="I23" s="4"/>
      <c r="J23" s="4"/>
      <c r="K23" s="4"/>
      <c r="L23" s="18"/>
    </row>
    <row r="24" spans="2:12" x14ac:dyDescent="0.25">
      <c r="B24" s="17"/>
      <c r="C24" s="4"/>
      <c r="D24" s="4"/>
      <c r="E24" s="4"/>
      <c r="F24" s="70" t="s">
        <v>70</v>
      </c>
      <c r="H24" s="17"/>
      <c r="I24" s="4"/>
      <c r="J24" s="4"/>
      <c r="K24" s="4"/>
      <c r="L24" s="70" t="s">
        <v>71</v>
      </c>
    </row>
    <row r="25" spans="2:12" ht="15.75" thickBot="1" x14ac:dyDescent="0.3">
      <c r="B25" s="19"/>
      <c r="C25" s="20"/>
      <c r="D25" s="20"/>
      <c r="E25" s="20"/>
      <c r="F25" s="21"/>
      <c r="H25" s="19"/>
      <c r="I25" s="20"/>
      <c r="J25" s="20"/>
      <c r="K25" s="20"/>
      <c r="L25" s="21"/>
    </row>
    <row r="42" spans="2:12" ht="15.75" thickBot="1" x14ac:dyDescent="0.3"/>
    <row r="43" spans="2:12" ht="46.5" x14ac:dyDescent="0.7">
      <c r="B43" s="71" t="s">
        <v>41</v>
      </c>
      <c r="C43" s="54"/>
      <c r="D43" s="54"/>
      <c r="E43" s="54"/>
      <c r="F43" s="55"/>
      <c r="H43" s="71" t="s">
        <v>42</v>
      </c>
      <c r="I43" s="54"/>
      <c r="J43" s="54"/>
      <c r="K43" s="54"/>
      <c r="L43" s="55"/>
    </row>
    <row r="44" spans="2:12" x14ac:dyDescent="0.25">
      <c r="B44" s="17"/>
      <c r="C44" s="4"/>
      <c r="D44" s="4"/>
      <c r="E44" s="4"/>
      <c r="F44" s="18"/>
      <c r="H44" s="17"/>
      <c r="I44" s="4"/>
      <c r="J44" s="4"/>
      <c r="K44" s="4"/>
      <c r="L44" s="18"/>
    </row>
    <row r="45" spans="2:12" x14ac:dyDescent="0.25">
      <c r="B45" s="17"/>
      <c r="C45" s="4"/>
      <c r="D45" s="4"/>
      <c r="E45" s="4"/>
      <c r="F45" s="18"/>
      <c r="H45" s="17"/>
      <c r="I45" s="4"/>
      <c r="J45" s="4"/>
      <c r="K45" s="4"/>
      <c r="L45" s="18"/>
    </row>
    <row r="46" spans="2:12" x14ac:dyDescent="0.25">
      <c r="B46" s="17"/>
      <c r="C46" s="4"/>
      <c r="D46" s="4"/>
      <c r="E46" s="4"/>
      <c r="F46" s="18"/>
      <c r="H46" s="17"/>
      <c r="I46" s="4"/>
      <c r="J46" s="4"/>
      <c r="K46" s="4"/>
      <c r="L46" s="18"/>
    </row>
    <row r="47" spans="2:12" x14ac:dyDescent="0.25">
      <c r="B47" s="17"/>
      <c r="C47" s="4"/>
      <c r="D47" s="4"/>
      <c r="E47" s="4"/>
      <c r="F47" s="18"/>
      <c r="H47" s="17"/>
      <c r="I47" s="4"/>
      <c r="J47" s="4"/>
      <c r="K47" s="4"/>
      <c r="L47" s="18"/>
    </row>
    <row r="48" spans="2:12" x14ac:dyDescent="0.25">
      <c r="B48" s="17"/>
      <c r="C48" s="4"/>
      <c r="D48" s="4"/>
      <c r="E48" s="4"/>
      <c r="F48" s="18"/>
      <c r="H48" s="17"/>
      <c r="I48" s="4"/>
      <c r="J48" s="4"/>
      <c r="K48" s="4"/>
      <c r="L48" s="18"/>
    </row>
    <row r="49" spans="2:12" x14ac:dyDescent="0.25">
      <c r="B49" s="17"/>
      <c r="C49" s="4"/>
      <c r="D49" s="4"/>
      <c r="E49" s="4"/>
      <c r="F49" s="18"/>
      <c r="H49" s="17"/>
      <c r="I49" s="4"/>
      <c r="J49" s="4"/>
      <c r="K49" s="4"/>
      <c r="L49" s="18"/>
    </row>
    <row r="50" spans="2:12" x14ac:dyDescent="0.25">
      <c r="B50" s="17"/>
      <c r="C50" s="4"/>
      <c r="D50" s="4"/>
      <c r="E50" s="4"/>
      <c r="F50" s="18"/>
      <c r="H50" s="17"/>
      <c r="I50" s="4"/>
      <c r="J50" s="4"/>
      <c r="K50" s="4"/>
      <c r="L50" s="18"/>
    </row>
    <row r="51" spans="2:12" x14ac:dyDescent="0.25">
      <c r="B51" s="17"/>
      <c r="C51" s="4"/>
      <c r="D51" s="4"/>
      <c r="E51" s="4"/>
      <c r="F51" s="18"/>
      <c r="H51" s="17"/>
      <c r="I51" s="4"/>
      <c r="J51" s="4"/>
      <c r="K51" s="4"/>
      <c r="L51" s="18"/>
    </row>
    <row r="52" spans="2:12" x14ac:dyDescent="0.25">
      <c r="B52" s="17"/>
      <c r="C52" s="5" t="s">
        <v>57</v>
      </c>
      <c r="D52" s="4"/>
      <c r="E52" s="4"/>
      <c r="F52" s="18"/>
      <c r="H52" s="17"/>
      <c r="I52" s="5" t="s">
        <v>58</v>
      </c>
      <c r="J52" s="4"/>
      <c r="K52" s="4"/>
      <c r="L52" s="18"/>
    </row>
    <row r="53" spans="2:12" x14ac:dyDescent="0.25">
      <c r="B53" s="17"/>
      <c r="C53" s="4" t="s">
        <v>62</v>
      </c>
      <c r="D53" s="4"/>
      <c r="E53" s="4"/>
      <c r="F53" s="18"/>
      <c r="H53" s="17"/>
      <c r="I53" s="4" t="s">
        <v>59</v>
      </c>
      <c r="J53" s="4"/>
      <c r="K53" s="4"/>
      <c r="L53" s="18"/>
    </row>
    <row r="54" spans="2:12" x14ac:dyDescent="0.25">
      <c r="B54" s="17"/>
      <c r="C54" s="4"/>
      <c r="D54" s="4"/>
      <c r="E54" s="4"/>
      <c r="F54" s="18"/>
      <c r="H54" s="17"/>
      <c r="I54" s="4"/>
      <c r="J54" s="4"/>
      <c r="K54" s="4"/>
      <c r="L54" s="18"/>
    </row>
    <row r="55" spans="2:12" x14ac:dyDescent="0.25">
      <c r="B55" s="17"/>
      <c r="C55" s="7" t="s">
        <v>10</v>
      </c>
      <c r="D55" s="7">
        <v>24.95</v>
      </c>
      <c r="E55" s="4"/>
      <c r="F55" s="18"/>
      <c r="H55" s="17"/>
      <c r="I55" s="44" t="s">
        <v>10</v>
      </c>
      <c r="J55" s="44">
        <v>24.95</v>
      </c>
      <c r="K55" s="4"/>
      <c r="L55" s="18"/>
    </row>
    <row r="56" spans="2:12" x14ac:dyDescent="0.25">
      <c r="B56" s="17"/>
      <c r="C56" s="41" t="s">
        <v>11</v>
      </c>
      <c r="D56" s="41">
        <v>13.72</v>
      </c>
      <c r="E56" s="4"/>
      <c r="F56" s="18"/>
      <c r="H56" s="17"/>
      <c r="I56" s="7" t="s">
        <v>11</v>
      </c>
      <c r="J56" s="7">
        <v>13.72</v>
      </c>
      <c r="K56" s="4"/>
      <c r="L56" s="18"/>
    </row>
    <row r="57" spans="2:12" x14ac:dyDescent="0.25">
      <c r="B57" s="17"/>
      <c r="C57" s="7" t="s">
        <v>9</v>
      </c>
      <c r="D57" s="53">
        <v>11.229999999999999</v>
      </c>
      <c r="E57" s="4"/>
      <c r="F57" s="18"/>
      <c r="H57" s="17"/>
      <c r="I57" s="7" t="s">
        <v>9</v>
      </c>
      <c r="J57" s="53">
        <v>11.229999999999999</v>
      </c>
      <c r="K57" s="4"/>
      <c r="L57" s="18"/>
    </row>
    <row r="58" spans="2:12" x14ac:dyDescent="0.25">
      <c r="B58" s="17"/>
      <c r="C58" s="7" t="s">
        <v>41</v>
      </c>
      <c r="D58" s="30">
        <f>D57/D56</f>
        <v>0.81851311953352757</v>
      </c>
      <c r="E58" s="4"/>
      <c r="F58" s="18" t="str">
        <f t="shared" ref="F58" ca="1" si="2">IF(_xlfn.ISFORMULA(D58),"  "&amp;_xlfn.FORMULATEXT(D58),"")</f>
        <v xml:space="preserve">  =D57/D56</v>
      </c>
      <c r="H58" s="17"/>
      <c r="I58" s="7" t="s">
        <v>42</v>
      </c>
      <c r="J58" s="30">
        <f>J57/J55</f>
        <v>0.45010020040080156</v>
      </c>
      <c r="K58" s="4"/>
      <c r="L58" s="18" t="str">
        <f t="shared" ref="L58" ca="1" si="3">IF(_xlfn.ISFORMULA(J58),"  "&amp;_xlfn.FORMULATEXT(J58),"")</f>
        <v xml:space="preserve">  =J57/J55</v>
      </c>
    </row>
    <row r="59" spans="2:12" x14ac:dyDescent="0.25">
      <c r="B59" s="17"/>
      <c r="C59" s="4"/>
      <c r="D59" s="4"/>
      <c r="E59" s="4"/>
      <c r="F59" s="18" t="s">
        <v>60</v>
      </c>
      <c r="H59" s="17"/>
      <c r="I59" s="4"/>
      <c r="J59" s="4"/>
      <c r="K59" s="4"/>
      <c r="L59" s="18" t="s">
        <v>61</v>
      </c>
    </row>
    <row r="60" spans="2:12" x14ac:dyDescent="0.25">
      <c r="B60" s="17"/>
      <c r="C60" s="4"/>
      <c r="D60" s="4"/>
      <c r="E60" s="4"/>
      <c r="F60" s="18"/>
      <c r="H60" s="17"/>
      <c r="I60" s="4"/>
      <c r="J60" s="4"/>
      <c r="K60" s="4"/>
      <c r="L60" s="18"/>
    </row>
    <row r="61" spans="2:12" x14ac:dyDescent="0.25">
      <c r="B61" s="17"/>
      <c r="C61" s="4"/>
      <c r="D61" s="4"/>
      <c r="E61" s="4"/>
      <c r="F61" s="18"/>
      <c r="H61" s="17"/>
      <c r="I61" s="4"/>
      <c r="J61" s="4"/>
      <c r="K61" s="4"/>
      <c r="L61" s="18"/>
    </row>
    <row r="62" spans="2:12" x14ac:dyDescent="0.25">
      <c r="B62" s="17"/>
      <c r="C62" s="4"/>
      <c r="D62" s="4"/>
      <c r="E62" s="4"/>
      <c r="F62" s="18"/>
      <c r="H62" s="17"/>
      <c r="I62" s="4"/>
      <c r="J62" s="4"/>
      <c r="K62" s="4"/>
      <c r="L62" s="18"/>
    </row>
    <row r="63" spans="2:12" x14ac:dyDescent="0.25">
      <c r="B63" s="17"/>
      <c r="C63" s="4"/>
      <c r="D63" s="4"/>
      <c r="E63" s="4"/>
      <c r="F63" s="18"/>
      <c r="H63" s="17"/>
      <c r="I63" s="4"/>
      <c r="J63" s="4"/>
      <c r="K63" s="4"/>
      <c r="L63" s="18"/>
    </row>
    <row r="64" spans="2:12" x14ac:dyDescent="0.25">
      <c r="B64" s="17"/>
      <c r="C64" s="4"/>
      <c r="D64" s="4"/>
      <c r="E64" s="4"/>
      <c r="F64" s="18"/>
      <c r="H64" s="17"/>
      <c r="I64" s="4"/>
      <c r="J64" s="4"/>
      <c r="K64" s="4"/>
      <c r="L64" s="18"/>
    </row>
    <row r="65" spans="2:31" x14ac:dyDescent="0.25">
      <c r="B65" s="17"/>
      <c r="C65" s="4"/>
      <c r="D65" s="4"/>
      <c r="E65" s="4"/>
      <c r="F65" s="70" t="s">
        <v>70</v>
      </c>
      <c r="H65" s="17"/>
      <c r="I65" s="4"/>
      <c r="J65" s="4"/>
      <c r="K65" s="4"/>
      <c r="L65" s="70" t="s">
        <v>71</v>
      </c>
    </row>
    <row r="66" spans="2:31" ht="15.75" thickBot="1" x14ac:dyDescent="0.3">
      <c r="B66" s="19"/>
      <c r="C66" s="20"/>
      <c r="D66" s="20"/>
      <c r="E66" s="20"/>
      <c r="F66" s="21"/>
      <c r="H66" s="19"/>
      <c r="I66" s="20"/>
      <c r="J66" s="20"/>
      <c r="K66" s="20"/>
      <c r="L66" s="21"/>
    </row>
    <row r="71" spans="2:31" ht="61.5" x14ac:dyDescent="0.9">
      <c r="AE71" s="56" t="str">
        <f>" + "&amp;DOLLAR(D17)</f>
        <v xml:space="preserve"> + $0.82</v>
      </c>
    </row>
    <row r="72" spans="2:31" ht="61.5" x14ac:dyDescent="0.9">
      <c r="AE72" s="56" t="str">
        <f>DOLLAR(J17)&amp;" "&amp;I16</f>
        <v>$0.45 Markup</v>
      </c>
    </row>
    <row r="73" spans="2:31" ht="61.5" x14ac:dyDescent="0.9">
      <c r="AE73" s="56" t="str">
        <f>DOLLAR(1-J17)&amp;" "&amp;I15</f>
        <v>$0.55 Cost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FD21-3C8F-469F-92DA-691EA234BEDE}">
  <sheetPr>
    <tabColor rgb="FF0000FF"/>
  </sheetPr>
  <dimension ref="A1:F14"/>
  <sheetViews>
    <sheetView zoomScale="160" zoomScaleNormal="160" workbookViewId="0">
      <selection activeCell="A8" sqref="A8"/>
    </sheetView>
  </sheetViews>
  <sheetFormatPr defaultRowHeight="15" x14ac:dyDescent="0.25"/>
  <cols>
    <col min="1" max="2" width="17.5703125" customWidth="1"/>
    <col min="3" max="3" width="4.5703125" customWidth="1"/>
    <col min="4" max="4" width="20.42578125" bestFit="1" customWidth="1"/>
    <col min="5" max="5" width="27.42578125" bestFit="1" customWidth="1"/>
  </cols>
  <sheetData>
    <row r="1" spans="1:6" x14ac:dyDescent="0.25">
      <c r="A1" s="58" t="s">
        <v>73</v>
      </c>
      <c r="B1" s="58"/>
      <c r="C1" s="58"/>
      <c r="D1" s="58"/>
      <c r="E1" s="58"/>
      <c r="F1" s="58"/>
    </row>
    <row r="3" spans="1:6" x14ac:dyDescent="0.25">
      <c r="A3" t="s">
        <v>63</v>
      </c>
    </row>
    <row r="4" spans="1:6" x14ac:dyDescent="0.25">
      <c r="A4" t="s">
        <v>136</v>
      </c>
    </row>
    <row r="5" spans="1:6" x14ac:dyDescent="0.25">
      <c r="A5" s="61" t="s">
        <v>82</v>
      </c>
    </row>
    <row r="7" spans="1:6" x14ac:dyDescent="0.25">
      <c r="A7" s="7" t="s">
        <v>110</v>
      </c>
      <c r="B7" s="7" t="s">
        <v>66</v>
      </c>
      <c r="D7" t="str">
        <f t="shared" ref="D7:D14" ca="1" si="0">IF(_xlfn.ISFORMULA(B7),_xlfn.FORMULATEXT(B7),"")</f>
        <v/>
      </c>
    </row>
    <row r="8" spans="1:6" x14ac:dyDescent="0.25">
      <c r="A8" s="7"/>
      <c r="B8" s="7"/>
      <c r="D8" t="str">
        <f t="shared" ca="1" si="0"/>
        <v/>
      </c>
      <c r="E8" t="s">
        <v>13</v>
      </c>
    </row>
    <row r="9" spans="1:6" x14ac:dyDescent="0.25">
      <c r="A9" s="7"/>
      <c r="B9" s="59"/>
      <c r="D9" t="str">
        <f t="shared" ca="1" si="0"/>
        <v/>
      </c>
      <c r="E9" t="s">
        <v>83</v>
      </c>
    </row>
    <row r="10" spans="1:6" x14ac:dyDescent="0.25">
      <c r="A10" s="7"/>
      <c r="B10" s="30"/>
      <c r="D10" t="str">
        <f t="shared" ca="1" si="0"/>
        <v/>
      </c>
      <c r="E10" t="s">
        <v>68</v>
      </c>
    </row>
    <row r="11" spans="1:6" x14ac:dyDescent="0.25">
      <c r="A11" s="7"/>
      <c r="B11" s="30"/>
      <c r="D11" t="str">
        <f t="shared" ca="1" si="0"/>
        <v/>
      </c>
      <c r="E11" t="s">
        <v>84</v>
      </c>
    </row>
    <row r="12" spans="1:6" x14ac:dyDescent="0.25">
      <c r="A12" s="7"/>
      <c r="B12" s="60"/>
      <c r="D12" t="str">
        <f t="shared" ca="1" si="0"/>
        <v/>
      </c>
      <c r="E12" t="s">
        <v>72</v>
      </c>
    </row>
    <row r="13" spans="1:6" x14ac:dyDescent="0.25">
      <c r="A13" s="7"/>
      <c r="B13" s="63"/>
      <c r="D13" t="str">
        <f t="shared" ca="1" si="0"/>
        <v/>
      </c>
      <c r="E13" t="s">
        <v>85</v>
      </c>
    </row>
    <row r="14" spans="1:6" x14ac:dyDescent="0.25">
      <c r="A14" s="7"/>
      <c r="B14" s="63"/>
      <c r="D14" t="str">
        <f t="shared" ca="1" si="0"/>
        <v/>
      </c>
      <c r="E14" t="s">
        <v>86</v>
      </c>
    </row>
  </sheetData>
  <conditionalFormatting sqref="A3:A5">
    <cfRule type="expression" dxfId="6" priority="2">
      <formula>NOT(ISBLANK(C3))</formula>
    </cfRule>
  </conditionalFormatting>
  <conditionalFormatting sqref="E8:E14">
    <cfRule type="expression" dxfId="5" priority="1">
      <formula>ISBLANK(A8)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35BD-1D58-4BED-9A1B-D6F50346C2B0}">
  <sheetPr>
    <tabColor rgb="FFFF0000"/>
  </sheetPr>
  <dimension ref="A1:F14"/>
  <sheetViews>
    <sheetView zoomScale="160" zoomScaleNormal="160" workbookViewId="0">
      <selection activeCell="A8" sqref="A8"/>
    </sheetView>
  </sheetViews>
  <sheetFormatPr defaultRowHeight="15" x14ac:dyDescent="0.25"/>
  <cols>
    <col min="1" max="2" width="17.5703125" customWidth="1"/>
    <col min="3" max="3" width="4.5703125" customWidth="1"/>
    <col min="4" max="4" width="20.42578125" bestFit="1" customWidth="1"/>
    <col min="5" max="5" width="27.42578125" bestFit="1" customWidth="1"/>
  </cols>
  <sheetData>
    <row r="1" spans="1:6" x14ac:dyDescent="0.25">
      <c r="A1" s="58" t="s">
        <v>73</v>
      </c>
      <c r="B1" s="58"/>
      <c r="C1" s="58"/>
      <c r="D1" s="58"/>
      <c r="E1" s="58"/>
      <c r="F1" s="58"/>
    </row>
    <row r="3" spans="1:6" x14ac:dyDescent="0.25">
      <c r="A3" t="s">
        <v>63</v>
      </c>
    </row>
    <row r="4" spans="1:6" x14ac:dyDescent="0.25">
      <c r="A4" t="s">
        <v>136</v>
      </c>
    </row>
    <row r="5" spans="1:6" x14ac:dyDescent="0.25">
      <c r="A5" s="61" t="s">
        <v>82</v>
      </c>
    </row>
    <row r="7" spans="1:6" x14ac:dyDescent="0.25">
      <c r="A7" s="7" t="s">
        <v>67</v>
      </c>
      <c r="B7" s="7" t="s">
        <v>66</v>
      </c>
      <c r="D7" t="str">
        <f t="shared" ref="D7:D12" ca="1" si="0">IF(_xlfn.ISFORMULA(B7),_xlfn.FORMULATEXT(B7),"")</f>
        <v/>
      </c>
    </row>
    <row r="8" spans="1:6" x14ac:dyDescent="0.25">
      <c r="A8" s="7" t="s">
        <v>65</v>
      </c>
      <c r="B8" s="7">
        <v>12.75</v>
      </c>
      <c r="D8" t="str">
        <f t="shared" ca="1" si="0"/>
        <v/>
      </c>
      <c r="E8" t="s">
        <v>13</v>
      </c>
    </row>
    <row r="9" spans="1:6" x14ac:dyDescent="0.25">
      <c r="A9" s="7" t="s">
        <v>41</v>
      </c>
      <c r="B9" s="59">
        <v>0.72</v>
      </c>
      <c r="D9" t="str">
        <f t="shared" ca="1" si="0"/>
        <v/>
      </c>
      <c r="E9" t="s">
        <v>83</v>
      </c>
    </row>
    <row r="10" spans="1:6" x14ac:dyDescent="0.25">
      <c r="A10" s="7" t="s">
        <v>10</v>
      </c>
      <c r="B10" s="30">
        <f>(1+B9)*B8</f>
        <v>21.93</v>
      </c>
      <c r="D10" t="str">
        <f t="shared" ca="1" si="0"/>
        <v>=(1+B9)*B8</v>
      </c>
      <c r="E10" t="s">
        <v>68</v>
      </c>
    </row>
    <row r="11" spans="1:6" x14ac:dyDescent="0.25">
      <c r="A11" s="7" t="s">
        <v>10</v>
      </c>
      <c r="B11" s="30">
        <f>B8*(1+B9)</f>
        <v>21.93</v>
      </c>
      <c r="D11" t="str">
        <f t="shared" ca="1" si="0"/>
        <v>=B8*(1+B9)</v>
      </c>
      <c r="E11" t="s">
        <v>84</v>
      </c>
    </row>
    <row r="12" spans="1:6" x14ac:dyDescent="0.25">
      <c r="A12" s="7" t="s">
        <v>69</v>
      </c>
      <c r="B12" s="60">
        <f>1+B9</f>
        <v>1.72</v>
      </c>
      <c r="D12" t="str">
        <f t="shared" ca="1" si="0"/>
        <v>=1+B9</v>
      </c>
      <c r="E12" t="s">
        <v>72</v>
      </c>
    </row>
    <row r="13" spans="1:6" x14ac:dyDescent="0.25">
      <c r="A13" s="7" t="s">
        <v>9</v>
      </c>
      <c r="B13" s="63">
        <f>B8*B9</f>
        <v>9.18</v>
      </c>
      <c r="D13" t="str">
        <f t="shared" ref="D13:D14" ca="1" si="1">IF(_xlfn.ISFORMULA(B13),_xlfn.FORMULATEXT(B13),"")</f>
        <v>=B8*B9</v>
      </c>
      <c r="E13" t="s">
        <v>85</v>
      </c>
    </row>
    <row r="14" spans="1:6" x14ac:dyDescent="0.25">
      <c r="A14" s="7" t="s">
        <v>81</v>
      </c>
      <c r="B14" s="63">
        <f>B8+B13</f>
        <v>21.93</v>
      </c>
      <c r="D14" t="str">
        <f t="shared" ca="1" si="1"/>
        <v>=B8+B13</v>
      </c>
      <c r="E14" t="s">
        <v>86</v>
      </c>
    </row>
  </sheetData>
  <conditionalFormatting sqref="A4">
    <cfRule type="expression" dxfId="4" priority="1">
      <formula>NOT(ISBLANK(C4))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Cover</vt:lpstr>
      <vt:lpstr>Two Sides</vt:lpstr>
      <vt:lpstr>$ Markup</vt:lpstr>
      <vt:lpstr>$ Markup (an)</vt:lpstr>
      <vt:lpstr>% Markup Depends on Side</vt:lpstr>
      <vt:lpstr>% Markup Depends on Side (an)</vt:lpstr>
      <vt:lpstr>% Markup C or SP </vt:lpstr>
      <vt:lpstr>% Markup on C</vt:lpstr>
      <vt:lpstr>% Markup on C (an)</vt:lpstr>
      <vt:lpstr>% Markup on SP</vt:lpstr>
      <vt:lpstr>% Markup on SP (an)</vt:lpstr>
      <vt:lpstr>More</vt:lpstr>
      <vt:lpstr>More (an)</vt:lpstr>
      <vt:lpstr>HW ==&gt;&gt;</vt:lpstr>
      <vt:lpstr>HW(1)</vt:lpstr>
      <vt:lpstr>HW(1an)</vt:lpstr>
      <vt:lpstr>HW(2)</vt:lpstr>
      <vt:lpstr>HW(2an)</vt:lpstr>
      <vt:lpstr>HW(3)</vt:lpstr>
      <vt:lpstr>HW(3an)</vt:lpstr>
      <vt:lpstr>HW(4)</vt:lpstr>
      <vt:lpstr>HW(4an)</vt:lpstr>
      <vt:lpstr>HW(5-6)</vt:lpstr>
      <vt:lpstr>HW(5-6)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2018-03-16T05:34:58Z</dcterms:modified>
</cp:coreProperties>
</file>