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00VideoClassStorage\135NoTextBook\Content\06BuyingSelling\StartFiles\"/>
    </mc:Choice>
  </mc:AlternateContent>
  <xr:revisionPtr revIDLastSave="0" documentId="13_ncr:1_{225B2CD3-305E-4064-AC63-49C90C1EFE44}" xr6:coauthVersionLast="28" xr6:coauthVersionMax="28" xr10:uidLastSave="{00000000-0000-0000-0000-000000000000}"/>
  <bookViews>
    <workbookView xWindow="0" yWindow="0" windowWidth="28800" windowHeight="11010" tabRatio="689" xr2:uid="{5A49B931-AE5D-4DD4-9C1F-F5B3EEA661AC}"/>
  </bookViews>
  <sheets>
    <sheet name="Cover" sheetId="2" r:id="rId1"/>
    <sheet name="Partial Payment" sheetId="251" r:id="rId2"/>
    <sheet name="Partial Payment (an)" sheetId="262" r:id="rId3"/>
    <sheet name="HW ==&gt;&gt;" sheetId="65" r:id="rId4"/>
    <sheet name="HW(1-2)" sheetId="247" r:id="rId5"/>
    <sheet name="HW(1-2) (an)" sheetId="258" r:id="rId6"/>
    <sheet name="HW(3)" sheetId="260" r:id="rId7"/>
    <sheet name="HW(3an)" sheetId="261" r:id="rId8"/>
    <sheet name="I (6943)" sheetId="254" state="hidden" r:id="rId9"/>
    <sheet name="H" sheetId="255" state="hidden" r:id="rId10"/>
  </sheets>
  <definedNames>
    <definedName name="_xlnm.Print_Area" localSheetId="8">'I (6943)'!$A$1:$D$23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61" l="1"/>
  <c r="D17" i="261"/>
  <c r="D38" i="262"/>
  <c r="D17" i="262"/>
  <c r="H12" i="262"/>
  <c r="F39" i="262"/>
  <c r="F38" i="262"/>
  <c r="F17" i="261"/>
  <c r="D39" i="262" l="1"/>
  <c r="A26" i="262"/>
  <c r="A25" i="262"/>
  <c r="A24" i="262"/>
  <c r="A23" i="262"/>
  <c r="A22" i="262"/>
  <c r="A21" i="262"/>
  <c r="A20" i="262"/>
  <c r="D15" i="262"/>
  <c r="D16" i="262" s="1"/>
  <c r="D13" i="262"/>
  <c r="D14" i="262" s="1"/>
  <c r="K10" i="262"/>
  <c r="M8" i="262"/>
  <c r="M10" i="262" s="1"/>
  <c r="J8" i="262" s="1"/>
  <c r="AA4" i="262"/>
  <c r="A3" i="262" s="1"/>
  <c r="F16" i="262"/>
  <c r="F14" i="262"/>
  <c r="F15" i="262"/>
  <c r="F13" i="262"/>
  <c r="F17" i="262"/>
  <c r="D38" i="251" l="1"/>
  <c r="D39" i="251" s="1"/>
  <c r="M8" i="251"/>
  <c r="M10" i="251" s="1"/>
  <c r="J8" i="251" s="1"/>
  <c r="K10" i="251"/>
  <c r="D14" i="261" l="1"/>
  <c r="D13" i="261"/>
  <c r="D12" i="261"/>
  <c r="D11" i="261"/>
  <c r="AA4" i="261"/>
  <c r="A1" i="261"/>
  <c r="C24" i="258"/>
  <c r="C25" i="258" s="1"/>
  <c r="C26" i="258" s="1"/>
  <c r="C23" i="258"/>
  <c r="E22" i="258"/>
  <c r="E21" i="258"/>
  <c r="E20" i="258"/>
  <c r="E19" i="258"/>
  <c r="E18" i="258"/>
  <c r="E17" i="258"/>
  <c r="E16" i="258"/>
  <c r="E15" i="258"/>
  <c r="C14" i="258"/>
  <c r="C13" i="258"/>
  <c r="C12" i="258"/>
  <c r="C11" i="258"/>
  <c r="E10" i="258"/>
  <c r="E9" i="258"/>
  <c r="E8" i="258"/>
  <c r="E7" i="258"/>
  <c r="E6" i="258"/>
  <c r="E5" i="258"/>
  <c r="E4" i="258"/>
  <c r="E3" i="258"/>
  <c r="A1" i="258"/>
  <c r="A1" i="247"/>
  <c r="F14" i="261"/>
  <c r="E14" i="258"/>
  <c r="F18" i="261"/>
  <c r="E13" i="258"/>
  <c r="F12" i="261"/>
  <c r="E25" i="258"/>
  <c r="F13" i="261"/>
  <c r="E26" i="258"/>
  <c r="E12" i="258"/>
  <c r="E11" i="258"/>
  <c r="F11" i="261"/>
  <c r="E23" i="258"/>
  <c r="E24" i="258"/>
  <c r="A26" i="251" l="1"/>
  <c r="A25" i="251"/>
  <c r="A24" i="251"/>
  <c r="A23" i="251"/>
  <c r="A22" i="251"/>
  <c r="A21" i="251"/>
  <c r="A20" i="251"/>
  <c r="AA4" i="251"/>
  <c r="F17" i="251"/>
  <c r="F15" i="251"/>
  <c r="F16" i="251"/>
  <c r="F14" i="251"/>
  <c r="F13" i="251"/>
  <c r="A3" i="251" l="1"/>
</calcChain>
</file>

<file path=xl/sharedStrings.xml><?xml version="1.0" encoding="utf-8"?>
<sst xmlns="http://schemas.openxmlformats.org/spreadsheetml/2006/main" count="172" uniqueCount="79">
  <si>
    <t>Topics:</t>
  </si>
  <si>
    <t>Excel &amp; Business Math 40</t>
  </si>
  <si>
    <t>ROC</t>
  </si>
  <si>
    <t>Rate</t>
  </si>
  <si>
    <t>Terms</t>
  </si>
  <si>
    <t>Cash Discount %</t>
  </si>
  <si>
    <t>Invoice Pay Date</t>
  </si>
  <si>
    <t>Invoice total</t>
  </si>
  <si>
    <t>Partial payment made before discount date</t>
  </si>
  <si>
    <t>Reduction in Amount Owed</t>
  </si>
  <si>
    <t>Amount Still Due On Account</t>
  </si>
  <si>
    <t xml:space="preserve"> =ROUND((Partial Payment)/(1-Cash Discount %),2)</t>
  </si>
  <si>
    <t>Another way to think of this is: $900/$0.98 = "How many $0.98 are</t>
  </si>
  <si>
    <t>there in $900?, since for every $0.98 I pay I get $1 credit.</t>
  </si>
  <si>
    <t>Total Invoice Amount</t>
  </si>
  <si>
    <t>8/10, n 30</t>
  </si>
  <si>
    <t># Days For Discount</t>
  </si>
  <si>
    <t>Invoice Date</t>
  </si>
  <si>
    <t>AS OF date</t>
  </si>
  <si>
    <t>Partial Payment</t>
  </si>
  <si>
    <t>Date of Partial Payment</t>
  </si>
  <si>
    <t>Final Discount Date</t>
  </si>
  <si>
    <t>Get Discount?</t>
  </si>
  <si>
    <t>Credit Given To Account</t>
  </si>
  <si>
    <t>New Balance Due</t>
  </si>
  <si>
    <t>Invioce Amount</t>
  </si>
  <si>
    <t>Partial Payment Date</t>
  </si>
  <si>
    <t>Credit Applied To Account</t>
  </si>
  <si>
    <t>New Balance</t>
  </si>
  <si>
    <t>3/45 - Net 90</t>
  </si>
  <si>
    <t>Invoice Total</t>
  </si>
  <si>
    <t>Partial Payment made before discount date</t>
  </si>
  <si>
    <t>How much should the account be credited for?</t>
  </si>
  <si>
    <t>3/10, net 40</t>
  </si>
  <si>
    <t>Number Days to Take Discount</t>
  </si>
  <si>
    <t>Days Between Date Paid &amp; Invoice Date</t>
  </si>
  <si>
    <t>Discount Earned? Paid in 15 or fewer days</t>
  </si>
  <si>
    <t>Partial Payment =</t>
  </si>
  <si>
    <t>Account Balance =</t>
  </si>
  <si>
    <t>Begin</t>
  </si>
  <si>
    <t>Another way to think about this (from Video #23):</t>
  </si>
  <si>
    <t>Here Are The Invoice Details (like we saw in Video #38):</t>
  </si>
  <si>
    <t>Change Part</t>
  </si>
  <si>
    <t>End Part</t>
  </si>
  <si>
    <t>Partial Payment on Invoice with Cash Discount Applied, Example 1:</t>
  </si>
  <si>
    <t>Partial Payment on Invoice with Cash Discount Applied, Example 2:</t>
  </si>
  <si>
    <t>Check =</t>
  </si>
  <si>
    <t>Partial Payment on Invoice with Cash Discount Applied</t>
  </si>
  <si>
    <t>Calculate Remain Balance</t>
  </si>
  <si>
    <t>Calculate Amount Credited to Account</t>
  </si>
  <si>
    <t>Invoice</t>
  </si>
  <si>
    <t>Gel Boomerangs</t>
  </si>
  <si>
    <t>1200 14th Ave S.</t>
  </si>
  <si>
    <t>Seattle WA, 98108</t>
  </si>
  <si>
    <t>800-FUN-BOOM</t>
  </si>
  <si>
    <t>Sell To:</t>
  </si>
  <si>
    <t>Invoice #</t>
  </si>
  <si>
    <t>Kite Flight</t>
  </si>
  <si>
    <t>Date</t>
  </si>
  <si>
    <t>1414 43rd Ave.</t>
  </si>
  <si>
    <t>Watermore, KY 40025</t>
  </si>
  <si>
    <t>Item Purchased</t>
  </si>
  <si>
    <t>Quantity</t>
  </si>
  <si>
    <t>Price Each</t>
  </si>
  <si>
    <t>Line Item Total</t>
  </si>
  <si>
    <t>Quad</t>
  </si>
  <si>
    <t>Bellen</t>
  </si>
  <si>
    <t>Subtotal</t>
  </si>
  <si>
    <t>Shipping Terms</t>
  </si>
  <si>
    <t>FOB Shipping</t>
  </si>
  <si>
    <t>Shipping</t>
  </si>
  <si>
    <t>Thank you for your business!</t>
  </si>
  <si>
    <t>GelBoomerangs@gmail</t>
  </si>
  <si>
    <t/>
  </si>
  <si>
    <t>2/20, net 90</t>
  </si>
  <si>
    <t>If the Invoice Total = $56,872.30 and the terms are '2/20, net 90' with an Invoice Date of 11/22/2019 and a Partial Payment of $38,500.00 is made on 12/11/2019 how much should the account be credited?</t>
  </si>
  <si>
    <t>3/10 , net 40</t>
  </si>
  <si>
    <t>Unrounded for check</t>
  </si>
  <si>
    <t>Unrounded Partial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</si>
</sst>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3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165" fontId="11" fillId="2" borderId="9">
      <alignment wrapText="1"/>
    </xf>
    <xf numFmtId="9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/>
  </cellStyleXfs>
  <cellXfs count="134">
    <xf numFmtId="165" fontId="0" fillId="0" borderId="0" xfId="0"/>
    <xf numFmtId="8" fontId="1" fillId="9" borderId="14" xfId="0" applyNumberFormat="1" applyFont="1" applyFill="1" applyBorder="1"/>
    <xf numFmtId="10" fontId="1" fillId="9" borderId="14" xfId="0" applyNumberFormat="1" applyFont="1" applyFill="1" applyBorder="1"/>
    <xf numFmtId="14" fontId="0" fillId="0" borderId="9" xfId="0" applyNumberFormat="1" applyBorder="1"/>
    <xf numFmtId="14" fontId="0" fillId="10" borderId="9" xfId="0" applyNumberFormat="1" applyFill="1" applyBorder="1"/>
    <xf numFmtId="165" fontId="0" fillId="0" borderId="0" xfId="0" applyFont="1"/>
    <xf numFmtId="14" fontId="0" fillId="0" borderId="9" xfId="0" applyNumberFormat="1" applyFont="1" applyBorder="1"/>
    <xf numFmtId="165" fontId="0" fillId="6" borderId="13" xfId="0" applyFont="1" applyFill="1" applyBorder="1"/>
    <xf numFmtId="165" fontId="0" fillId="7" borderId="13" xfId="0" applyFont="1" applyFill="1" applyBorder="1"/>
    <xf numFmtId="9" fontId="0" fillId="6" borderId="13" xfId="0" applyNumberFormat="1" applyFont="1" applyFill="1" applyBorder="1"/>
    <xf numFmtId="164" fontId="0" fillId="7" borderId="15" xfId="0" applyNumberFormat="1" applyFont="1" applyFill="1" applyBorder="1"/>
    <xf numFmtId="165" fontId="0" fillId="6" borderId="14" xfId="0" applyFont="1" applyFill="1" applyBorder="1"/>
    <xf numFmtId="165" fontId="0" fillId="8" borderId="13" xfId="0" applyFont="1" applyFill="1" applyBorder="1"/>
    <xf numFmtId="165" fontId="0" fillId="8" borderId="14" xfId="0" applyFont="1" applyFill="1" applyBorder="1"/>
    <xf numFmtId="165" fontId="0" fillId="6" borderId="15" xfId="0" applyFont="1" applyFill="1" applyBorder="1"/>
    <xf numFmtId="165" fontId="0" fillId="8" borderId="15" xfId="0" applyFont="1" applyFill="1" applyBorder="1"/>
    <xf numFmtId="8" fontId="0" fillId="6" borderId="14" xfId="0" applyNumberFormat="1" applyFont="1" applyFill="1" applyBorder="1"/>
    <xf numFmtId="10" fontId="0" fillId="7" borderId="15" xfId="0" applyNumberFormat="1" applyFont="1" applyFill="1" applyBorder="1"/>
    <xf numFmtId="164" fontId="0" fillId="10" borderId="9" xfId="0" applyNumberFormat="1" applyFont="1" applyFill="1" applyBorder="1"/>
    <xf numFmtId="164" fontId="0" fillId="0" borderId="9" xfId="0" applyNumberFormat="1" applyFont="1" applyBorder="1"/>
    <xf numFmtId="14" fontId="0" fillId="0" borderId="33" xfId="0" applyNumberFormat="1" applyBorder="1"/>
    <xf numFmtId="164" fontId="0" fillId="10" borderId="9" xfId="0" applyNumberFormat="1" applyFill="1" applyBorder="1"/>
    <xf numFmtId="164" fontId="0" fillId="10" borderId="33" xfId="0" applyNumberFormat="1" applyFill="1" applyBorder="1"/>
    <xf numFmtId="164" fontId="0" fillId="0" borderId="33" xfId="0" applyNumberFormat="1" applyFill="1" applyBorder="1"/>
    <xf numFmtId="0" fontId="0" fillId="2" borderId="0" xfId="0" applyNumberFormat="1" applyFill="1"/>
    <xf numFmtId="0" fontId="0" fillId="0" borderId="0" xfId="0" applyNumberFormat="1"/>
    <xf numFmtId="0" fontId="6" fillId="4" borderId="1" xfId="0" applyNumberFormat="1" applyFont="1" applyFill="1" applyBorder="1" applyAlignment="1">
      <alignment horizontal="centerContinuous"/>
    </xf>
    <xf numFmtId="0" fontId="0" fillId="4" borderId="2" xfId="0" applyNumberFormat="1" applyFill="1" applyBorder="1" applyAlignment="1">
      <alignment horizontal="centerContinuous"/>
    </xf>
    <xf numFmtId="0" fontId="0" fillId="4" borderId="3" xfId="0" applyNumberFormat="1" applyFill="1" applyBorder="1" applyAlignment="1">
      <alignment horizontal="centerContinuous"/>
    </xf>
    <xf numFmtId="0" fontId="7" fillId="4" borderId="4" xfId="0" applyNumberFormat="1" applyFont="1" applyFill="1" applyBorder="1" applyAlignment="1">
      <alignment horizontal="centerContinuous"/>
    </xf>
    <xf numFmtId="0" fontId="1" fillId="2" borderId="0" xfId="0" applyNumberFormat="1" applyFont="1" applyFill="1" applyBorder="1" applyAlignment="1">
      <alignment horizontal="centerContinuous"/>
    </xf>
    <xf numFmtId="0" fontId="0" fillId="4" borderId="5" xfId="0" applyNumberFormat="1" applyFill="1" applyBorder="1" applyAlignment="1">
      <alignment horizontal="centerContinuous"/>
    </xf>
    <xf numFmtId="0" fontId="18" fillId="4" borderId="4" xfId="0" applyNumberFormat="1" applyFont="1" applyFill="1" applyBorder="1" applyAlignment="1">
      <alignment horizontal="centerContinuous"/>
    </xf>
    <xf numFmtId="0" fontId="1" fillId="3" borderId="0" xfId="0" applyNumberFormat="1" applyFont="1" applyFill="1" applyBorder="1" applyAlignment="1">
      <alignment horizontal="centerContinuous"/>
    </xf>
    <xf numFmtId="0" fontId="2" fillId="4" borderId="4" xfId="0" applyNumberFormat="1" applyFont="1" applyFill="1" applyBorder="1"/>
    <xf numFmtId="0" fontId="5" fillId="4" borderId="0" xfId="0" applyNumberFormat="1" applyFont="1" applyFill="1" applyBorder="1"/>
    <xf numFmtId="0" fontId="0" fillId="4" borderId="0" xfId="0" applyNumberFormat="1" applyFill="1" applyBorder="1"/>
    <xf numFmtId="0" fontId="2" fillId="4" borderId="0" xfId="0" applyNumberFormat="1" applyFont="1" applyFill="1" applyBorder="1"/>
    <xf numFmtId="0" fontId="0" fillId="4" borderId="0" xfId="0" applyNumberFormat="1" applyFill="1" applyBorder="1" applyAlignment="1">
      <alignment horizontal="centerContinuous"/>
    </xf>
    <xf numFmtId="0" fontId="3" fillId="4" borderId="0" xfId="0" applyNumberFormat="1" applyFont="1" applyFill="1" applyBorder="1" applyAlignment="1">
      <alignment horizontal="centerContinuous"/>
    </xf>
    <xf numFmtId="0" fontId="3" fillId="4" borderId="5" xfId="0" applyNumberFormat="1" applyFont="1" applyFill="1" applyBorder="1" applyAlignment="1">
      <alignment horizontal="centerContinuous"/>
    </xf>
    <xf numFmtId="0" fontId="10" fillId="4" borderId="0" xfId="0" applyNumberFormat="1" applyFont="1" applyFill="1" applyBorder="1"/>
    <xf numFmtId="0" fontId="4" fillId="4" borderId="0" xfId="0" applyNumberFormat="1" applyFont="1" applyFill="1" applyBorder="1"/>
    <xf numFmtId="0" fontId="0" fillId="4" borderId="5" xfId="0" applyNumberFormat="1" applyFill="1" applyBorder="1"/>
    <xf numFmtId="0" fontId="9" fillId="4" borderId="0" xfId="0" applyNumberFormat="1" applyFont="1" applyFill="1" applyBorder="1"/>
    <xf numFmtId="0" fontId="5" fillId="4" borderId="0" xfId="0" applyNumberFormat="1" applyFont="1" applyFill="1" applyBorder="1" applyAlignment="1">
      <alignment horizontal="left" indent="2"/>
    </xf>
    <xf numFmtId="0" fontId="9" fillId="4" borderId="0" xfId="0" applyNumberFormat="1" applyFont="1" applyFill="1" applyBorder="1" applyAlignment="1">
      <alignment horizontal="left" indent="2"/>
    </xf>
    <xf numFmtId="0" fontId="0" fillId="4" borderId="4" xfId="0" applyNumberFormat="1" applyFill="1" applyBorder="1"/>
    <xf numFmtId="0" fontId="9" fillId="4" borderId="0" xfId="0" applyNumberFormat="1" applyFont="1" applyFill="1" applyBorder="1" applyAlignment="1">
      <alignment horizontal="left" vertical="center" indent="3"/>
    </xf>
    <xf numFmtId="0" fontId="0" fillId="4" borderId="6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/>
    <xf numFmtId="0" fontId="14" fillId="0" borderId="0" xfId="0" applyNumberFormat="1" applyFont="1"/>
    <xf numFmtId="0" fontId="0" fillId="0" borderId="0" xfId="0" applyNumberFormat="1" applyFont="1"/>
    <xf numFmtId="0" fontId="0" fillId="0" borderId="12" xfId="0" applyNumberFormat="1" applyFont="1" applyBorder="1"/>
    <xf numFmtId="0" fontId="0" fillId="11" borderId="10" xfId="0" applyNumberFormat="1" applyFont="1" applyFill="1" applyBorder="1" applyAlignment="1">
      <alignment horizontal="centerContinuous" wrapText="1"/>
    </xf>
    <xf numFmtId="0" fontId="0" fillId="11" borderId="11" xfId="0" applyNumberFormat="1" applyFont="1" applyFill="1" applyBorder="1" applyAlignment="1">
      <alignment horizontal="centerContinuous" wrapText="1"/>
    </xf>
    <xf numFmtId="0" fontId="0" fillId="11" borderId="12" xfId="0" applyNumberFormat="1" applyFont="1" applyFill="1" applyBorder="1" applyAlignment="1">
      <alignment horizontal="centerContinuous" wrapText="1"/>
    </xf>
    <xf numFmtId="0" fontId="0" fillId="0" borderId="9" xfId="0" applyNumberFormat="1" applyFont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12" xfId="0" applyNumberFormat="1" applyFont="1" applyFill="1" applyBorder="1"/>
    <xf numFmtId="0" fontId="0" fillId="0" borderId="16" xfId="0" applyNumberFormat="1" applyFont="1" applyBorder="1"/>
    <xf numFmtId="0" fontId="0" fillId="0" borderId="17" xfId="0" applyNumberFormat="1" applyFont="1" applyBorder="1"/>
    <xf numFmtId="0" fontId="0" fillId="0" borderId="18" xfId="0" applyNumberFormat="1" applyFont="1" applyBorder="1"/>
    <xf numFmtId="0" fontId="0" fillId="6" borderId="13" xfId="0" applyNumberFormat="1" applyFont="1" applyFill="1" applyBorder="1"/>
    <xf numFmtId="0" fontId="0" fillId="7" borderId="13" xfId="0" applyNumberFormat="1" applyFont="1" applyFill="1" applyBorder="1"/>
    <xf numFmtId="0" fontId="0" fillId="6" borderId="14" xfId="0" applyNumberFormat="1" applyFont="1" applyFill="1" applyBorder="1"/>
    <xf numFmtId="0" fontId="0" fillId="7" borderId="15" xfId="0" applyNumberFormat="1" applyFont="1" applyFill="1" applyBorder="1"/>
    <xf numFmtId="0" fontId="0" fillId="8" borderId="13" xfId="0" applyNumberFormat="1" applyFont="1" applyFill="1" applyBorder="1"/>
    <xf numFmtId="0" fontId="1" fillId="9" borderId="16" xfId="0" applyNumberFormat="1" applyFont="1" applyFill="1" applyBorder="1"/>
    <xf numFmtId="0" fontId="1" fillId="9" borderId="17" xfId="0" applyNumberFormat="1" applyFont="1" applyFill="1" applyBorder="1"/>
    <xf numFmtId="0" fontId="1" fillId="9" borderId="18" xfId="0" applyNumberFormat="1" applyFont="1" applyFill="1" applyBorder="1"/>
    <xf numFmtId="0" fontId="1" fillId="9" borderId="14" xfId="0" applyNumberFormat="1" applyFont="1" applyFill="1" applyBorder="1"/>
    <xf numFmtId="0" fontId="0" fillId="8" borderId="14" xfId="0" applyNumberFormat="1" applyFont="1" applyFill="1" applyBorder="1"/>
    <xf numFmtId="0" fontId="0" fillId="10" borderId="9" xfId="0" applyNumberFormat="1" applyFont="1" applyFill="1" applyBorder="1"/>
    <xf numFmtId="0" fontId="0" fillId="6" borderId="15" xfId="0" applyNumberFormat="1" applyFont="1" applyFill="1" applyBorder="1"/>
    <xf numFmtId="0" fontId="0" fillId="8" borderId="15" xfId="0" applyNumberFormat="1" applyFont="1" applyFill="1" applyBorder="1"/>
    <xf numFmtId="0" fontId="0" fillId="0" borderId="0" xfId="0" applyNumberFormat="1" applyFont="1" applyBorder="1"/>
    <xf numFmtId="0" fontId="1" fillId="2" borderId="19" xfId="0" applyNumberFormat="1" applyFont="1" applyFill="1" applyBorder="1"/>
    <xf numFmtId="0" fontId="1" fillId="2" borderId="20" xfId="0" applyNumberFormat="1" applyFont="1" applyFill="1" applyBorder="1"/>
    <xf numFmtId="0" fontId="1" fillId="2" borderId="21" xfId="0" applyNumberFormat="1" applyFont="1" applyFill="1" applyBorder="1"/>
    <xf numFmtId="0" fontId="0" fillId="11" borderId="19" xfId="0" applyNumberFormat="1" applyFont="1" applyFill="1" applyBorder="1"/>
    <xf numFmtId="0" fontId="0" fillId="11" borderId="20" xfId="0" applyNumberFormat="1" applyFont="1" applyFill="1" applyBorder="1"/>
    <xf numFmtId="0" fontId="0" fillId="11" borderId="21" xfId="0" applyNumberFormat="1" applyFont="1" applyFill="1" applyBorder="1"/>
    <xf numFmtId="0" fontId="0" fillId="11" borderId="25" xfId="0" applyNumberFormat="1" applyFont="1" applyFill="1" applyBorder="1"/>
    <xf numFmtId="0" fontId="0" fillId="11" borderId="0" xfId="0" applyNumberFormat="1" applyFont="1" applyFill="1" applyBorder="1"/>
    <xf numFmtId="0" fontId="0" fillId="11" borderId="26" xfId="0" applyNumberFormat="1" applyFont="1" applyFill="1" applyBorder="1"/>
    <xf numFmtId="0" fontId="0" fillId="11" borderId="22" xfId="0" applyNumberFormat="1" applyFont="1" applyFill="1" applyBorder="1"/>
    <xf numFmtId="0" fontId="0" fillId="11" borderId="23" xfId="0" applyNumberFormat="1" applyFont="1" applyFill="1" applyBorder="1"/>
    <xf numFmtId="0" fontId="0" fillId="11" borderId="24" xfId="0" applyNumberFormat="1" applyFont="1" applyFill="1" applyBorder="1"/>
    <xf numFmtId="0" fontId="0" fillId="0" borderId="12" xfId="2" applyNumberFormat="1" applyFont="1" applyBorder="1"/>
    <xf numFmtId="0" fontId="16" fillId="5" borderId="19" xfId="0" applyNumberFormat="1" applyFont="1" applyFill="1" applyBorder="1"/>
    <xf numFmtId="0" fontId="0" fillId="5" borderId="20" xfId="0" applyNumberFormat="1" applyFont="1" applyFill="1" applyBorder="1"/>
    <xf numFmtId="0" fontId="0" fillId="5" borderId="21" xfId="0" applyNumberFormat="1" applyFont="1" applyFill="1" applyBorder="1"/>
    <xf numFmtId="0" fontId="16" fillId="5" borderId="22" xfId="0" applyNumberFormat="1" applyFont="1" applyFill="1" applyBorder="1"/>
    <xf numFmtId="0" fontId="0" fillId="5" borderId="23" xfId="0" applyNumberFormat="1" applyFont="1" applyFill="1" applyBorder="1"/>
    <xf numFmtId="0" fontId="0" fillId="5" borderId="24" xfId="0" applyNumberFormat="1" applyFont="1" applyFill="1" applyBorder="1"/>
    <xf numFmtId="164" fontId="15" fillId="0" borderId="12" xfId="3" applyNumberFormat="1" applyFont="1" applyBorder="1"/>
    <xf numFmtId="164" fontId="15" fillId="10" borderId="12" xfId="3" applyNumberFormat="1" applyFont="1" applyFill="1" applyBorder="1"/>
    <xf numFmtId="0" fontId="0" fillId="11" borderId="10" xfId="0" applyNumberFormat="1" applyFill="1" applyBorder="1"/>
    <xf numFmtId="0" fontId="0" fillId="11" borderId="11" xfId="0" applyNumberFormat="1" applyFill="1" applyBorder="1"/>
    <xf numFmtId="0" fontId="0" fillId="11" borderId="12" xfId="0" applyNumberFormat="1" applyFill="1" applyBorder="1"/>
    <xf numFmtId="0" fontId="0" fillId="6" borderId="10" xfId="0" applyNumberFormat="1" applyFill="1" applyBorder="1"/>
    <xf numFmtId="0" fontId="0" fillId="0" borderId="9" xfId="0" applyNumberFormat="1" applyBorder="1"/>
    <xf numFmtId="0" fontId="8" fillId="0" borderId="14" xfId="0" applyNumberFormat="1" applyFont="1" applyFill="1" applyBorder="1"/>
    <xf numFmtId="0" fontId="0" fillId="10" borderId="9" xfId="0" applyNumberFormat="1" applyFill="1" applyBorder="1"/>
    <xf numFmtId="0" fontId="8" fillId="0" borderId="9" xfId="0" applyNumberFormat="1" applyFont="1" applyFill="1" applyBorder="1"/>
    <xf numFmtId="0" fontId="8" fillId="0" borderId="9" xfId="0" applyNumberFormat="1" applyFont="1" applyBorder="1"/>
    <xf numFmtId="164" fontId="0" fillId="0" borderId="9" xfId="0" applyNumberFormat="1" applyFill="1" applyBorder="1"/>
    <xf numFmtId="164" fontId="0" fillId="0" borderId="9" xfId="0" applyNumberFormat="1" applyBorder="1"/>
    <xf numFmtId="0" fontId="17" fillId="2" borderId="27" xfId="0" applyNumberFormat="1" applyFont="1" applyFill="1" applyBorder="1" applyAlignment="1">
      <alignment horizontal="centerContinuous"/>
    </xf>
    <xf numFmtId="0" fontId="17" fillId="2" borderId="28" xfId="0" applyNumberFormat="1" applyFont="1" applyFill="1" applyBorder="1" applyAlignment="1">
      <alignment horizontal="centerContinuous"/>
    </xf>
    <xf numFmtId="0" fontId="17" fillId="2" borderId="29" xfId="0" applyNumberFormat="1" applyFont="1" applyFill="1" applyBorder="1" applyAlignment="1">
      <alignment horizontal="centerContinuous"/>
    </xf>
    <xf numFmtId="0" fontId="13" fillId="0" borderId="0" xfId="4" applyNumberFormat="1"/>
    <xf numFmtId="0" fontId="0" fillId="0" borderId="30" xfId="0" applyNumberFormat="1" applyBorder="1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31" xfId="0" applyNumberFormat="1" applyBorder="1" applyAlignment="1">
      <alignment horizontal="centerContinuous"/>
    </xf>
    <xf numFmtId="0" fontId="0" fillId="0" borderId="30" xfId="0" applyNumberFormat="1" applyBorder="1"/>
    <xf numFmtId="0" fontId="0" fillId="0" borderId="0" xfId="0" applyNumberFormat="1" applyBorder="1"/>
    <xf numFmtId="0" fontId="0" fillId="0" borderId="31" xfId="0" applyNumberFormat="1" applyBorder="1"/>
    <xf numFmtId="0" fontId="1" fillId="2" borderId="32" xfId="0" applyNumberFormat="1" applyFont="1" applyFill="1" applyBorder="1"/>
    <xf numFmtId="0" fontId="1" fillId="2" borderId="9" xfId="0" applyNumberFormat="1" applyFont="1" applyFill="1" applyBorder="1"/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0" fontId="1" fillId="2" borderId="33" xfId="0" applyNumberFormat="1" applyFont="1" applyFill="1" applyBorder="1"/>
    <xf numFmtId="0" fontId="0" fillId="0" borderId="32" xfId="0" applyNumberFormat="1" applyBorder="1"/>
    <xf numFmtId="0" fontId="8" fillId="0" borderId="30" xfId="0" applyNumberFormat="1" applyFont="1" applyBorder="1" applyAlignment="1">
      <alignment horizontal="centerContinuous"/>
    </xf>
    <xf numFmtId="0" fontId="8" fillId="0" borderId="0" xfId="0" applyNumberFormat="1" applyFont="1" applyBorder="1" applyAlignment="1">
      <alignment horizontal="centerContinuous"/>
    </xf>
    <xf numFmtId="0" fontId="8" fillId="0" borderId="31" xfId="0" applyNumberFormat="1" applyFont="1" applyBorder="1" applyAlignment="1">
      <alignment horizontal="centerContinuous"/>
    </xf>
    <xf numFmtId="0" fontId="0" fillId="0" borderId="36" xfId="0" applyNumberFormat="1" applyBorder="1"/>
    <xf numFmtId="0" fontId="0" fillId="0" borderId="37" xfId="0" applyNumberFormat="1" applyBorder="1"/>
    <xf numFmtId="0" fontId="0" fillId="0" borderId="38" xfId="0" applyNumberFormat="1" applyBorder="1"/>
  </cellXfs>
  <cellStyles count="5">
    <cellStyle name="Blue" xfId="1" xr:uid="{37A669F8-AA2A-43B9-9D11-F0388B91473C}"/>
    <cellStyle name="Currency 2" xfId="3" xr:uid="{45E84A1F-DF86-44A6-9167-A866C447BAB3}"/>
    <cellStyle name="Normal" xfId="0" builtinId="0"/>
    <cellStyle name="Normal 2" xfId="4" xr:uid="{AF863132-4EBB-41C6-9256-F887F2EFDF9E}"/>
    <cellStyle name="Percent" xfId="2" builtinId="5"/>
  </cellStyles>
  <dxfs count="0"/>
  <tableStyles count="0" defaultTableStyle="TableStyleMedium2" defaultPivotStyle="PivotStyleLight16"/>
  <colors>
    <mruColors>
      <color rgb="FFFFFFCC"/>
      <color rgb="FF0000FF"/>
      <color rgb="FFFFFF99"/>
      <color rgb="FFCCFFCC"/>
      <color rgb="FF99FF33"/>
      <color rgb="FFFF99CC"/>
      <color rgb="FF263C18"/>
      <color rgb="FF307C52"/>
      <color rgb="FFCC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47624</xdr:rowOff>
    </xdr:from>
    <xdr:to>
      <xdr:col>8</xdr:col>
      <xdr:colOff>588219</xdr:colOff>
      <xdr:row>20</xdr:row>
      <xdr:rowOff>142874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4A9B9B2-7411-4BD5-854F-F6395102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00199"/>
          <a:ext cx="5207844" cy="51530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7</xdr:col>
      <xdr:colOff>390524</xdr:colOff>
      <xdr:row>16</xdr:row>
      <xdr:rowOff>9524</xdr:rowOff>
    </xdr:from>
    <xdr:to>
      <xdr:col>9</xdr:col>
      <xdr:colOff>161925</xdr:colOff>
      <xdr:row>17</xdr:row>
      <xdr:rowOff>47624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788ABD9-1812-41E1-A926-8888197C70F5}"/>
            </a:ext>
          </a:extLst>
        </xdr:cNvPr>
        <xdr:cNvSpPr/>
      </xdr:nvSpPr>
      <xdr:spPr>
        <a:xfrm>
          <a:off x="5038724" y="5324474"/>
          <a:ext cx="1162051" cy="3714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2000" b="0" i="0" u="none" strike="noStrike" cap="none" spc="0">
            <a:ln w="0"/>
            <a:solidFill>
              <a:srgbClr val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alibri"/>
          </a:endParaRPr>
        </a:p>
      </xdr:txBody>
    </xdr:sp>
    <xdr:clientData/>
  </xdr:twoCellAnchor>
  <xdr:twoCellAnchor>
    <xdr:from>
      <xdr:col>8</xdr:col>
      <xdr:colOff>495300</xdr:colOff>
      <xdr:row>7</xdr:row>
      <xdr:rowOff>276225</xdr:rowOff>
    </xdr:from>
    <xdr:to>
      <xdr:col>9</xdr:col>
      <xdr:colOff>600075</xdr:colOff>
      <xdr:row>15</xdr:row>
      <xdr:rowOff>285750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F07CB39-CAEE-4412-A6D6-F426CAC9E9D7}"/>
            </a:ext>
          </a:extLst>
        </xdr:cNvPr>
        <xdr:cNvCxnSpPr/>
      </xdr:nvCxnSpPr>
      <xdr:spPr>
        <a:xfrm flipH="1">
          <a:off x="5838825" y="2590800"/>
          <a:ext cx="800100" cy="26765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16</xdr:row>
      <xdr:rowOff>152402</xdr:rowOff>
    </xdr:from>
    <xdr:to>
      <xdr:col>10</xdr:col>
      <xdr:colOff>85725</xdr:colOff>
      <xdr:row>16</xdr:row>
      <xdr:rowOff>195262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C49724B-37A0-4583-8DD5-4EE02A3F0958}"/>
            </a:ext>
          </a:extLst>
        </xdr:cNvPr>
        <xdr:cNvCxnSpPr>
          <a:stCxn id="2" idx="6"/>
        </xdr:cNvCxnSpPr>
      </xdr:nvCxnSpPr>
      <xdr:spPr>
        <a:xfrm flipV="1">
          <a:off x="6200775" y="5467352"/>
          <a:ext cx="733425" cy="428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148412</xdr:colOff>
      <xdr:row>11</xdr:row>
      <xdr:rowOff>273741</xdr:rowOff>
    </xdr:from>
    <xdr:to>
      <xdr:col>16</xdr:col>
      <xdr:colOff>577714</xdr:colOff>
      <xdr:row>18</xdr:row>
      <xdr:rowOff>257175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C3B04AE-767D-45ED-9CEF-25657DD0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887" y="3921816"/>
          <a:ext cx="4601252" cy="2317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15</xdr:row>
      <xdr:rowOff>187613</xdr:rowOff>
    </xdr:from>
    <xdr:to>
      <xdr:col>3</xdr:col>
      <xdr:colOff>9525</xdr:colOff>
      <xdr:row>20</xdr:row>
      <xdr:rowOff>108727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169188"/>
          <a:ext cx="1143000" cy="1549889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</xdr:row>
      <xdr:rowOff>47625</xdr:rowOff>
    </xdr:from>
    <xdr:to>
      <xdr:col>15</xdr:col>
      <xdr:colOff>0</xdr:colOff>
      <xdr:row>10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EFC6C26-8D0C-4A65-B39C-893F34B22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695450"/>
          <a:ext cx="3800475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198155</xdr:colOff>
      <xdr:row>5</xdr:row>
      <xdr:rowOff>101505</xdr:rowOff>
    </xdr:from>
    <xdr:to>
      <xdr:col>17</xdr:col>
      <xdr:colOff>590680</xdr:colOff>
      <xdr:row>19</xdr:row>
      <xdr:rowOff>111030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98290-EECE-4785-BDCE-9B92D841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1923" y="1476593"/>
          <a:ext cx="2834144" cy="263896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10</xdr:col>
      <xdr:colOff>171705</xdr:colOff>
      <xdr:row>14</xdr:row>
      <xdr:rowOff>65624</xdr:rowOff>
    </xdr:from>
    <xdr:to>
      <xdr:col>13</xdr:col>
      <xdr:colOff>54262</xdr:colOff>
      <xdr:row>24</xdr:row>
      <xdr:rowOff>134429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41B117-799F-416C-BA25-C3F4583172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08" t="16982" r="50353" b="9967"/>
        <a:stretch/>
      </xdr:blipFill>
      <xdr:spPr>
        <a:xfrm>
          <a:off x="7439280" y="3161249"/>
          <a:ext cx="1930432" cy="1973805"/>
        </a:xfrm>
        <a:prstGeom prst="rect">
          <a:avLst/>
        </a:prstGeom>
      </xdr:spPr>
    </xdr:pic>
    <xdr:clientData/>
  </xdr:twoCellAnchor>
  <xdr:twoCellAnchor editAs="oneCell">
    <xdr:from>
      <xdr:col>10</xdr:col>
      <xdr:colOff>168211</xdr:colOff>
      <xdr:row>19</xdr:row>
      <xdr:rowOff>150618</xdr:rowOff>
    </xdr:from>
    <xdr:to>
      <xdr:col>11</xdr:col>
      <xdr:colOff>259277</xdr:colOff>
      <xdr:row>26</xdr:row>
      <xdr:rowOff>11161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2C35A1-67E8-4714-B7A1-776449F887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6" t="2794" r="14667" b="2730"/>
        <a:stretch/>
      </xdr:blipFill>
      <xdr:spPr>
        <a:xfrm>
          <a:off x="7435786" y="4198743"/>
          <a:ext cx="919741" cy="1194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198155</xdr:colOff>
      <xdr:row>5</xdr:row>
      <xdr:rowOff>101505</xdr:rowOff>
    </xdr:from>
    <xdr:to>
      <xdr:col>17</xdr:col>
      <xdr:colOff>590680</xdr:colOff>
      <xdr:row>19</xdr:row>
      <xdr:rowOff>111030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CF7F79-5870-43BE-9C25-58F51050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6264" y="1292130"/>
          <a:ext cx="2821400" cy="26765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10</xdr:col>
      <xdr:colOff>16924</xdr:colOff>
      <xdr:row>13</xdr:row>
      <xdr:rowOff>101343</xdr:rowOff>
    </xdr:from>
    <xdr:to>
      <xdr:col>12</xdr:col>
      <xdr:colOff>506699</xdr:colOff>
      <xdr:row>23</xdr:row>
      <xdr:rowOff>170148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1F0FC8-7462-47BC-BFCA-595274FFF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08" t="16982" r="50353" b="9967"/>
        <a:stretch/>
      </xdr:blipFill>
      <xdr:spPr>
        <a:xfrm>
          <a:off x="7613112" y="2815968"/>
          <a:ext cx="1924478" cy="1973805"/>
        </a:xfrm>
        <a:prstGeom prst="rect">
          <a:avLst/>
        </a:prstGeom>
      </xdr:spPr>
    </xdr:pic>
    <xdr:clientData/>
  </xdr:twoCellAnchor>
  <xdr:twoCellAnchor editAs="oneCell">
    <xdr:from>
      <xdr:col>10</xdr:col>
      <xdr:colOff>13430</xdr:colOff>
      <xdr:row>18</xdr:row>
      <xdr:rowOff>186337</xdr:rowOff>
    </xdr:from>
    <xdr:to>
      <xdr:col>11</xdr:col>
      <xdr:colOff>104496</xdr:colOff>
      <xdr:row>25</xdr:row>
      <xdr:rowOff>46880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90226B-7EB4-42EF-B793-7FAC23B394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6" t="2794" r="14667" b="2730"/>
        <a:stretch/>
      </xdr:blipFill>
      <xdr:spPr>
        <a:xfrm>
          <a:off x="7609618" y="3853462"/>
          <a:ext cx="918550" cy="11940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875471</xdr:colOff>
      <xdr:row>1</xdr:row>
      <xdr:rowOff>88995</xdr:rowOff>
    </xdr:from>
    <xdr:to>
      <xdr:col>3</xdr:col>
      <xdr:colOff>618295</xdr:colOff>
      <xdr:row>5</xdr:row>
      <xdr:rowOff>141632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61558-8CD7-45FD-9A51-7EC879267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5321" y="355695"/>
          <a:ext cx="619124" cy="814637"/>
        </a:xfrm>
        <a:prstGeom prst="rect">
          <a:avLst/>
        </a:prstGeom>
      </xdr:spPr>
    </xdr:pic>
    <xdr:clientData/>
  </xdr:twoCellAnchor>
  <xdr:twoCellAnchor editAs="oneCell">
    <xdr:from>
      <xdr:col>0</xdr:col>
      <xdr:colOff>150000</xdr:colOff>
      <xdr:row>2</xdr:row>
      <xdr:rowOff>150000</xdr:rowOff>
    </xdr:from>
    <xdr:to>
      <xdr:col>0</xdr:col>
      <xdr:colOff>1438275</xdr:colOff>
      <xdr:row>4</xdr:row>
      <xdr:rowOff>122381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726796-B201-49A2-A945-19D0115E7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" y="607200"/>
          <a:ext cx="1288275" cy="353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441157</xdr:colOff>
      <xdr:row>1</xdr:row>
      <xdr:rowOff>73578</xdr:rowOff>
    </xdr:from>
    <xdr:to>
      <xdr:col>7</xdr:col>
      <xdr:colOff>546904</xdr:colOff>
      <xdr:row>8</xdr:row>
      <xdr:rowOff>91931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0C6D41-78CC-4D72-89A9-1BE819ED50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08" t="16982" r="50353" b="9967"/>
        <a:stretch/>
      </xdr:blipFill>
      <xdr:spPr>
        <a:xfrm>
          <a:off x="3714749" y="264078"/>
          <a:ext cx="1328958" cy="1351853"/>
        </a:xfrm>
        <a:prstGeom prst="rect">
          <a:avLst/>
        </a:prstGeom>
      </xdr:spPr>
    </xdr:pic>
    <xdr:clientData/>
  </xdr:twoCellAnchor>
  <xdr:twoCellAnchor editAs="oneCell">
    <xdr:from>
      <xdr:col>5</xdr:col>
      <xdr:colOff>280736</xdr:colOff>
      <xdr:row>6</xdr:row>
      <xdr:rowOff>126016</xdr:rowOff>
    </xdr:from>
    <xdr:to>
      <xdr:col>6</xdr:col>
      <xdr:colOff>285750</xdr:colOff>
      <xdr:row>10</xdr:row>
      <xdr:rowOff>162941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CF30DB-D4F4-4AD0-AFBF-74241E972E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6" t="2794" r="14667" b="2730"/>
        <a:stretch/>
      </xdr:blipFill>
      <xdr:spPr>
        <a:xfrm>
          <a:off x="3554328" y="1269016"/>
          <a:ext cx="616619" cy="79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5400">
          <a:solidFill>
            <a:srgbClr val="FF0000"/>
          </a:solidFill>
        </a:ln>
      </a:spPr>
      <a:bodyPr vertOverflow="clip" horzOverflow="clip" rtlCol="0" anchor="ctr"/>
      <a:lstStyle>
        <a:defPPr algn="ctr">
          <a:defRPr sz="2000" b="0" i="0" u="none" strike="noStrike" cap="none" spc="0">
            <a:ln w="0"/>
            <a:solidFill>
              <a:srgbClr val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alibri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 codeName="Sheet1">
    <tabColor rgb="FFFFFF00"/>
  </sheetPr>
  <dimension ref="A1:AU41"/>
  <sheetViews>
    <sheetView tabSelected="1" zoomScaleNormal="100" workbookViewId="0">
      <selection activeCell="O49" sqref="O49"/>
    </sheetView>
  </sheetViews>
  <sheetFormatPr defaultRowHeight="15" x14ac:dyDescent="0.25"/>
  <cols>
    <col min="1" max="1" width="7.7109375" style="25" customWidth="1"/>
    <col min="2" max="2" width="3" style="25" customWidth="1"/>
    <col min="3" max="3" width="17.28515625" style="25" customWidth="1"/>
    <col min="4" max="9" width="10.42578125" style="25" customWidth="1"/>
    <col min="10" max="10" width="12.140625" style="25" customWidth="1"/>
    <col min="11" max="16" width="10.42578125" style="25" customWidth="1"/>
    <col min="17" max="17" width="9.42578125" style="25" customWidth="1"/>
    <col min="18" max="18" width="3.28515625" style="25" customWidth="1"/>
    <col min="19" max="22" width="9.140625" style="25"/>
    <col min="23" max="23" width="12.5703125" style="25" customWidth="1"/>
    <col min="24" max="16384" width="9.140625" style="25"/>
  </cols>
  <sheetData>
    <row r="1" spans="1:47" ht="29.25" customHeight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18.75" customHeight="1" thickTop="1" x14ac:dyDescent="0.5">
      <c r="A2" s="24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2.25" x14ac:dyDescent="0.5">
      <c r="A3" s="24"/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42" x14ac:dyDescent="0.65">
      <c r="A4" s="24"/>
      <c r="B4" s="32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1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ht="7.5" customHeight="1" x14ac:dyDescent="0.4">
      <c r="A5" s="24"/>
      <c r="B5" s="34"/>
      <c r="C5" s="35"/>
      <c r="D5" s="35"/>
      <c r="E5" s="35"/>
      <c r="F5" s="36"/>
      <c r="G5" s="36"/>
      <c r="H5" s="36"/>
      <c r="I5" s="36"/>
      <c r="J5" s="37"/>
      <c r="K5" s="36"/>
      <c r="L5" s="37"/>
      <c r="M5" s="37"/>
      <c r="N5" s="38"/>
      <c r="O5" s="39"/>
      <c r="P5" s="39"/>
      <c r="Q5" s="39"/>
      <c r="R5" s="40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26.25" x14ac:dyDescent="0.4">
      <c r="A6" s="24"/>
      <c r="B6" s="34"/>
      <c r="C6" s="41" t="s">
        <v>0</v>
      </c>
      <c r="D6" s="35"/>
      <c r="E6" s="35"/>
      <c r="F6" s="36"/>
      <c r="G6" s="36"/>
      <c r="H6" s="36"/>
      <c r="I6" s="36"/>
      <c r="J6" s="37"/>
      <c r="K6" s="36"/>
      <c r="L6" s="37"/>
      <c r="M6" s="37"/>
      <c r="N6" s="38"/>
      <c r="O6" s="39"/>
      <c r="P6" s="42"/>
      <c r="Q6" s="36"/>
      <c r="R6" s="43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4">
      <c r="A7" s="24"/>
      <c r="B7" s="34"/>
      <c r="C7" s="44" t="s">
        <v>47</v>
      </c>
      <c r="D7" s="35"/>
      <c r="E7" s="35"/>
      <c r="F7" s="36"/>
      <c r="G7" s="36"/>
      <c r="H7" s="36"/>
      <c r="I7" s="36"/>
      <c r="J7" s="37"/>
      <c r="K7" s="36"/>
      <c r="L7" s="37"/>
      <c r="M7" s="37"/>
      <c r="N7" s="38"/>
      <c r="O7" s="36"/>
      <c r="P7" s="36"/>
      <c r="Q7" s="36"/>
      <c r="R7" s="43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 ht="26.25" x14ac:dyDescent="0.4">
      <c r="A8" s="24"/>
      <c r="B8" s="34"/>
      <c r="C8" s="44" t="s">
        <v>49</v>
      </c>
      <c r="D8" s="45"/>
      <c r="E8" s="35"/>
      <c r="F8" s="36"/>
      <c r="G8" s="36"/>
      <c r="H8" s="36"/>
      <c r="I8" s="36"/>
      <c r="J8" s="37"/>
      <c r="K8" s="36"/>
      <c r="L8" s="37"/>
      <c r="M8" s="37"/>
      <c r="N8" s="38"/>
      <c r="O8" s="36"/>
      <c r="P8" s="36"/>
      <c r="Q8" s="36"/>
      <c r="R8" s="43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ht="26.25" x14ac:dyDescent="0.4">
      <c r="A9" s="24"/>
      <c r="B9" s="34"/>
      <c r="C9" s="44" t="s">
        <v>48</v>
      </c>
      <c r="D9" s="35"/>
      <c r="E9" s="35"/>
      <c r="F9" s="36"/>
      <c r="G9" s="36"/>
      <c r="H9" s="36"/>
      <c r="I9" s="36"/>
      <c r="J9" s="37"/>
      <c r="K9" s="36"/>
      <c r="L9" s="37"/>
      <c r="M9" s="37"/>
      <c r="N9" s="38"/>
      <c r="O9" s="36"/>
      <c r="P9" s="36"/>
      <c r="Q9" s="36"/>
      <c r="R9" s="43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6.25" x14ac:dyDescent="0.4">
      <c r="A10" s="24"/>
      <c r="B10" s="34"/>
      <c r="C10" s="46"/>
      <c r="D10" s="45"/>
      <c r="E10" s="35"/>
      <c r="F10" s="36"/>
      <c r="G10" s="36"/>
      <c r="H10" s="36"/>
      <c r="I10" s="36"/>
      <c r="J10" s="37"/>
      <c r="K10" s="36"/>
      <c r="L10" s="37"/>
      <c r="M10" s="37"/>
      <c r="N10" s="38"/>
      <c r="O10" s="36"/>
      <c r="P10" s="36"/>
      <c r="Q10" s="36"/>
      <c r="R10" s="43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26.25" x14ac:dyDescent="0.4">
      <c r="A11" s="24"/>
      <c r="B11" s="34"/>
      <c r="C11" s="44"/>
      <c r="D11" s="45"/>
      <c r="E11" s="35"/>
      <c r="F11" s="36"/>
      <c r="G11" s="36"/>
      <c r="H11" s="36"/>
      <c r="I11" s="36"/>
      <c r="J11" s="37"/>
      <c r="K11" s="36"/>
      <c r="L11" s="37"/>
      <c r="M11" s="37"/>
      <c r="N11" s="38"/>
      <c r="O11" s="36"/>
      <c r="P11" s="36"/>
      <c r="Q11" s="36"/>
      <c r="R11" s="43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ht="26.25" x14ac:dyDescent="0.4">
      <c r="A12" s="24"/>
      <c r="B12" s="34"/>
      <c r="C12" s="46"/>
      <c r="D12" s="35"/>
      <c r="E12" s="35"/>
      <c r="F12" s="36"/>
      <c r="G12" s="36"/>
      <c r="H12" s="36"/>
      <c r="I12" s="36"/>
      <c r="J12" s="37"/>
      <c r="K12" s="36"/>
      <c r="L12" s="37"/>
      <c r="M12" s="37"/>
      <c r="N12" s="38"/>
      <c r="O12" s="36"/>
      <c r="P12" s="36"/>
      <c r="Q12" s="36"/>
      <c r="R12" s="43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ht="26.25" x14ac:dyDescent="0.4">
      <c r="A13" s="24"/>
      <c r="B13" s="34"/>
      <c r="C13" s="46"/>
      <c r="D13" s="35"/>
      <c r="E13" s="35"/>
      <c r="F13" s="36"/>
      <c r="G13" s="36"/>
      <c r="H13" s="36"/>
      <c r="I13" s="36"/>
      <c r="J13" s="37"/>
      <c r="K13" s="36"/>
      <c r="L13" s="37"/>
      <c r="M13" s="37"/>
      <c r="N13" s="38"/>
      <c r="O13" s="36"/>
      <c r="P13" s="36"/>
      <c r="Q13" s="36"/>
      <c r="R13" s="4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ht="26.25" x14ac:dyDescent="0.4">
      <c r="A14" s="24"/>
      <c r="B14" s="34"/>
      <c r="C14" s="46"/>
      <c r="D14" s="35"/>
      <c r="E14" s="35"/>
      <c r="F14" s="36"/>
      <c r="G14" s="36"/>
      <c r="H14" s="36"/>
      <c r="I14" s="36"/>
      <c r="J14" s="37"/>
      <c r="K14" s="36"/>
      <c r="L14" s="37"/>
      <c r="M14" s="37"/>
      <c r="N14" s="38"/>
      <c r="O14" s="36"/>
      <c r="P14" s="36"/>
      <c r="Q14" s="36"/>
      <c r="R14" s="4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26.25" x14ac:dyDescent="0.4">
      <c r="A15" s="24"/>
      <c r="B15" s="34"/>
      <c r="C15" s="46"/>
      <c r="D15" s="35"/>
      <c r="E15" s="35"/>
      <c r="F15" s="36"/>
      <c r="G15" s="36"/>
      <c r="H15" s="36"/>
      <c r="I15" s="36"/>
      <c r="J15" s="37"/>
      <c r="K15" s="36"/>
      <c r="L15" s="37"/>
      <c r="M15" s="37"/>
      <c r="N15" s="38"/>
      <c r="O15" s="36"/>
      <c r="P15" s="36"/>
      <c r="Q15" s="36"/>
      <c r="R15" s="4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26.25" x14ac:dyDescent="0.4">
      <c r="A16" s="24"/>
      <c r="B16" s="34"/>
      <c r="C16" s="44"/>
      <c r="D16" s="35"/>
      <c r="E16" s="35"/>
      <c r="F16" s="36"/>
      <c r="G16" s="36"/>
      <c r="H16" s="36"/>
      <c r="I16" s="36"/>
      <c r="J16" s="37"/>
      <c r="K16" s="36"/>
      <c r="L16" s="37"/>
      <c r="M16" s="37"/>
      <c r="N16" s="38"/>
      <c r="O16" s="36"/>
      <c r="P16" s="36"/>
      <c r="Q16" s="36"/>
      <c r="R16" s="4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26.25" x14ac:dyDescent="0.4">
      <c r="A17" s="24"/>
      <c r="B17" s="34"/>
      <c r="C17" s="44"/>
      <c r="D17" s="35"/>
      <c r="E17" s="35"/>
      <c r="F17" s="36"/>
      <c r="G17" s="36"/>
      <c r="H17" s="36"/>
      <c r="I17" s="36"/>
      <c r="J17" s="37"/>
      <c r="K17" s="36"/>
      <c r="L17" s="37"/>
      <c r="M17" s="37"/>
      <c r="N17" s="38"/>
      <c r="O17" s="36"/>
      <c r="P17" s="36"/>
      <c r="Q17" s="36"/>
      <c r="R17" s="4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ht="26.25" x14ac:dyDescent="0.4">
      <c r="A18" s="24"/>
      <c r="B18" s="47"/>
      <c r="C18" s="48"/>
      <c r="D18" s="35"/>
      <c r="E18" s="35"/>
      <c r="F18" s="36"/>
      <c r="G18" s="36"/>
      <c r="H18" s="36"/>
      <c r="I18" s="36"/>
      <c r="J18" s="37"/>
      <c r="K18" s="36"/>
      <c r="L18" s="37"/>
      <c r="M18" s="37"/>
      <c r="N18" s="38"/>
      <c r="O18" s="36"/>
      <c r="P18" s="36"/>
      <c r="Q18" s="36"/>
      <c r="R18" s="4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26.25" x14ac:dyDescent="0.4">
      <c r="A19" s="24"/>
      <c r="B19" s="47"/>
      <c r="C19" s="48"/>
      <c r="D19" s="35"/>
      <c r="E19" s="35"/>
      <c r="F19" s="36"/>
      <c r="G19" s="36"/>
      <c r="H19" s="36"/>
      <c r="I19" s="36"/>
      <c r="J19" s="37"/>
      <c r="K19" s="36"/>
      <c r="L19" s="37"/>
      <c r="M19" s="37"/>
      <c r="N19" s="38"/>
      <c r="O19" s="36"/>
      <c r="P19" s="36"/>
      <c r="Q19" s="36"/>
      <c r="R19" s="4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3.25" x14ac:dyDescent="0.35">
      <c r="A20" s="24"/>
      <c r="B20" s="47"/>
      <c r="C20" s="48"/>
      <c r="D20" s="36"/>
      <c r="E20" s="36"/>
      <c r="F20" s="36"/>
      <c r="G20" s="36"/>
      <c r="H20" s="36"/>
      <c r="I20" s="36"/>
      <c r="J20" s="36"/>
      <c r="K20" s="36"/>
      <c r="L20" s="36"/>
      <c r="M20" s="39"/>
      <c r="N20" s="36"/>
      <c r="O20" s="36"/>
      <c r="P20" s="36"/>
      <c r="Q20" s="36"/>
      <c r="R20" s="4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5.75" thickBot="1" x14ac:dyDescent="0.3">
      <c r="A21" s="24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ht="15.75" thickTop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ht="29.2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47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47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47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47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47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47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4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4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83CF-A4AC-48BC-AC3E-467E9260333D}">
  <sheetPr>
    <tabColor rgb="FFFFFF00"/>
  </sheetPr>
  <dimension ref="B2:I31"/>
  <sheetViews>
    <sheetView showGridLines="0" zoomScale="190" zoomScaleNormal="190" workbookViewId="0">
      <selection sqref="A1:D23"/>
    </sheetView>
  </sheetViews>
  <sheetFormatPr defaultRowHeight="15" x14ac:dyDescent="0.25"/>
  <cols>
    <col min="2" max="2" width="9.140625" style="5"/>
    <col min="3" max="3" width="12.42578125" style="5" customWidth="1"/>
    <col min="4" max="9" width="9.140625" style="5"/>
    <col min="19" max="19" width="12" bestFit="1" customWidth="1"/>
  </cols>
  <sheetData>
    <row r="2" spans="2:5" x14ac:dyDescent="0.25">
      <c r="B2" s="7" t="s">
        <v>39</v>
      </c>
      <c r="C2" s="8" t="s">
        <v>42</v>
      </c>
      <c r="D2" s="9">
        <v>1</v>
      </c>
      <c r="E2" s="8" t="s">
        <v>2</v>
      </c>
    </row>
    <row r="3" spans="2:5" x14ac:dyDescent="0.25">
      <c r="B3" s="16">
        <v>51.546391752577321</v>
      </c>
      <c r="C3" s="10"/>
      <c r="D3" s="11"/>
      <c r="E3" s="17">
        <v>-0.03</v>
      </c>
    </row>
    <row r="4" spans="2:5" x14ac:dyDescent="0.25">
      <c r="B4" s="11"/>
      <c r="C4" s="12" t="s">
        <v>43</v>
      </c>
      <c r="D4" s="11"/>
      <c r="E4" s="12" t="s">
        <v>3</v>
      </c>
    </row>
    <row r="5" spans="2:5" x14ac:dyDescent="0.25">
      <c r="B5" s="11"/>
      <c r="C5" s="1">
        <v>50</v>
      </c>
      <c r="D5" s="11"/>
      <c r="E5" s="2">
        <v>0.97</v>
      </c>
    </row>
    <row r="6" spans="2:5" x14ac:dyDescent="0.25">
      <c r="B6" s="11"/>
      <c r="C6" s="13"/>
      <c r="D6" s="11"/>
      <c r="E6" s="13"/>
    </row>
    <row r="7" spans="2:5" x14ac:dyDescent="0.25">
      <c r="B7" s="11"/>
      <c r="C7" s="13"/>
      <c r="D7" s="11"/>
      <c r="E7" s="13"/>
    </row>
    <row r="8" spans="2:5" x14ac:dyDescent="0.25">
      <c r="B8" s="14"/>
      <c r="C8" s="15"/>
      <c r="D8" s="14"/>
      <c r="E8" s="15"/>
    </row>
    <row r="12" spans="2:5" x14ac:dyDescent="0.25">
      <c r="B12"/>
      <c r="C12"/>
      <c r="D12"/>
    </row>
    <row r="13" spans="2:5" x14ac:dyDescent="0.25">
      <c r="B13"/>
      <c r="C13"/>
      <c r="D13"/>
    </row>
    <row r="14" spans="2:5" x14ac:dyDescent="0.25">
      <c r="B14"/>
      <c r="C14"/>
      <c r="D14"/>
    </row>
    <row r="15" spans="2:5" x14ac:dyDescent="0.25">
      <c r="B15"/>
      <c r="C15"/>
      <c r="D15"/>
    </row>
    <row r="16" spans="2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30" spans="2:4" ht="19.899999999999999" customHeight="1" x14ac:dyDescent="0.25"/>
    <row r="31" spans="2:4" ht="19.899999999999999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B5C76-CA52-4747-91FB-8BA2142152D0}">
  <sheetPr>
    <tabColor rgb="FF0000FF"/>
  </sheetPr>
  <dimension ref="A1:AA42"/>
  <sheetViews>
    <sheetView zoomScaleNormal="100" workbookViewId="0">
      <selection activeCell="D6" sqref="D6"/>
    </sheetView>
  </sheetViews>
  <sheetFormatPr defaultRowHeight="15" x14ac:dyDescent="0.25"/>
  <cols>
    <col min="1" max="1" width="19" style="53" customWidth="1"/>
    <col min="2" max="2" width="10.85546875" style="53" customWidth="1"/>
    <col min="3" max="3" width="10" style="53" customWidth="1"/>
    <col min="4" max="4" width="12.5703125" style="53" customWidth="1"/>
    <col min="5" max="5" width="10.85546875" style="53" bestFit="1" customWidth="1"/>
    <col min="6" max="7" width="9.140625" style="53"/>
    <col min="8" max="8" width="14.140625" style="53" customWidth="1"/>
    <col min="9" max="10" width="9.140625" style="53"/>
    <col min="11" max="11" width="12.42578125" style="53" customWidth="1"/>
    <col min="12" max="26" width="9.140625" style="53"/>
    <col min="27" max="27" width="12" style="53" bestFit="1" customWidth="1"/>
    <col min="28" max="16384" width="9.140625" style="53"/>
  </cols>
  <sheetData>
    <row r="1" spans="1:27" ht="18.75" x14ac:dyDescent="0.3">
      <c r="A1" s="52" t="s">
        <v>44</v>
      </c>
      <c r="AA1" s="54">
        <v>125</v>
      </c>
    </row>
    <row r="2" spans="1:27" x14ac:dyDescent="0.25">
      <c r="AA2" s="54" t="s">
        <v>33</v>
      </c>
    </row>
    <row r="3" spans="1:27" ht="30" x14ac:dyDescent="0.25">
      <c r="A3" s="55" t="str">
        <f>"If the "&amp;A6&amp;" = "&amp;DOLLAR(AA1)&amp;" and the terms are '"&amp;AA2&amp;"' with an "&amp;A8&amp;" of "&amp;TEXT(AA3,"mm/dd/yyy")&amp;" and a Partial Payment of "&amp;DOLLAR(AA5)&amp;" is made on "&amp;TEXT(AA4,"mm/dd/yyy")&amp;" how much should the account be credited?"</f>
        <v>If the Invoice Total = $125.00 and the terms are '3/10, net 40' with an Invoice Date of 03/08/2018 and a Partial Payment of $50.00 is made on 03/17/2018 how much should the account be credited?</v>
      </c>
      <c r="B3" s="56"/>
      <c r="C3" s="56"/>
      <c r="D3" s="56"/>
      <c r="E3" s="56"/>
      <c r="F3" s="56"/>
      <c r="G3" s="56"/>
      <c r="H3" s="57"/>
      <c r="AA3" s="54">
        <v>43167</v>
      </c>
    </row>
    <row r="4" spans="1:27" x14ac:dyDescent="0.25">
      <c r="AA4" s="58">
        <f>AA3+9</f>
        <v>43176</v>
      </c>
    </row>
    <row r="5" spans="1:27" x14ac:dyDescent="0.25">
      <c r="A5" s="59" t="s">
        <v>41</v>
      </c>
      <c r="B5" s="60"/>
      <c r="C5" s="60"/>
      <c r="D5" s="60"/>
      <c r="E5" s="60"/>
      <c r="F5" s="60"/>
      <c r="G5" s="60"/>
      <c r="H5" s="61"/>
      <c r="J5" s="59" t="s">
        <v>40</v>
      </c>
      <c r="K5" s="60"/>
      <c r="L5" s="60"/>
      <c r="M5" s="60"/>
      <c r="N5" s="60"/>
      <c r="O5" s="60"/>
      <c r="P5" s="60"/>
      <c r="Q5" s="61"/>
      <c r="AA5" s="54">
        <v>50</v>
      </c>
    </row>
    <row r="6" spans="1:27" x14ac:dyDescent="0.25">
      <c r="A6" s="62" t="s">
        <v>30</v>
      </c>
      <c r="B6" s="63"/>
      <c r="C6" s="64"/>
      <c r="D6" s="19"/>
      <c r="AA6" s="58">
        <v>0.03</v>
      </c>
    </row>
    <row r="7" spans="1:27" x14ac:dyDescent="0.25">
      <c r="A7" s="62" t="s">
        <v>4</v>
      </c>
      <c r="B7" s="63"/>
      <c r="C7" s="64"/>
      <c r="D7" s="58"/>
      <c r="J7" s="65" t="s">
        <v>39</v>
      </c>
      <c r="K7" s="66" t="s">
        <v>42</v>
      </c>
      <c r="L7" s="65">
        <v>1</v>
      </c>
      <c r="M7" s="66" t="s">
        <v>2</v>
      </c>
      <c r="AA7" s="58">
        <v>10</v>
      </c>
    </row>
    <row r="8" spans="1:27" x14ac:dyDescent="0.25">
      <c r="A8" s="62" t="s">
        <v>17</v>
      </c>
      <c r="B8" s="63"/>
      <c r="C8" s="64"/>
      <c r="D8" s="6"/>
      <c r="J8" s="67">
        <f>K10/M10</f>
        <v>0</v>
      </c>
      <c r="K8" s="68"/>
      <c r="L8" s="67"/>
      <c r="M8" s="68">
        <f>-D11</f>
        <v>0</v>
      </c>
    </row>
    <row r="9" spans="1:27" x14ac:dyDescent="0.25">
      <c r="A9" s="62" t="s">
        <v>6</v>
      </c>
      <c r="B9" s="63"/>
      <c r="C9" s="64"/>
      <c r="D9" s="6"/>
      <c r="J9" s="67"/>
      <c r="K9" s="69" t="s">
        <v>43</v>
      </c>
      <c r="L9" s="67"/>
      <c r="M9" s="69" t="s">
        <v>3</v>
      </c>
    </row>
    <row r="10" spans="1:27" x14ac:dyDescent="0.25">
      <c r="A10" s="70" t="s">
        <v>31</v>
      </c>
      <c r="B10" s="71"/>
      <c r="C10" s="72"/>
      <c r="D10" s="19"/>
      <c r="J10" s="67"/>
      <c r="K10" s="73">
        <f>D10</f>
        <v>0</v>
      </c>
      <c r="L10" s="67"/>
      <c r="M10" s="73">
        <f>L7+M8</f>
        <v>1</v>
      </c>
    </row>
    <row r="11" spans="1:27" x14ac:dyDescent="0.25">
      <c r="A11" s="62" t="s">
        <v>5</v>
      </c>
      <c r="B11" s="63"/>
      <c r="C11" s="64"/>
      <c r="D11" s="58"/>
      <c r="J11" s="67"/>
      <c r="K11" s="74"/>
      <c r="L11" s="67"/>
      <c r="M11" s="74"/>
    </row>
    <row r="12" spans="1:27" x14ac:dyDescent="0.25">
      <c r="A12" s="62" t="s">
        <v>34</v>
      </c>
      <c r="B12" s="63"/>
      <c r="C12" s="64"/>
      <c r="D12" s="58"/>
      <c r="H12" s="75"/>
      <c r="J12" s="67"/>
      <c r="K12" s="74"/>
      <c r="L12" s="67"/>
      <c r="M12" s="74"/>
    </row>
    <row r="13" spans="1:27" x14ac:dyDescent="0.25">
      <c r="A13" s="62" t="s">
        <v>35</v>
      </c>
      <c r="B13" s="63"/>
      <c r="C13" s="64"/>
      <c r="D13" s="75"/>
      <c r="F13" s="53" t="str">
        <f ca="1">IF(_xlfn.ISFORMULA(D13),_xlfn.FORMULATEXT(D13),"")</f>
        <v/>
      </c>
      <c r="J13" s="76"/>
      <c r="K13" s="77"/>
      <c r="L13" s="76"/>
      <c r="M13" s="77"/>
    </row>
    <row r="14" spans="1:27" x14ac:dyDescent="0.25">
      <c r="A14" s="62" t="s">
        <v>36</v>
      </c>
      <c r="B14" s="63"/>
      <c r="C14" s="64"/>
      <c r="D14" s="75"/>
      <c r="F14" s="53" t="str">
        <f t="shared" ref="F14" ca="1" si="0">IF(_xlfn.ISFORMULA(D14),_xlfn.FORMULATEXT(D14),"")</f>
        <v/>
      </c>
    </row>
    <row r="15" spans="1:27" x14ac:dyDescent="0.25">
      <c r="A15" s="62" t="s">
        <v>37</v>
      </c>
      <c r="B15" s="63"/>
      <c r="C15" s="64"/>
      <c r="D15" s="18"/>
      <c r="F15" s="53" t="str">
        <f ca="1">IF(_xlfn.ISFORMULA(D15),_xlfn.FORMULATEXT(D15),"")</f>
        <v/>
      </c>
    </row>
    <row r="16" spans="1:27" x14ac:dyDescent="0.25">
      <c r="A16" s="62" t="s">
        <v>38</v>
      </c>
      <c r="B16" s="63"/>
      <c r="C16" s="64"/>
      <c r="D16" s="18"/>
      <c r="F16" s="53" t="str">
        <f t="shared" ref="F16" ca="1" si="1">IF(_xlfn.ISFORMULA(D16),_xlfn.FORMULATEXT(D16),"")</f>
        <v/>
      </c>
    </row>
    <row r="17" spans="1:10" x14ac:dyDescent="0.25">
      <c r="A17" s="62" t="s">
        <v>46</v>
      </c>
      <c r="B17" s="63"/>
      <c r="C17" s="64"/>
      <c r="D17" s="75"/>
      <c r="F17" s="53" t="str">
        <f t="shared" ref="F17" ca="1" si="2">IF(_xlfn.ISFORMULA(D17),_xlfn.FORMULATEXT(D17),"")</f>
        <v/>
      </c>
    </row>
    <row r="18" spans="1:10" x14ac:dyDescent="0.25">
      <c r="A18" s="78"/>
      <c r="B18" s="78"/>
      <c r="C18" s="78"/>
      <c r="D18" s="78"/>
    </row>
    <row r="19" spans="1:10" x14ac:dyDescent="0.25">
      <c r="A19" s="79" t="s">
        <v>32</v>
      </c>
      <c r="B19" s="80"/>
      <c r="C19" s="80"/>
      <c r="D19" s="80"/>
      <c r="E19" s="80"/>
      <c r="F19" s="80"/>
      <c r="G19" s="80"/>
      <c r="H19" s="81"/>
    </row>
    <row r="20" spans="1:10" x14ac:dyDescent="0.25">
      <c r="A20" s="82" t="str">
        <f>"1) First think about how much you would have to pay if you owed $1 and you were given a "&amp;TEXT(AA6,"0.00%")&amp;" discount."</f>
        <v>1) First think about how much you would have to pay if you owed $1 and you were given a 3.00% discount.</v>
      </c>
      <c r="B20" s="83"/>
      <c r="C20" s="83"/>
      <c r="D20" s="83"/>
      <c r="E20" s="83"/>
      <c r="F20" s="83"/>
      <c r="G20" s="83"/>
      <c r="H20" s="83"/>
      <c r="I20" s="83"/>
      <c r="J20" s="84"/>
    </row>
    <row r="21" spans="1:10" x14ac:dyDescent="0.25">
      <c r="A21" s="85" t="str">
        <f>"2) You would NOT have to pay the whole $1, you would pay: $1 - "&amp;DOLLAR(AA6)&amp;" = "&amp;DOLLAR(1-AA6)&amp;"."</f>
        <v>2) You would NOT have to pay the whole $1, you would pay: $1 - $0.03 = $0.97.</v>
      </c>
      <c r="B21" s="86"/>
      <c r="C21" s="86"/>
      <c r="D21" s="86"/>
      <c r="E21" s="86"/>
      <c r="F21" s="86"/>
      <c r="G21" s="86"/>
      <c r="H21" s="86"/>
      <c r="I21" s="86"/>
      <c r="J21" s="87"/>
    </row>
    <row r="22" spans="1:10" x14ac:dyDescent="0.25">
      <c r="A22" s="85" t="str">
        <f>"3) This means for every $1 in an account balance, you only need to pay "&amp;DOLLAR(1-AA6)&amp;" or "&amp;DOLLAR(1-AA6)*100&amp;" pennies"</f>
        <v>3) This means for every $1 in an account balance, you only need to pay $0.97 or 97 pennies</v>
      </c>
      <c r="B22" s="86"/>
      <c r="C22" s="86"/>
      <c r="D22" s="86"/>
      <c r="E22" s="86"/>
      <c r="F22" s="86"/>
      <c r="G22" s="86"/>
      <c r="H22" s="86"/>
      <c r="I22" s="86"/>
      <c r="J22" s="87"/>
    </row>
    <row r="23" spans="1:10" x14ac:dyDescent="0.25">
      <c r="A23" s="85" t="str">
        <f>"4) So if someone pays "&amp;DOLLAR(AA5)&amp;", you cannot take just "&amp;DOLLAR(AA5)&amp;" off the account, you must take $1 for every "&amp;DOLLAR(1-AA6)&amp;" that they pay."</f>
        <v>4) So if someone pays $50.00, you cannot take just $50.00 off the account, you must take $1 for every $0.97 that they pay.</v>
      </c>
      <c r="B23" s="86"/>
      <c r="C23" s="86"/>
      <c r="D23" s="86"/>
      <c r="E23" s="86"/>
      <c r="F23" s="86"/>
      <c r="G23" s="86"/>
      <c r="H23" s="86"/>
      <c r="I23" s="86"/>
      <c r="J23" s="87"/>
    </row>
    <row r="24" spans="1:10" x14ac:dyDescent="0.25">
      <c r="A24" s="85" t="str">
        <f>"5) How do we do that? We ask the question: How many "&amp;DOLLAR(1-AA6)&amp;" are in "&amp;DOLLAR(AA5)&amp;"!"</f>
        <v>5) How do we do that? We ask the question: How many $0.97 are in $50.00!</v>
      </c>
      <c r="B24" s="86"/>
      <c r="C24" s="86"/>
      <c r="D24" s="86"/>
      <c r="E24" s="86"/>
      <c r="F24" s="86"/>
      <c r="G24" s="86"/>
      <c r="H24" s="86"/>
      <c r="I24" s="86"/>
      <c r="J24" s="87"/>
    </row>
    <row r="25" spans="1:10" x14ac:dyDescent="0.25">
      <c r="A25" s="85" t="str">
        <f>"6) Dividing "&amp;DOLLAR(AA5)&amp;" by "&amp;DOLLAR(1-AA6)&amp;" tells us How many "&amp;DOLLAR(1-AA6)&amp;" are in "&amp;DOLLAR(AA5)&amp;"!"</f>
        <v>6) Dividing $50.00 by $0.97 tells us How many $0.97 are in $50.00!</v>
      </c>
      <c r="B25" s="86"/>
      <c r="C25" s="86"/>
      <c r="D25" s="86"/>
      <c r="E25" s="86"/>
      <c r="F25" s="86"/>
      <c r="G25" s="86"/>
      <c r="H25" s="86"/>
      <c r="I25" s="86"/>
      <c r="J25" s="87"/>
    </row>
    <row r="26" spans="1:10" x14ac:dyDescent="0.25">
      <c r="A26" s="88" t="str">
        <f>"7) The credit for the account is: "&amp;DOLLAR(AA5)&amp;"/(1-"&amp;AA6&amp;") = "&amp;DOLLAR(AA5)&amp;"/"&amp;1-AA6&amp;" = "&amp;DOLLAR(AA5/(1-AA6))</f>
        <v>7) The credit for the account is: $50.00/(1-0.03) = $50.00/0.97 = $51.55</v>
      </c>
      <c r="B26" s="89"/>
      <c r="C26" s="89"/>
      <c r="D26" s="89"/>
      <c r="E26" s="89"/>
      <c r="F26" s="89"/>
      <c r="G26" s="89"/>
      <c r="H26" s="89"/>
      <c r="I26" s="89"/>
      <c r="J26" s="90"/>
    </row>
    <row r="33" spans="1:9" ht="18.75" x14ac:dyDescent="0.3">
      <c r="A33" s="52" t="s">
        <v>45</v>
      </c>
    </row>
    <row r="35" spans="1:9" ht="19.899999999999999" customHeight="1" x14ac:dyDescent="0.25">
      <c r="A35" s="62" t="s">
        <v>5</v>
      </c>
      <c r="B35" s="63"/>
      <c r="C35" s="64"/>
      <c r="D35" s="91">
        <v>0.02</v>
      </c>
    </row>
    <row r="36" spans="1:9" ht="19.899999999999999" customHeight="1" x14ac:dyDescent="0.25">
      <c r="A36" s="62" t="s">
        <v>7</v>
      </c>
      <c r="B36" s="63"/>
      <c r="C36" s="64"/>
      <c r="D36" s="98">
        <v>1852.75</v>
      </c>
    </row>
    <row r="37" spans="1:9" x14ac:dyDescent="0.25">
      <c r="A37" s="62" t="s">
        <v>8</v>
      </c>
      <c r="B37" s="63"/>
      <c r="C37" s="64"/>
      <c r="D37" s="98">
        <v>900</v>
      </c>
    </row>
    <row r="38" spans="1:9" x14ac:dyDescent="0.25">
      <c r="A38" s="62" t="s">
        <v>9</v>
      </c>
      <c r="B38" s="63"/>
      <c r="C38" s="64"/>
      <c r="D38" s="99">
        <f>D37/(1-D35)</f>
        <v>918.36734693877554</v>
      </c>
      <c r="F38" s="53" t="s">
        <v>11</v>
      </c>
    </row>
    <row r="39" spans="1:9" x14ac:dyDescent="0.25">
      <c r="A39" s="62" t="s">
        <v>10</v>
      </c>
      <c r="B39" s="63"/>
      <c r="C39" s="64"/>
      <c r="D39" s="99">
        <f>D36-D38</f>
        <v>934.38265306122446</v>
      </c>
    </row>
    <row r="41" spans="1:9" ht="17.25" x14ac:dyDescent="0.3">
      <c r="A41" s="92" t="s">
        <v>12</v>
      </c>
      <c r="B41" s="93"/>
      <c r="C41" s="93"/>
      <c r="D41" s="93"/>
      <c r="E41" s="93"/>
      <c r="F41" s="93"/>
      <c r="G41" s="93"/>
      <c r="H41" s="93"/>
      <c r="I41" s="94"/>
    </row>
    <row r="42" spans="1:9" ht="17.25" x14ac:dyDescent="0.3">
      <c r="A42" s="95" t="s">
        <v>13</v>
      </c>
      <c r="B42" s="96"/>
      <c r="C42" s="96"/>
      <c r="D42" s="96"/>
      <c r="E42" s="96"/>
      <c r="F42" s="96"/>
      <c r="G42" s="96"/>
      <c r="H42" s="96"/>
      <c r="I42" s="9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F1FC-68D9-42D2-852A-D3FF71C8C1B3}">
  <sheetPr>
    <tabColor rgb="FFFF0000"/>
  </sheetPr>
  <dimension ref="A1:AA42"/>
  <sheetViews>
    <sheetView zoomScale="130" zoomScaleNormal="130" workbookViewId="0">
      <selection activeCell="D17" sqref="D17"/>
    </sheetView>
  </sheetViews>
  <sheetFormatPr defaultRowHeight="15" x14ac:dyDescent="0.25"/>
  <cols>
    <col min="1" max="1" width="19" style="53" customWidth="1"/>
    <col min="2" max="2" width="10.85546875" style="53" customWidth="1"/>
    <col min="3" max="3" width="10" style="53" customWidth="1"/>
    <col min="4" max="4" width="12.5703125" style="53" customWidth="1"/>
    <col min="5" max="5" width="10.85546875" style="53" bestFit="1" customWidth="1"/>
    <col min="6" max="7" width="9.140625" style="53"/>
    <col min="8" max="8" width="14.140625" style="53" customWidth="1"/>
    <col min="9" max="10" width="9.140625" style="53"/>
    <col min="11" max="11" width="12.42578125" style="53" customWidth="1"/>
    <col min="12" max="26" width="9.140625" style="53"/>
    <col min="27" max="27" width="12" style="53" bestFit="1" customWidth="1"/>
    <col min="28" max="16384" width="9.140625" style="53"/>
  </cols>
  <sheetData>
    <row r="1" spans="1:27" ht="18.75" x14ac:dyDescent="0.3">
      <c r="A1" s="52" t="s">
        <v>44</v>
      </c>
      <c r="AA1" s="54">
        <v>125</v>
      </c>
    </row>
    <row r="2" spans="1:27" x14ac:dyDescent="0.25">
      <c r="AA2" s="54" t="s">
        <v>33</v>
      </c>
    </row>
    <row r="3" spans="1:27" ht="30" x14ac:dyDescent="0.25">
      <c r="A3" s="55" t="str">
        <f>"If the "&amp;A6&amp;" = "&amp;DOLLAR(AA1)&amp;" and the terms are '"&amp;AA2&amp;"' with an "&amp;A8&amp;" of "&amp;TEXT(AA3,"mm/dd/yyy")&amp;" and a Partial Payment of "&amp;DOLLAR(AA5)&amp;" is made on "&amp;TEXT(AA4,"mm/dd/yyy")&amp;" how much should the account be credited?"</f>
        <v>If the Invoice Total = $125.00 and the terms are '3/10, net 40' with an Invoice Date of 03/08/2018 and a Partial Payment of $50.00 is made on 03/17/2018 how much should the account be credited?</v>
      </c>
      <c r="B3" s="56"/>
      <c r="C3" s="56"/>
      <c r="D3" s="56"/>
      <c r="E3" s="56"/>
      <c r="F3" s="56"/>
      <c r="G3" s="56"/>
      <c r="H3" s="57"/>
      <c r="AA3" s="54">
        <v>43167</v>
      </c>
    </row>
    <row r="4" spans="1:27" x14ac:dyDescent="0.25">
      <c r="AA4" s="58">
        <f>AA3+9</f>
        <v>43176</v>
      </c>
    </row>
    <row r="5" spans="1:27" x14ac:dyDescent="0.25">
      <c r="A5" s="59" t="s">
        <v>41</v>
      </c>
      <c r="B5" s="60"/>
      <c r="C5" s="60"/>
      <c r="D5" s="60"/>
      <c r="E5" s="60"/>
      <c r="F5" s="60"/>
      <c r="G5" s="60"/>
      <c r="H5" s="61"/>
      <c r="J5" s="59" t="s">
        <v>40</v>
      </c>
      <c r="K5" s="60"/>
      <c r="L5" s="60"/>
      <c r="M5" s="60"/>
      <c r="N5" s="60"/>
      <c r="O5" s="60"/>
      <c r="P5" s="60"/>
      <c r="Q5" s="61"/>
      <c r="AA5" s="54">
        <v>50</v>
      </c>
    </row>
    <row r="6" spans="1:27" x14ac:dyDescent="0.25">
      <c r="A6" s="62" t="s">
        <v>30</v>
      </c>
      <c r="B6" s="63"/>
      <c r="C6" s="64"/>
      <c r="D6" s="19">
        <v>125</v>
      </c>
      <c r="AA6" s="58">
        <v>0.03</v>
      </c>
    </row>
    <row r="7" spans="1:27" x14ac:dyDescent="0.25">
      <c r="A7" s="62" t="s">
        <v>4</v>
      </c>
      <c r="B7" s="63"/>
      <c r="C7" s="64"/>
      <c r="D7" s="58" t="s">
        <v>76</v>
      </c>
      <c r="J7" s="65" t="s">
        <v>39</v>
      </c>
      <c r="K7" s="66" t="s">
        <v>42</v>
      </c>
      <c r="L7" s="65">
        <v>1</v>
      </c>
      <c r="M7" s="66" t="s">
        <v>2</v>
      </c>
      <c r="AA7" s="58">
        <v>10</v>
      </c>
    </row>
    <row r="8" spans="1:27" x14ac:dyDescent="0.25">
      <c r="A8" s="62" t="s">
        <v>17</v>
      </c>
      <c r="B8" s="63"/>
      <c r="C8" s="64"/>
      <c r="D8" s="6">
        <v>43167</v>
      </c>
      <c r="J8" s="67">
        <f>K10/M10</f>
        <v>51.546391752577321</v>
      </c>
      <c r="K8" s="68"/>
      <c r="L8" s="67"/>
      <c r="M8" s="68">
        <f>-D11</f>
        <v>-0.03</v>
      </c>
    </row>
    <row r="9" spans="1:27" x14ac:dyDescent="0.25">
      <c r="A9" s="62" t="s">
        <v>6</v>
      </c>
      <c r="B9" s="63"/>
      <c r="C9" s="64"/>
      <c r="D9" s="6">
        <v>43176</v>
      </c>
      <c r="J9" s="67"/>
      <c r="K9" s="69" t="s">
        <v>43</v>
      </c>
      <c r="L9" s="67"/>
      <c r="M9" s="69" t="s">
        <v>3</v>
      </c>
    </row>
    <row r="10" spans="1:27" x14ac:dyDescent="0.25">
      <c r="A10" s="70" t="s">
        <v>31</v>
      </c>
      <c r="B10" s="71"/>
      <c r="C10" s="72"/>
      <c r="D10" s="19">
        <v>50</v>
      </c>
      <c r="J10" s="67"/>
      <c r="K10" s="73">
        <f>D10</f>
        <v>50</v>
      </c>
      <c r="L10" s="67"/>
      <c r="M10" s="73">
        <f>L7+M8</f>
        <v>0.97</v>
      </c>
    </row>
    <row r="11" spans="1:27" x14ac:dyDescent="0.25">
      <c r="A11" s="62" t="s">
        <v>5</v>
      </c>
      <c r="B11" s="63"/>
      <c r="C11" s="64"/>
      <c r="D11" s="58">
        <v>0.03</v>
      </c>
      <c r="H11" s="53" t="s">
        <v>77</v>
      </c>
      <c r="J11" s="67"/>
      <c r="K11" s="74"/>
      <c r="L11" s="67"/>
      <c r="M11" s="74"/>
    </row>
    <row r="12" spans="1:27" x14ac:dyDescent="0.25">
      <c r="A12" s="62" t="s">
        <v>34</v>
      </c>
      <c r="B12" s="63"/>
      <c r="C12" s="64"/>
      <c r="D12" s="58">
        <v>10</v>
      </c>
      <c r="H12" s="75">
        <f>D10/(1-D11)</f>
        <v>51.546391752577321</v>
      </c>
      <c r="J12" s="67"/>
      <c r="K12" s="74"/>
      <c r="L12" s="67"/>
      <c r="M12" s="74"/>
    </row>
    <row r="13" spans="1:27" x14ac:dyDescent="0.25">
      <c r="A13" s="62" t="s">
        <v>35</v>
      </c>
      <c r="B13" s="63"/>
      <c r="C13" s="64"/>
      <c r="D13" s="75">
        <f>D9-D8</f>
        <v>9</v>
      </c>
      <c r="F13" s="53" t="str">
        <f ca="1">IF(_xlfn.ISFORMULA(D13),_xlfn.FORMULATEXT(D13),"")</f>
        <v>=D9-D8</v>
      </c>
      <c r="J13" s="76"/>
      <c r="K13" s="77"/>
      <c r="L13" s="76"/>
      <c r="M13" s="77"/>
    </row>
    <row r="14" spans="1:27" x14ac:dyDescent="0.25">
      <c r="A14" s="62" t="s">
        <v>36</v>
      </c>
      <c r="B14" s="63"/>
      <c r="C14" s="64"/>
      <c r="D14" s="75" t="b">
        <f>D13&lt;=D12</f>
        <v>1</v>
      </c>
      <c r="F14" s="53" t="str">
        <f t="shared" ref="F14" ca="1" si="0">IF(_xlfn.ISFORMULA(D14),_xlfn.FORMULATEXT(D14),"")</f>
        <v>=D13&lt;=D12</v>
      </c>
    </row>
    <row r="15" spans="1:27" x14ac:dyDescent="0.25">
      <c r="A15" s="62" t="s">
        <v>37</v>
      </c>
      <c r="B15" s="63"/>
      <c r="C15" s="64"/>
      <c r="D15" s="18">
        <f>ROUND(D10/(1-D11),2)</f>
        <v>51.55</v>
      </c>
      <c r="F15" s="53" t="str">
        <f ca="1">IF(_xlfn.ISFORMULA(D15),_xlfn.FORMULATEXT(D15),"")</f>
        <v>=ROUND(D10/(1-D11),2)</v>
      </c>
    </row>
    <row r="16" spans="1:27" x14ac:dyDescent="0.25">
      <c r="A16" s="62" t="s">
        <v>38</v>
      </c>
      <c r="B16" s="63"/>
      <c r="C16" s="64"/>
      <c r="D16" s="18">
        <f>D6-D15</f>
        <v>73.45</v>
      </c>
      <c r="F16" s="53" t="str">
        <f t="shared" ref="F16:F17" ca="1" si="1">IF(_xlfn.ISFORMULA(D16),_xlfn.FORMULATEXT(D16),"")</f>
        <v>=D6-D15</v>
      </c>
    </row>
    <row r="17" spans="1:9" x14ac:dyDescent="0.25">
      <c r="A17" s="62" t="s">
        <v>46</v>
      </c>
      <c r="B17" s="63"/>
      <c r="C17" s="64"/>
      <c r="D17" s="75">
        <f>H12*(1-D11)</f>
        <v>50</v>
      </c>
      <c r="F17" s="53" t="str">
        <f t="shared" ca="1" si="1"/>
        <v>=H12*(1-D11)</v>
      </c>
    </row>
    <row r="18" spans="1:9" x14ac:dyDescent="0.25">
      <c r="A18" s="78"/>
      <c r="B18" s="78"/>
      <c r="C18" s="78"/>
      <c r="D18" s="78"/>
    </row>
    <row r="19" spans="1:9" x14ac:dyDescent="0.25">
      <c r="A19" s="79" t="s">
        <v>32</v>
      </c>
      <c r="B19" s="80"/>
      <c r="C19" s="80"/>
      <c r="D19" s="80"/>
      <c r="E19" s="80"/>
      <c r="F19" s="80"/>
      <c r="G19" s="80"/>
      <c r="H19" s="81"/>
    </row>
    <row r="20" spans="1:9" x14ac:dyDescent="0.25">
      <c r="A20" s="82" t="str">
        <f>"1) First think about how much you would have to pay if you owed $1 and you were given a "&amp;TEXT(AA6,"0.00%")&amp;" discount."</f>
        <v>1) First think about how much you would have to pay if you owed $1 and you were given a 3.00% discount.</v>
      </c>
      <c r="B20" s="83"/>
      <c r="C20" s="83"/>
      <c r="D20" s="83"/>
      <c r="E20" s="83"/>
      <c r="F20" s="83"/>
      <c r="G20" s="83"/>
      <c r="H20" s="83"/>
      <c r="I20" s="84"/>
    </row>
    <row r="21" spans="1:9" x14ac:dyDescent="0.25">
      <c r="A21" s="85" t="str">
        <f>"2) You would NOT have to pay the whole $1, you would pay: $1 - "&amp;DOLLAR(AA6)&amp;" = "&amp;DOLLAR(1-AA6)&amp;"."</f>
        <v>2) You would NOT have to pay the whole $1, you would pay: $1 - $0.03 = $0.97.</v>
      </c>
      <c r="B21" s="86"/>
      <c r="C21" s="86"/>
      <c r="D21" s="86"/>
      <c r="E21" s="86"/>
      <c r="F21" s="86"/>
      <c r="G21" s="86"/>
      <c r="H21" s="86"/>
      <c r="I21" s="87"/>
    </row>
    <row r="22" spans="1:9" x14ac:dyDescent="0.25">
      <c r="A22" s="85" t="str">
        <f>"3) This means for every $1 in an account balance, you only need to pay "&amp;DOLLAR(1-AA6)&amp;" or "&amp;DOLLAR(1-AA6)*100&amp;" pennies"</f>
        <v>3) This means for every $1 in an account balance, you only need to pay $0.97 or 97 pennies</v>
      </c>
      <c r="B22" s="86"/>
      <c r="C22" s="86"/>
      <c r="D22" s="86"/>
      <c r="E22" s="86"/>
      <c r="F22" s="86"/>
      <c r="G22" s="86"/>
      <c r="H22" s="86"/>
      <c r="I22" s="87"/>
    </row>
    <row r="23" spans="1:9" x14ac:dyDescent="0.25">
      <c r="A23" s="85" t="str">
        <f>"4) So if someone pays "&amp;DOLLAR(AA5)&amp;", you cannot take just "&amp;DOLLAR(AA5)&amp;" off the account, you must take $1 for every "&amp;DOLLAR(1-AA6)&amp;" that they pay."</f>
        <v>4) So if someone pays $50.00, you cannot take just $50.00 off the account, you must take $1 for every $0.97 that they pay.</v>
      </c>
      <c r="B23" s="86"/>
      <c r="C23" s="86"/>
      <c r="D23" s="86"/>
      <c r="E23" s="86"/>
      <c r="F23" s="86"/>
      <c r="G23" s="86"/>
      <c r="H23" s="86"/>
      <c r="I23" s="87"/>
    </row>
    <row r="24" spans="1:9" x14ac:dyDescent="0.25">
      <c r="A24" s="85" t="str">
        <f>"5) How do we do that? We ask the question: How many "&amp;DOLLAR(1-AA6)&amp;" are in "&amp;DOLLAR(AA5)&amp;"!"</f>
        <v>5) How do we do that? We ask the question: How many $0.97 are in $50.00!</v>
      </c>
      <c r="B24" s="86"/>
      <c r="C24" s="86"/>
      <c r="D24" s="86"/>
      <c r="E24" s="86"/>
      <c r="F24" s="86"/>
      <c r="G24" s="86"/>
      <c r="H24" s="86"/>
      <c r="I24" s="87"/>
    </row>
    <row r="25" spans="1:9" x14ac:dyDescent="0.25">
      <c r="A25" s="85" t="str">
        <f>"6) Dividing "&amp;DOLLAR(AA5)&amp;" by "&amp;DOLLAR(1-AA6)&amp;" tells us How many "&amp;DOLLAR(1-AA6)&amp;" are in "&amp;DOLLAR(AA5)&amp;"!"</f>
        <v>6) Dividing $50.00 by $0.97 tells us How many $0.97 are in $50.00!</v>
      </c>
      <c r="B25" s="86"/>
      <c r="C25" s="86"/>
      <c r="D25" s="86"/>
      <c r="E25" s="86"/>
      <c r="F25" s="86"/>
      <c r="G25" s="86"/>
      <c r="H25" s="86"/>
      <c r="I25" s="87"/>
    </row>
    <row r="26" spans="1:9" x14ac:dyDescent="0.25">
      <c r="A26" s="88" t="str">
        <f>"7) The credit for the account is: "&amp;DOLLAR(AA5)&amp;"/(1-"&amp;AA6&amp;") = "&amp;DOLLAR(AA5)&amp;"/"&amp;1-AA6&amp;" = "&amp;DOLLAR(AA5/(1-AA6))</f>
        <v>7) The credit for the account is: $50.00/(1-0.03) = $50.00/0.97 = $51.55</v>
      </c>
      <c r="B26" s="89"/>
      <c r="C26" s="89"/>
      <c r="D26" s="89"/>
      <c r="E26" s="89"/>
      <c r="F26" s="89"/>
      <c r="G26" s="89"/>
      <c r="H26" s="89"/>
      <c r="I26" s="90"/>
    </row>
    <row r="33" spans="1:9" ht="18.75" x14ac:dyDescent="0.3">
      <c r="A33" s="52" t="s">
        <v>45</v>
      </c>
    </row>
    <row r="35" spans="1:9" ht="19.899999999999999" customHeight="1" x14ac:dyDescent="0.25">
      <c r="A35" s="62" t="s">
        <v>5</v>
      </c>
      <c r="B35" s="63"/>
      <c r="C35" s="64"/>
      <c r="D35" s="91">
        <v>0.02</v>
      </c>
    </row>
    <row r="36" spans="1:9" ht="19.899999999999999" customHeight="1" x14ac:dyDescent="0.25">
      <c r="A36" s="62" t="s">
        <v>7</v>
      </c>
      <c r="B36" s="63"/>
      <c r="C36" s="64"/>
      <c r="D36" s="98">
        <v>1852.75</v>
      </c>
    </row>
    <row r="37" spans="1:9" x14ac:dyDescent="0.25">
      <c r="A37" s="62" t="s">
        <v>8</v>
      </c>
      <c r="B37" s="63"/>
      <c r="C37" s="64"/>
      <c r="D37" s="98">
        <v>900</v>
      </c>
      <c r="F37" s="53" t="s">
        <v>11</v>
      </c>
    </row>
    <row r="38" spans="1:9" x14ac:dyDescent="0.25">
      <c r="A38" s="62" t="s">
        <v>9</v>
      </c>
      <c r="B38" s="63"/>
      <c r="C38" s="64"/>
      <c r="D38" s="99">
        <f>ROUND(D37/(1-D35),2)</f>
        <v>918.37</v>
      </c>
      <c r="F38" s="53" t="str">
        <f t="shared" ref="F38:F39" ca="1" si="2">IF(_xlfn.ISFORMULA(D38),_xlfn.FORMULATEXT(D38),"")</f>
        <v>=ROUND(D37/(1-D35),2)</v>
      </c>
    </row>
    <row r="39" spans="1:9" x14ac:dyDescent="0.25">
      <c r="A39" s="62" t="s">
        <v>10</v>
      </c>
      <c r="B39" s="63"/>
      <c r="C39" s="64"/>
      <c r="D39" s="99">
        <f>D36-D38</f>
        <v>934.38</v>
      </c>
      <c r="F39" s="53" t="str">
        <f t="shared" ca="1" si="2"/>
        <v>=D36-D38</v>
      </c>
    </row>
    <row r="41" spans="1:9" ht="17.25" x14ac:dyDescent="0.3">
      <c r="A41" s="92" t="s">
        <v>12</v>
      </c>
      <c r="B41" s="93"/>
      <c r="C41" s="93"/>
      <c r="D41" s="93"/>
      <c r="E41" s="93"/>
      <c r="F41" s="93"/>
      <c r="G41" s="93"/>
      <c r="H41" s="93"/>
      <c r="I41" s="94"/>
    </row>
    <row r="42" spans="1:9" ht="17.25" x14ac:dyDescent="0.3">
      <c r="A42" s="95" t="s">
        <v>13</v>
      </c>
      <c r="B42" s="96"/>
      <c r="C42" s="96"/>
      <c r="D42" s="96"/>
      <c r="E42" s="96"/>
      <c r="F42" s="96"/>
      <c r="G42" s="96"/>
      <c r="H42" s="96"/>
      <c r="I42" s="9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851-326A-49B0-8318-ED2621B3D727}">
  <sheetPr>
    <tabColor theme="1"/>
  </sheetPr>
  <dimension ref="A1"/>
  <sheetViews>
    <sheetView workbookViewId="0"/>
  </sheetViews>
  <sheetFormatPr defaultRowHeight="15" x14ac:dyDescent="0.25"/>
  <cols>
    <col min="1" max="14" width="8.140625" style="25" bestFit="1" customWidth="1"/>
    <col min="15" max="16384" width="9.140625" style="25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592D-FEFF-48C3-9B20-2951741B2A0E}">
  <sheetPr>
    <tabColor rgb="FF0000FF"/>
  </sheetPr>
  <dimension ref="A1:I40"/>
  <sheetViews>
    <sheetView zoomScale="115" zoomScaleNormal="115" workbookViewId="0">
      <selection activeCell="C11" sqref="C11"/>
    </sheetView>
  </sheetViews>
  <sheetFormatPr defaultRowHeight="15" x14ac:dyDescent="0.25"/>
  <cols>
    <col min="1" max="1" width="7.42578125" style="25" customWidth="1"/>
    <col min="2" max="2" width="37.28515625" style="25" bestFit="1" customWidth="1"/>
    <col min="3" max="3" width="20.5703125" style="25" bestFit="1" customWidth="1"/>
    <col min="4" max="4" width="10.140625" style="25" bestFit="1" customWidth="1"/>
    <col min="5" max="6" width="9.140625" style="25"/>
    <col min="7" max="8" width="9.85546875" style="25" bestFit="1" customWidth="1"/>
    <col min="9" max="10" width="9.85546875" style="25" customWidth="1"/>
    <col min="11" max="11" width="9.85546875" style="25" bestFit="1" customWidth="1"/>
    <col min="12" max="12" width="10.28515625" style="25" bestFit="1" customWidth="1"/>
    <col min="13" max="16384" width="9.140625" style="25"/>
  </cols>
  <sheetData>
    <row r="1" spans="1:9" x14ac:dyDescent="0.25">
      <c r="A1" s="100" t="str">
        <f>"For the two problems below, calculate the values for: "&amp;_xlfn.TEXTJOIN(", ",,B11:B14)&amp;"."</f>
        <v>For the two problems below, calculate the values for: Final Discount Date, Get Discount?, Credit Given To Account, New Balance Due.</v>
      </c>
      <c r="B1" s="101"/>
      <c r="C1" s="101"/>
      <c r="D1" s="101"/>
      <c r="E1" s="101"/>
      <c r="F1" s="101"/>
      <c r="G1" s="101"/>
      <c r="H1" s="101"/>
      <c r="I1" s="102"/>
    </row>
    <row r="3" spans="1:9" x14ac:dyDescent="0.25">
      <c r="A3" s="103">
        <v>1</v>
      </c>
      <c r="B3" s="104" t="s">
        <v>14</v>
      </c>
      <c r="C3" s="109">
        <v>2016.9</v>
      </c>
      <c r="D3"/>
      <c r="E3"/>
      <c r="F3"/>
      <c r="G3"/>
      <c r="H3"/>
      <c r="I3"/>
    </row>
    <row r="4" spans="1:9" x14ac:dyDescent="0.25">
      <c r="B4" s="104" t="s">
        <v>4</v>
      </c>
      <c r="C4" s="104" t="s">
        <v>15</v>
      </c>
      <c r="D4"/>
      <c r="E4"/>
      <c r="F4"/>
      <c r="G4"/>
      <c r="H4"/>
      <c r="I4"/>
    </row>
    <row r="5" spans="1:9" x14ac:dyDescent="0.25">
      <c r="B5" s="104" t="s">
        <v>16</v>
      </c>
      <c r="C5" s="104">
        <v>10</v>
      </c>
      <c r="D5"/>
      <c r="E5"/>
      <c r="F5"/>
      <c r="G5"/>
      <c r="H5"/>
      <c r="I5"/>
    </row>
    <row r="6" spans="1:9" x14ac:dyDescent="0.25">
      <c r="B6" s="104" t="s">
        <v>5</v>
      </c>
      <c r="C6" s="104">
        <v>0.08</v>
      </c>
      <c r="D6"/>
      <c r="E6"/>
      <c r="F6"/>
      <c r="G6"/>
      <c r="H6"/>
      <c r="I6"/>
    </row>
    <row r="7" spans="1:9" x14ac:dyDescent="0.25">
      <c r="B7" s="104" t="s">
        <v>17</v>
      </c>
      <c r="C7" s="3">
        <v>41871</v>
      </c>
      <c r="D7"/>
      <c r="E7"/>
      <c r="F7"/>
      <c r="G7"/>
      <c r="H7"/>
      <c r="I7"/>
    </row>
    <row r="8" spans="1:9" x14ac:dyDescent="0.25">
      <c r="B8" s="104" t="s">
        <v>18</v>
      </c>
      <c r="C8" s="3">
        <v>41883</v>
      </c>
      <c r="D8"/>
      <c r="E8"/>
      <c r="F8"/>
      <c r="G8"/>
      <c r="H8"/>
      <c r="I8"/>
    </row>
    <row r="9" spans="1:9" x14ac:dyDescent="0.25">
      <c r="B9" s="104" t="s">
        <v>19</v>
      </c>
      <c r="C9" s="110">
        <v>1350</v>
      </c>
      <c r="D9"/>
      <c r="E9"/>
      <c r="F9"/>
      <c r="G9"/>
      <c r="H9"/>
      <c r="I9"/>
    </row>
    <row r="10" spans="1:9" x14ac:dyDescent="0.25">
      <c r="B10" s="104" t="s">
        <v>20</v>
      </c>
      <c r="C10" s="3">
        <v>41890</v>
      </c>
      <c r="D10"/>
      <c r="E10"/>
      <c r="F10"/>
      <c r="G10"/>
      <c r="H10"/>
      <c r="I10"/>
    </row>
    <row r="11" spans="1:9" x14ac:dyDescent="0.25">
      <c r="B11" s="105" t="s">
        <v>21</v>
      </c>
      <c r="C11" s="4"/>
      <c r="D11"/>
      <c r="E11"/>
      <c r="F11"/>
      <c r="G11"/>
      <c r="H11"/>
      <c r="I11"/>
    </row>
    <row r="12" spans="1:9" x14ac:dyDescent="0.25">
      <c r="B12" s="107" t="s">
        <v>22</v>
      </c>
      <c r="C12" s="106"/>
      <c r="D12"/>
      <c r="E12"/>
      <c r="F12"/>
      <c r="G12"/>
      <c r="H12"/>
      <c r="I12"/>
    </row>
    <row r="13" spans="1:9" x14ac:dyDescent="0.25">
      <c r="B13" s="108" t="s">
        <v>23</v>
      </c>
      <c r="C13" s="21"/>
      <c r="D13"/>
      <c r="E13"/>
      <c r="F13"/>
      <c r="G13"/>
      <c r="H13"/>
      <c r="I13"/>
    </row>
    <row r="14" spans="1:9" x14ac:dyDescent="0.25">
      <c r="B14" s="108" t="s">
        <v>24</v>
      </c>
      <c r="C14" s="21"/>
      <c r="D14"/>
      <c r="E14"/>
      <c r="F14"/>
      <c r="G14"/>
      <c r="H14"/>
      <c r="I14"/>
    </row>
    <row r="15" spans="1:9" x14ac:dyDescent="0.25">
      <c r="D15"/>
      <c r="E15"/>
      <c r="F15"/>
      <c r="G15"/>
      <c r="H15"/>
      <c r="I15"/>
    </row>
    <row r="16" spans="1:9" x14ac:dyDescent="0.25">
      <c r="A16" s="103">
        <v>2</v>
      </c>
      <c r="B16" s="104" t="s">
        <v>4</v>
      </c>
      <c r="C16" s="104" t="s">
        <v>29</v>
      </c>
      <c r="D16"/>
      <c r="E16"/>
      <c r="F16"/>
      <c r="G16"/>
      <c r="H16"/>
      <c r="I16"/>
    </row>
    <row r="17" spans="2:9" x14ac:dyDescent="0.25">
      <c r="B17" s="104" t="s">
        <v>17</v>
      </c>
      <c r="C17" s="3">
        <v>41789</v>
      </c>
      <c r="D17"/>
      <c r="E17"/>
      <c r="F17"/>
      <c r="G17"/>
      <c r="H17"/>
      <c r="I17"/>
    </row>
    <row r="18" spans="2:9" x14ac:dyDescent="0.25">
      <c r="B18" s="104" t="s">
        <v>25</v>
      </c>
      <c r="C18" s="110">
        <v>4402.58</v>
      </c>
      <c r="D18"/>
      <c r="E18"/>
      <c r="F18"/>
      <c r="G18"/>
      <c r="H18"/>
      <c r="I18"/>
    </row>
    <row r="19" spans="2:9" x14ac:dyDescent="0.25">
      <c r="B19" s="104" t="s">
        <v>19</v>
      </c>
      <c r="C19" s="110">
        <v>3250</v>
      </c>
      <c r="D19"/>
      <c r="E19"/>
      <c r="F19"/>
      <c r="G19"/>
      <c r="H19"/>
      <c r="I19"/>
    </row>
    <row r="20" spans="2:9" x14ac:dyDescent="0.25">
      <c r="B20" s="104" t="s">
        <v>26</v>
      </c>
      <c r="C20" s="3">
        <v>41821</v>
      </c>
      <c r="D20"/>
      <c r="E20"/>
      <c r="F20"/>
      <c r="G20"/>
      <c r="H20"/>
      <c r="I20"/>
    </row>
    <row r="21" spans="2:9" x14ac:dyDescent="0.25">
      <c r="B21" s="104" t="s">
        <v>5</v>
      </c>
      <c r="C21" s="104">
        <v>0.03</v>
      </c>
      <c r="D21"/>
      <c r="E21"/>
      <c r="F21"/>
      <c r="G21"/>
      <c r="H21"/>
      <c r="I21"/>
    </row>
    <row r="22" spans="2:9" x14ac:dyDescent="0.25">
      <c r="B22" s="104" t="s">
        <v>16</v>
      </c>
      <c r="C22" s="104">
        <v>45</v>
      </c>
      <c r="D22"/>
      <c r="E22"/>
      <c r="F22"/>
      <c r="G22"/>
      <c r="H22"/>
      <c r="I22"/>
    </row>
    <row r="23" spans="2:9" x14ac:dyDescent="0.25">
      <c r="B23" s="107" t="s">
        <v>21</v>
      </c>
      <c r="C23" s="4"/>
      <c r="D23"/>
      <c r="E23"/>
      <c r="F23"/>
      <c r="G23"/>
      <c r="H23"/>
      <c r="I23"/>
    </row>
    <row r="24" spans="2:9" x14ac:dyDescent="0.25">
      <c r="B24" s="107" t="s">
        <v>22</v>
      </c>
      <c r="C24" s="106"/>
      <c r="D24"/>
      <c r="E24"/>
      <c r="F24"/>
      <c r="G24"/>
      <c r="H24"/>
      <c r="I24"/>
    </row>
    <row r="25" spans="2:9" x14ac:dyDescent="0.25">
      <c r="B25" s="107" t="s">
        <v>27</v>
      </c>
      <c r="C25" s="21"/>
      <c r="D25"/>
      <c r="E25"/>
      <c r="F25"/>
      <c r="G25"/>
      <c r="H25"/>
      <c r="I25"/>
    </row>
    <row r="26" spans="2:9" x14ac:dyDescent="0.25">
      <c r="B26" s="107" t="s">
        <v>28</v>
      </c>
      <c r="C26" s="21"/>
      <c r="D26"/>
      <c r="E26"/>
      <c r="F26"/>
      <c r="G26"/>
      <c r="H26"/>
      <c r="I26"/>
    </row>
    <row r="27" spans="2:9" x14ac:dyDescent="0.25">
      <c r="D27"/>
      <c r="E27"/>
      <c r="F27"/>
      <c r="G27"/>
      <c r="H27"/>
      <c r="I27"/>
    </row>
    <row r="28" spans="2:9" x14ac:dyDescent="0.25">
      <c r="D28"/>
      <c r="E28"/>
      <c r="F28"/>
      <c r="G28"/>
      <c r="H28"/>
      <c r="I28"/>
    </row>
    <row r="29" spans="2:9" x14ac:dyDescent="0.25">
      <c r="D29"/>
      <c r="E29"/>
      <c r="F29"/>
      <c r="G29"/>
      <c r="H29"/>
      <c r="I29"/>
    </row>
    <row r="30" spans="2:9" x14ac:dyDescent="0.25">
      <c r="D30"/>
      <c r="E30"/>
      <c r="F30"/>
      <c r="G30"/>
      <c r="H30"/>
      <c r="I30"/>
    </row>
    <row r="31" spans="2:9" x14ac:dyDescent="0.25">
      <c r="D31"/>
      <c r="E31"/>
      <c r="F31"/>
      <c r="G31"/>
      <c r="H31"/>
      <c r="I31"/>
    </row>
    <row r="32" spans="2:9" x14ac:dyDescent="0.25">
      <c r="D32"/>
      <c r="E32"/>
      <c r="F32"/>
      <c r="G32"/>
      <c r="H32"/>
      <c r="I32"/>
    </row>
    <row r="33" spans="4:9" x14ac:dyDescent="0.25">
      <c r="D33"/>
      <c r="E33"/>
      <c r="F33"/>
      <c r="G33"/>
      <c r="H33"/>
      <c r="I33"/>
    </row>
    <row r="34" spans="4:9" x14ac:dyDescent="0.25">
      <c r="D34"/>
      <c r="E34"/>
      <c r="F34"/>
      <c r="G34"/>
      <c r="H34"/>
      <c r="I34"/>
    </row>
    <row r="35" spans="4:9" x14ac:dyDescent="0.25">
      <c r="D35"/>
      <c r="E35"/>
      <c r="F35"/>
      <c r="G35"/>
      <c r="H35"/>
      <c r="I35"/>
    </row>
    <row r="36" spans="4:9" x14ac:dyDescent="0.25">
      <c r="D36"/>
      <c r="E36"/>
      <c r="F36"/>
      <c r="G36"/>
      <c r="H36"/>
      <c r="I36"/>
    </row>
    <row r="37" spans="4:9" x14ac:dyDescent="0.25">
      <c r="D37"/>
      <c r="E37"/>
      <c r="F37"/>
      <c r="G37"/>
      <c r="H37"/>
      <c r="I37"/>
    </row>
    <row r="38" spans="4:9" x14ac:dyDescent="0.25">
      <c r="D38"/>
      <c r="E38"/>
      <c r="F38"/>
      <c r="G38"/>
      <c r="H38"/>
      <c r="I38"/>
    </row>
    <row r="39" spans="4:9" x14ac:dyDescent="0.25">
      <c r="D39"/>
      <c r="E39"/>
      <c r="F39"/>
      <c r="G39"/>
      <c r="H39"/>
      <c r="I39"/>
    </row>
    <row r="40" spans="4:9" x14ac:dyDescent="0.25">
      <c r="D40"/>
      <c r="E40"/>
      <c r="F40"/>
      <c r="G40"/>
      <c r="H40"/>
      <c r="I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0005-76AD-46C4-B42D-DAB5435B0596}">
  <sheetPr>
    <tabColor rgb="FFFF0000"/>
  </sheetPr>
  <dimension ref="A1:I26"/>
  <sheetViews>
    <sheetView zoomScale="130" zoomScaleNormal="130" workbookViewId="0">
      <selection activeCell="E5" sqref="E5"/>
    </sheetView>
  </sheetViews>
  <sheetFormatPr defaultRowHeight="15" x14ac:dyDescent="0.25"/>
  <cols>
    <col min="1" max="1" width="4.140625" style="25" customWidth="1"/>
    <col min="2" max="2" width="37.28515625" style="25" bestFit="1" customWidth="1"/>
    <col min="3" max="3" width="20.5703125" style="25" bestFit="1" customWidth="1"/>
    <col min="4" max="4" width="10.140625" style="25" bestFit="1" customWidth="1"/>
    <col min="5" max="6" width="9.140625" style="25"/>
    <col min="7" max="8" width="9.85546875" style="25" bestFit="1" customWidth="1"/>
    <col min="9" max="10" width="9.85546875" style="25" customWidth="1"/>
    <col min="11" max="11" width="9.85546875" style="25" bestFit="1" customWidth="1"/>
    <col min="12" max="12" width="10.28515625" style="25" bestFit="1" customWidth="1"/>
    <col min="13" max="16384" width="9.140625" style="25"/>
  </cols>
  <sheetData>
    <row r="1" spans="1:9" x14ac:dyDescent="0.25">
      <c r="A1" s="100" t="str">
        <f>"For the two problems below, calculate the values for: "&amp;_xlfn.TEXTJOIN(", ",,B11:B14)&amp;"."</f>
        <v>For the two problems below, calculate the values for: Final Discount Date, Get Discount?, Credit Given To Account, New Balance Due.</v>
      </c>
      <c r="B1" s="101"/>
      <c r="C1" s="101"/>
      <c r="D1" s="101"/>
      <c r="E1" s="101"/>
      <c r="F1" s="101"/>
      <c r="G1" s="101"/>
      <c r="H1" s="101"/>
      <c r="I1" s="102"/>
    </row>
    <row r="3" spans="1:9" x14ac:dyDescent="0.25">
      <c r="A3" s="103">
        <v>1</v>
      </c>
      <c r="B3" s="104" t="s">
        <v>14</v>
      </c>
      <c r="C3" s="109">
        <v>2016.9</v>
      </c>
      <c r="E3" s="25" t="str">
        <f ca="1">IF(_xlfn.ISFORMULA(C3),_xlfn.FORMULATEXT(C3),"")</f>
        <v/>
      </c>
    </row>
    <row r="4" spans="1:9" x14ac:dyDescent="0.25">
      <c r="B4" s="104" t="s">
        <v>4</v>
      </c>
      <c r="C4" s="104" t="s">
        <v>15</v>
      </c>
      <c r="E4" s="25" t="str">
        <f t="shared" ref="E4:E26" ca="1" si="0">IF(_xlfn.ISFORMULA(C4),_xlfn.FORMULATEXT(C4),"")</f>
        <v/>
      </c>
    </row>
    <row r="5" spans="1:9" x14ac:dyDescent="0.25">
      <c r="B5" s="104" t="s">
        <v>16</v>
      </c>
      <c r="C5" s="104">
        <v>10</v>
      </c>
      <c r="E5" s="25" t="str">
        <f t="shared" ca="1" si="0"/>
        <v/>
      </c>
    </row>
    <row r="6" spans="1:9" x14ac:dyDescent="0.25">
      <c r="B6" s="104" t="s">
        <v>5</v>
      </c>
      <c r="C6" s="104">
        <v>0.08</v>
      </c>
      <c r="E6" s="25" t="str">
        <f t="shared" ca="1" si="0"/>
        <v/>
      </c>
    </row>
    <row r="7" spans="1:9" x14ac:dyDescent="0.25">
      <c r="B7" s="104" t="s">
        <v>17</v>
      </c>
      <c r="C7" s="3">
        <v>41871</v>
      </c>
      <c r="E7" s="25" t="str">
        <f t="shared" ca="1" si="0"/>
        <v/>
      </c>
    </row>
    <row r="8" spans="1:9" x14ac:dyDescent="0.25">
      <c r="B8" s="104" t="s">
        <v>18</v>
      </c>
      <c r="C8" s="3">
        <v>41883</v>
      </c>
      <c r="E8" s="25" t="str">
        <f t="shared" ca="1" si="0"/>
        <v/>
      </c>
    </row>
    <row r="9" spans="1:9" x14ac:dyDescent="0.25">
      <c r="B9" s="104" t="s">
        <v>19</v>
      </c>
      <c r="C9" s="110">
        <v>1350</v>
      </c>
      <c r="E9" s="25" t="str">
        <f t="shared" ca="1" si="0"/>
        <v/>
      </c>
    </row>
    <row r="10" spans="1:9" x14ac:dyDescent="0.25">
      <c r="B10" s="104" t="s">
        <v>20</v>
      </c>
      <c r="C10" s="3">
        <v>41890</v>
      </c>
      <c r="E10" s="25" t="str">
        <f t="shared" ca="1" si="0"/>
        <v/>
      </c>
    </row>
    <row r="11" spans="1:9" x14ac:dyDescent="0.25">
      <c r="B11" s="105" t="s">
        <v>21</v>
      </c>
      <c r="C11" s="4">
        <f>C8+C5</f>
        <v>41893</v>
      </c>
      <c r="E11" s="25" t="str">
        <f t="shared" ca="1" si="0"/>
        <v>=C8+C5</v>
      </c>
    </row>
    <row r="12" spans="1:9" x14ac:dyDescent="0.25">
      <c r="B12" s="107" t="s">
        <v>22</v>
      </c>
      <c r="C12" s="106" t="b">
        <f>C10&lt;=C11</f>
        <v>1</v>
      </c>
      <c r="E12" s="25" t="str">
        <f t="shared" ca="1" si="0"/>
        <v>=C10&lt;=C11</v>
      </c>
    </row>
    <row r="13" spans="1:9" x14ac:dyDescent="0.25">
      <c r="B13" s="108" t="s">
        <v>23</v>
      </c>
      <c r="C13" s="21">
        <f>ROUND(C9/(1-C6),2)</f>
        <v>1467.39</v>
      </c>
      <c r="E13" s="25" t="str">
        <f t="shared" ca="1" si="0"/>
        <v>=ROUND(C9/(1-C6),2)</v>
      </c>
    </row>
    <row r="14" spans="1:9" x14ac:dyDescent="0.25">
      <c r="B14" s="108" t="s">
        <v>24</v>
      </c>
      <c r="C14" s="21">
        <f>C3-C13</f>
        <v>549.51</v>
      </c>
      <c r="E14" s="25" t="str">
        <f t="shared" ca="1" si="0"/>
        <v>=C3-C13</v>
      </c>
    </row>
    <row r="15" spans="1:9" x14ac:dyDescent="0.25">
      <c r="E15" s="25" t="str">
        <f t="shared" ca="1" si="0"/>
        <v/>
      </c>
    </row>
    <row r="16" spans="1:9" x14ac:dyDescent="0.25">
      <c r="A16" s="103">
        <v>2</v>
      </c>
      <c r="B16" s="104" t="s">
        <v>4</v>
      </c>
      <c r="C16" s="104" t="s">
        <v>29</v>
      </c>
      <c r="E16" s="25" t="str">
        <f t="shared" ca="1" si="0"/>
        <v/>
      </c>
    </row>
    <row r="17" spans="2:5" x14ac:dyDescent="0.25">
      <c r="B17" s="104" t="s">
        <v>17</v>
      </c>
      <c r="C17" s="3">
        <v>41789</v>
      </c>
      <c r="E17" s="25" t="str">
        <f t="shared" ca="1" si="0"/>
        <v/>
      </c>
    </row>
    <row r="18" spans="2:5" x14ac:dyDescent="0.25">
      <c r="B18" s="104" t="s">
        <v>25</v>
      </c>
      <c r="C18" s="110">
        <v>4402.58</v>
      </c>
      <c r="E18" s="25" t="str">
        <f t="shared" ca="1" si="0"/>
        <v/>
      </c>
    </row>
    <row r="19" spans="2:5" x14ac:dyDescent="0.25">
      <c r="B19" s="104" t="s">
        <v>19</v>
      </c>
      <c r="C19" s="110">
        <v>3250</v>
      </c>
      <c r="E19" s="25" t="str">
        <f t="shared" ca="1" si="0"/>
        <v/>
      </c>
    </row>
    <row r="20" spans="2:5" x14ac:dyDescent="0.25">
      <c r="B20" s="104" t="s">
        <v>26</v>
      </c>
      <c r="C20" s="3">
        <v>41821</v>
      </c>
      <c r="E20" s="25" t="str">
        <f t="shared" ca="1" si="0"/>
        <v/>
      </c>
    </row>
    <row r="21" spans="2:5" x14ac:dyDescent="0.25">
      <c r="B21" s="104" t="s">
        <v>5</v>
      </c>
      <c r="C21" s="104">
        <v>0.03</v>
      </c>
      <c r="E21" s="25" t="str">
        <f t="shared" ca="1" si="0"/>
        <v/>
      </c>
    </row>
    <row r="22" spans="2:5" x14ac:dyDescent="0.25">
      <c r="B22" s="104" t="s">
        <v>16</v>
      </c>
      <c r="C22" s="104">
        <v>45</v>
      </c>
      <c r="E22" s="25" t="str">
        <f t="shared" ca="1" si="0"/>
        <v/>
      </c>
    </row>
    <row r="23" spans="2:5" x14ac:dyDescent="0.25">
      <c r="B23" s="107" t="s">
        <v>21</v>
      </c>
      <c r="C23" s="4">
        <f>C17+C22</f>
        <v>41834</v>
      </c>
      <c r="E23" s="25" t="str">
        <f t="shared" ca="1" si="0"/>
        <v>=C17+C22</v>
      </c>
    </row>
    <row r="24" spans="2:5" x14ac:dyDescent="0.25">
      <c r="B24" s="107" t="s">
        <v>22</v>
      </c>
      <c r="C24" s="106" t="b">
        <f>C20&lt;=C23</f>
        <v>1</v>
      </c>
      <c r="E24" s="25" t="str">
        <f t="shared" ca="1" si="0"/>
        <v>=C20&lt;=C23</v>
      </c>
    </row>
    <row r="25" spans="2:5" x14ac:dyDescent="0.25">
      <c r="B25" s="107" t="s">
        <v>27</v>
      </c>
      <c r="C25" s="21">
        <f>ROUND(C19/(1-C21*C24),2)</f>
        <v>3350.52</v>
      </c>
      <c r="E25" s="25" t="str">
        <f t="shared" ca="1" si="0"/>
        <v>=ROUND(C19/(1-C21*C24),2)</v>
      </c>
    </row>
    <row r="26" spans="2:5" x14ac:dyDescent="0.25">
      <c r="B26" s="107" t="s">
        <v>28</v>
      </c>
      <c r="C26" s="21">
        <f>C18-C25</f>
        <v>1052.06</v>
      </c>
      <c r="E26" s="25" t="str">
        <f t="shared" ca="1" si="0"/>
        <v>=C18-C25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3EFF-9DF4-4B02-B5DA-82FB5EA61705}">
  <sheetPr>
    <tabColor rgb="FF0000FF"/>
  </sheetPr>
  <dimension ref="A1:H48"/>
  <sheetViews>
    <sheetView zoomScale="160" zoomScaleNormal="160" workbookViewId="0">
      <selection activeCell="A3" sqref="A3"/>
    </sheetView>
  </sheetViews>
  <sheetFormatPr defaultRowHeight="15" x14ac:dyDescent="0.25"/>
  <cols>
    <col min="1" max="1" width="19" style="53" customWidth="1"/>
    <col min="2" max="2" width="10.85546875" style="53" customWidth="1"/>
    <col min="3" max="3" width="10" style="53" customWidth="1"/>
    <col min="4" max="4" width="12.5703125" style="53" customWidth="1"/>
    <col min="5" max="5" width="10.85546875" style="53" bestFit="1" customWidth="1"/>
    <col min="6" max="8" width="9.140625" style="53"/>
    <col min="9" max="10" width="9.140625" style="25"/>
    <col min="11" max="11" width="12.42578125" style="25" customWidth="1"/>
    <col min="12" max="26" width="9.140625" style="25"/>
    <col min="27" max="27" width="12" style="25" bestFit="1" customWidth="1"/>
    <col min="28" max="16384" width="9.140625" style="25"/>
  </cols>
  <sheetData>
    <row r="1" spans="1:8" ht="45" x14ac:dyDescent="0.25">
      <c r="A1" s="55" t="s">
        <v>75</v>
      </c>
      <c r="B1" s="56"/>
      <c r="C1" s="56"/>
      <c r="D1" s="56"/>
      <c r="E1" s="56"/>
      <c r="F1" s="56"/>
      <c r="G1" s="56"/>
      <c r="H1" s="57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>
      <c r="A4" s="25"/>
      <c r="B4" s="25"/>
      <c r="C4" s="25"/>
      <c r="D4" s="25"/>
      <c r="E4" s="25"/>
      <c r="F4" s="25"/>
      <c r="G4" s="25"/>
      <c r="H4" s="25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  <row r="21" spans="1:8" x14ac:dyDescent="0.25">
      <c r="A21" s="25"/>
      <c r="B21" s="25"/>
      <c r="C21" s="25"/>
      <c r="D21" s="25"/>
      <c r="E21" s="25"/>
      <c r="F21" s="25"/>
      <c r="G21" s="25"/>
      <c r="H21" s="25"/>
    </row>
    <row r="22" spans="1:8" x14ac:dyDescent="0.25">
      <c r="A22" s="25"/>
      <c r="B22" s="25"/>
      <c r="C22" s="25"/>
      <c r="D22" s="25"/>
      <c r="E22" s="25"/>
      <c r="F22" s="25"/>
      <c r="G22" s="25"/>
      <c r="H22" s="25"/>
    </row>
    <row r="23" spans="1:8" x14ac:dyDescent="0.25">
      <c r="A23" s="25"/>
      <c r="B23" s="25"/>
      <c r="C23" s="25"/>
      <c r="D23" s="25"/>
      <c r="E23" s="25"/>
      <c r="F23" s="25"/>
      <c r="G23" s="25"/>
      <c r="H23" s="25"/>
    </row>
    <row r="24" spans="1:8" x14ac:dyDescent="0.25">
      <c r="A24" s="25"/>
      <c r="B24" s="25"/>
      <c r="C24" s="25"/>
      <c r="D24" s="25"/>
      <c r="E24" s="25"/>
      <c r="F24" s="25"/>
      <c r="G24" s="25"/>
      <c r="H24" s="25"/>
    </row>
    <row r="25" spans="1:8" x14ac:dyDescent="0.25">
      <c r="A25" s="25"/>
      <c r="B25" s="25"/>
      <c r="C25" s="25"/>
      <c r="D25" s="25"/>
      <c r="E25" s="25"/>
      <c r="F25" s="25"/>
      <c r="G25" s="25"/>
      <c r="H25" s="25"/>
    </row>
    <row r="26" spans="1:8" x14ac:dyDescent="0.25">
      <c r="A26" s="25"/>
      <c r="B26" s="25"/>
      <c r="C26" s="25"/>
      <c r="D26" s="25"/>
      <c r="E26" s="25"/>
      <c r="F26" s="25"/>
      <c r="G26" s="25"/>
      <c r="H26" s="25"/>
    </row>
    <row r="27" spans="1:8" x14ac:dyDescent="0.25">
      <c r="A27" s="25"/>
      <c r="B27" s="25"/>
      <c r="C27" s="25"/>
      <c r="D27" s="25"/>
      <c r="E27" s="25"/>
      <c r="F27" s="25"/>
      <c r="G27" s="25"/>
      <c r="H27" s="25"/>
    </row>
    <row r="28" spans="1:8" x14ac:dyDescent="0.25">
      <c r="A28" s="25"/>
      <c r="B28" s="25"/>
      <c r="C28" s="25"/>
      <c r="D28" s="25"/>
      <c r="E28" s="25"/>
      <c r="F28" s="25"/>
      <c r="G28" s="25"/>
      <c r="H28" s="25"/>
    </row>
    <row r="29" spans="1:8" x14ac:dyDescent="0.25">
      <c r="A29" s="25"/>
      <c r="B29" s="25"/>
      <c r="C29" s="25"/>
      <c r="D29" s="25"/>
      <c r="E29" s="25"/>
      <c r="F29" s="25"/>
      <c r="G29" s="25"/>
      <c r="H29" s="25"/>
    </row>
    <row r="30" spans="1:8" x14ac:dyDescent="0.25">
      <c r="A30" s="25"/>
      <c r="B30" s="25"/>
      <c r="C30" s="25"/>
      <c r="D30" s="25"/>
      <c r="E30" s="25"/>
      <c r="F30" s="25"/>
      <c r="G30" s="25"/>
      <c r="H30" s="25"/>
    </row>
    <row r="31" spans="1:8" x14ac:dyDescent="0.25">
      <c r="A31" s="25"/>
      <c r="B31" s="25"/>
      <c r="C31" s="25"/>
      <c r="D31" s="25"/>
      <c r="E31" s="25"/>
      <c r="F31" s="25"/>
      <c r="G31" s="25"/>
      <c r="H31" s="25"/>
    </row>
    <row r="32" spans="1:8" x14ac:dyDescent="0.25">
      <c r="A32" s="25"/>
      <c r="B32" s="25"/>
      <c r="C32" s="25"/>
      <c r="D32" s="25"/>
      <c r="E32" s="25"/>
      <c r="F32" s="25"/>
      <c r="G32" s="25"/>
      <c r="H32" s="25"/>
    </row>
    <row r="33" spans="1:8" x14ac:dyDescent="0.25">
      <c r="A33" s="25"/>
      <c r="B33" s="25"/>
      <c r="C33" s="25"/>
      <c r="D33" s="25"/>
      <c r="E33" s="25"/>
      <c r="F33" s="25"/>
      <c r="G33" s="25"/>
      <c r="H33" s="25"/>
    </row>
    <row r="34" spans="1:8" x14ac:dyDescent="0.25">
      <c r="A34" s="25"/>
      <c r="B34" s="25"/>
      <c r="C34" s="25"/>
      <c r="D34" s="25"/>
      <c r="E34" s="25"/>
      <c r="F34" s="25"/>
      <c r="G34" s="25"/>
      <c r="H34" s="25"/>
    </row>
    <row r="35" spans="1:8" ht="19.899999999999999" customHeight="1" x14ac:dyDescent="0.25">
      <c r="A35" s="25"/>
      <c r="B35" s="25"/>
      <c r="C35" s="25"/>
      <c r="D35" s="25"/>
      <c r="E35" s="25"/>
      <c r="F35" s="25"/>
      <c r="G35" s="25"/>
      <c r="H35" s="25"/>
    </row>
    <row r="36" spans="1:8" ht="19.899999999999999" customHeight="1" x14ac:dyDescent="0.25">
      <c r="A36" s="25"/>
      <c r="B36" s="25"/>
      <c r="C36" s="25"/>
      <c r="D36" s="25"/>
      <c r="E36" s="25"/>
      <c r="F36" s="25"/>
      <c r="G36" s="25"/>
      <c r="H36" s="25"/>
    </row>
    <row r="37" spans="1:8" x14ac:dyDescent="0.25">
      <c r="A37" s="25"/>
      <c r="B37" s="25"/>
      <c r="C37" s="25"/>
      <c r="D37" s="25"/>
      <c r="E37" s="25"/>
      <c r="F37" s="25"/>
      <c r="G37" s="25"/>
      <c r="H37" s="25"/>
    </row>
    <row r="38" spans="1:8" x14ac:dyDescent="0.25">
      <c r="A38" s="25"/>
      <c r="B38" s="25"/>
      <c r="C38" s="25"/>
      <c r="D38" s="25"/>
      <c r="E38" s="25"/>
      <c r="F38" s="25"/>
      <c r="G38" s="25"/>
      <c r="H38" s="25"/>
    </row>
    <row r="39" spans="1:8" x14ac:dyDescent="0.25">
      <c r="A39" s="25"/>
      <c r="B39" s="25"/>
      <c r="C39" s="25"/>
      <c r="D39" s="25"/>
      <c r="E39" s="25"/>
      <c r="F39" s="25"/>
      <c r="G39" s="25"/>
      <c r="H39" s="25"/>
    </row>
    <row r="40" spans="1:8" x14ac:dyDescent="0.25">
      <c r="A40" s="25"/>
      <c r="B40" s="25"/>
      <c r="C40" s="25"/>
      <c r="D40" s="25"/>
      <c r="E40" s="25"/>
      <c r="F40" s="25"/>
      <c r="G40" s="25"/>
      <c r="H40" s="25"/>
    </row>
    <row r="41" spans="1:8" x14ac:dyDescent="0.25">
      <c r="A41" s="25"/>
      <c r="B41" s="25"/>
      <c r="C41" s="25"/>
      <c r="D41" s="25"/>
      <c r="E41" s="25"/>
      <c r="F41" s="25"/>
      <c r="G41" s="25"/>
      <c r="H41" s="25"/>
    </row>
    <row r="42" spans="1:8" x14ac:dyDescent="0.25">
      <c r="A42" s="25"/>
      <c r="B42" s="25"/>
      <c r="C42" s="25"/>
      <c r="D42" s="25"/>
      <c r="E42" s="25"/>
      <c r="F42" s="25"/>
      <c r="G42" s="25"/>
      <c r="H42" s="25"/>
    </row>
    <row r="43" spans="1:8" x14ac:dyDescent="0.25">
      <c r="A43" s="25"/>
      <c r="B43" s="25"/>
      <c r="C43" s="25"/>
      <c r="D43" s="25"/>
      <c r="E43" s="25"/>
      <c r="F43" s="25"/>
      <c r="G43" s="25"/>
      <c r="H43" s="25"/>
    </row>
    <row r="44" spans="1:8" x14ac:dyDescent="0.25">
      <c r="A44" s="25"/>
      <c r="B44" s="25"/>
      <c r="C44" s="25"/>
      <c r="D44" s="25"/>
      <c r="E44" s="25"/>
      <c r="F44" s="25"/>
      <c r="G44" s="25"/>
      <c r="H44" s="25"/>
    </row>
    <row r="45" spans="1:8" x14ac:dyDescent="0.25">
      <c r="A45" s="25"/>
      <c r="B45" s="25"/>
      <c r="C45" s="25"/>
      <c r="D45" s="25"/>
      <c r="E45" s="25"/>
      <c r="F45" s="25"/>
      <c r="G45" s="25"/>
      <c r="H45" s="25"/>
    </row>
    <row r="46" spans="1:8" x14ac:dyDescent="0.25">
      <c r="A46" s="25"/>
      <c r="B46" s="25"/>
      <c r="C46" s="25"/>
      <c r="D46" s="25"/>
      <c r="E46" s="25"/>
      <c r="F46" s="25"/>
      <c r="G46" s="25"/>
      <c r="H46" s="25"/>
    </row>
    <row r="47" spans="1:8" x14ac:dyDescent="0.25">
      <c r="A47" s="25"/>
      <c r="B47" s="25"/>
      <c r="C47" s="25"/>
      <c r="D47" s="25"/>
      <c r="E47" s="25"/>
      <c r="F47" s="25"/>
      <c r="G47" s="25"/>
      <c r="H47" s="25"/>
    </row>
    <row r="48" spans="1:8" x14ac:dyDescent="0.25">
      <c r="A48" s="25"/>
      <c r="B48" s="25"/>
      <c r="C48" s="25"/>
      <c r="D48" s="25"/>
      <c r="E48" s="25"/>
      <c r="F48" s="25"/>
      <c r="G48" s="25"/>
      <c r="H48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6DCA-0385-4ED1-B709-9094CCBB6017}">
  <sheetPr>
    <tabColor rgb="FFFF0000"/>
  </sheetPr>
  <dimension ref="A1:AA50"/>
  <sheetViews>
    <sheetView zoomScale="160" zoomScaleNormal="160" workbookViewId="0">
      <selection activeCell="F20" sqref="F20"/>
    </sheetView>
  </sheetViews>
  <sheetFormatPr defaultRowHeight="15" x14ac:dyDescent="0.25"/>
  <cols>
    <col min="1" max="1" width="19" style="53" customWidth="1"/>
    <col min="2" max="2" width="10.85546875" style="53" customWidth="1"/>
    <col min="3" max="3" width="10" style="53" customWidth="1"/>
    <col min="4" max="4" width="12.5703125" style="53" customWidth="1"/>
    <col min="5" max="5" width="10.85546875" style="53" bestFit="1" customWidth="1"/>
    <col min="6" max="10" width="9.140625" style="53"/>
    <col min="11" max="11" width="12.42578125" style="53" customWidth="1"/>
    <col min="12" max="26" width="9.140625" style="53"/>
    <col min="27" max="27" width="12" style="53" bestFit="1" customWidth="1"/>
    <col min="28" max="16384" width="9.140625" style="53"/>
  </cols>
  <sheetData>
    <row r="1" spans="1:27" ht="45" x14ac:dyDescent="0.25">
      <c r="A1" s="55" t="str">
        <f>"If the "&amp;A4&amp;" = "&amp;DOLLAR(AA1)&amp;" and the terms are '"&amp;AA2&amp;"' with an "&amp;A6&amp;" of "&amp;TEXT(AA3,"mm/dd/yyy")&amp;" and a Partial Payment of "&amp;DOLLAR(AA5)&amp;" is made on "&amp;TEXT(AA4,"mm/dd/yyy")&amp;" how much should the account be credited?"</f>
        <v>If the Invoice Total = $56,872.30 and the terms are '2/20, net 90' with an Invoice Date of 11/22/2019 and a Partial Payment of $38,500.00 is made on 12/11/2019 how much should the account be credited?</v>
      </c>
      <c r="B1" s="56"/>
      <c r="C1" s="56"/>
      <c r="D1" s="56"/>
      <c r="E1" s="56"/>
      <c r="F1" s="56"/>
      <c r="G1" s="56"/>
      <c r="H1" s="57"/>
      <c r="AA1" s="54">
        <v>56872.3</v>
      </c>
    </row>
    <row r="2" spans="1:27" x14ac:dyDescent="0.25">
      <c r="AA2" s="54" t="s">
        <v>74</v>
      </c>
    </row>
    <row r="3" spans="1:27" x14ac:dyDescent="0.25">
      <c r="A3" s="59" t="s">
        <v>41</v>
      </c>
      <c r="B3" s="60"/>
      <c r="C3" s="60"/>
      <c r="D3" s="60"/>
      <c r="E3" s="60"/>
      <c r="F3" s="60"/>
      <c r="G3" s="60"/>
      <c r="H3" s="61"/>
      <c r="AA3" s="54">
        <v>43791</v>
      </c>
    </row>
    <row r="4" spans="1:27" x14ac:dyDescent="0.25">
      <c r="A4" s="62" t="s">
        <v>30</v>
      </c>
      <c r="B4" s="63"/>
      <c r="C4" s="64"/>
      <c r="D4" s="19">
        <v>56872.3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AA4" s="58">
        <f>AA3+19</f>
        <v>43810</v>
      </c>
    </row>
    <row r="5" spans="1:27" x14ac:dyDescent="0.25">
      <c r="A5" s="62" t="s">
        <v>4</v>
      </c>
      <c r="B5" s="63"/>
      <c r="C5" s="64"/>
      <c r="D5" s="58" t="s">
        <v>74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AA5" s="54">
        <v>38500</v>
      </c>
    </row>
    <row r="6" spans="1:27" x14ac:dyDescent="0.25">
      <c r="A6" s="62" t="s">
        <v>17</v>
      </c>
      <c r="B6" s="63"/>
      <c r="C6" s="64"/>
      <c r="D6" s="6">
        <v>43791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AA6" s="58">
        <v>0.02</v>
      </c>
    </row>
    <row r="7" spans="1:27" x14ac:dyDescent="0.25">
      <c r="A7" s="62" t="s">
        <v>6</v>
      </c>
      <c r="B7" s="63"/>
      <c r="C7" s="64"/>
      <c r="D7" s="6">
        <v>43810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AA7" s="58">
        <v>20</v>
      </c>
    </row>
    <row r="8" spans="1:27" x14ac:dyDescent="0.25">
      <c r="A8" s="70" t="s">
        <v>31</v>
      </c>
      <c r="B8" s="71"/>
      <c r="C8" s="72"/>
      <c r="D8" s="19">
        <v>38500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7" x14ac:dyDescent="0.25">
      <c r="A9" s="62" t="s">
        <v>5</v>
      </c>
      <c r="B9" s="63"/>
      <c r="C9" s="64"/>
      <c r="D9" s="58">
        <v>0.02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7" x14ac:dyDescent="0.25">
      <c r="A10" s="62" t="s">
        <v>34</v>
      </c>
      <c r="B10" s="63"/>
      <c r="C10" s="64"/>
      <c r="D10" s="58">
        <v>20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7" x14ac:dyDescent="0.25">
      <c r="A11" s="62" t="s">
        <v>35</v>
      </c>
      <c r="B11" s="63"/>
      <c r="C11" s="64"/>
      <c r="D11" s="75">
        <f>D7-D6</f>
        <v>19</v>
      </c>
      <c r="F11" s="53" t="str">
        <f ca="1">IF(_xlfn.ISFORMULA(D11),_xlfn.FORMULATEXT(D11),"")</f>
        <v>=D7-D6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7" x14ac:dyDescent="0.25">
      <c r="A12" s="62" t="s">
        <v>36</v>
      </c>
      <c r="B12" s="63"/>
      <c r="C12" s="64"/>
      <c r="D12" s="75" t="b">
        <f>D11&lt;=D10</f>
        <v>1</v>
      </c>
      <c r="F12" s="53" t="str">
        <f t="shared" ref="F12" ca="1" si="0">IF(_xlfn.ISFORMULA(D12),_xlfn.FORMULATEXT(D12),"")</f>
        <v>=D11&lt;=D10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7" x14ac:dyDescent="0.25">
      <c r="A13" s="62" t="s">
        <v>37</v>
      </c>
      <c r="B13" s="63"/>
      <c r="C13" s="64"/>
      <c r="D13" s="18">
        <f>ROUND(D8/(1-D9),2)</f>
        <v>39285.71</v>
      </c>
      <c r="F13" s="53" t="str">
        <f ca="1">IF(_xlfn.ISFORMULA(D13),_xlfn.FORMULATEXT(D13),"")</f>
        <v>=ROUND(D8/(1-D9),2)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7" x14ac:dyDescent="0.25">
      <c r="A14" s="62" t="s">
        <v>38</v>
      </c>
      <c r="B14" s="63"/>
      <c r="C14" s="64"/>
      <c r="D14" s="18">
        <f>D4-D13</f>
        <v>17586.590000000004</v>
      </c>
      <c r="F14" s="53" t="str">
        <f t="shared" ref="F14:F17" ca="1" si="1">IF(_xlfn.ISFORMULA(D14),_xlfn.FORMULATEXT(D14),"")</f>
        <v>=D4-D13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7" x14ac:dyDescent="0.25"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7" x14ac:dyDescent="0.25">
      <c r="A16" s="78"/>
      <c r="B16" s="78"/>
      <c r="C16" s="78"/>
      <c r="D16" s="78"/>
    </row>
    <row r="17" spans="1:8" x14ac:dyDescent="0.25">
      <c r="A17" s="62" t="s">
        <v>78</v>
      </c>
      <c r="B17" s="63"/>
      <c r="C17" s="64"/>
      <c r="D17" s="75">
        <f>D8/(1-D9)</f>
        <v>39285.71428571429</v>
      </c>
      <c r="E17" s="25"/>
      <c r="F17" s="53" t="str">
        <f t="shared" ca="1" si="1"/>
        <v>=D8/(1-D9)</v>
      </c>
      <c r="G17" s="25"/>
      <c r="H17" s="25"/>
    </row>
    <row r="18" spans="1:8" x14ac:dyDescent="0.25">
      <c r="A18" s="62" t="s">
        <v>46</v>
      </c>
      <c r="B18" s="63"/>
      <c r="C18" s="64"/>
      <c r="D18" s="75">
        <f>D17*(1-D9)</f>
        <v>38500</v>
      </c>
      <c r="F18" s="53" t="str">
        <f ca="1">IF(_xlfn.ISFORMULA(D18),_xlfn.FORMULATEXT(D18),"")</f>
        <v>=D17*(1-D9)</v>
      </c>
      <c r="H18" s="25"/>
    </row>
    <row r="19" spans="1:8" s="25" customFormat="1" x14ac:dyDescent="0.25"/>
    <row r="20" spans="1:8" s="25" customFormat="1" x14ac:dyDescent="0.25"/>
    <row r="21" spans="1:8" s="25" customFormat="1" x14ac:dyDescent="0.25"/>
    <row r="22" spans="1:8" s="25" customFormat="1" x14ac:dyDescent="0.25"/>
    <row r="23" spans="1:8" s="25" customFormat="1" x14ac:dyDescent="0.25"/>
    <row r="24" spans="1:8" s="25" customFormat="1" x14ac:dyDescent="0.25"/>
    <row r="25" spans="1:8" s="25" customFormat="1" x14ac:dyDescent="0.25"/>
    <row r="26" spans="1:8" s="25" customFormat="1" x14ac:dyDescent="0.25"/>
    <row r="27" spans="1:8" s="25" customFormat="1" x14ac:dyDescent="0.25"/>
    <row r="28" spans="1:8" s="25" customFormat="1" x14ac:dyDescent="0.25"/>
    <row r="29" spans="1:8" s="25" customFormat="1" x14ac:dyDescent="0.25"/>
    <row r="30" spans="1:8" s="25" customFormat="1" x14ac:dyDescent="0.25"/>
    <row r="31" spans="1:8" s="25" customFormat="1" x14ac:dyDescent="0.25"/>
    <row r="32" spans="1:8" s="25" customFormat="1" x14ac:dyDescent="0.25"/>
    <row r="33" s="25" customFormat="1" x14ac:dyDescent="0.25"/>
    <row r="34" s="25" customFormat="1" x14ac:dyDescent="0.25"/>
    <row r="35" s="25" customFormat="1" ht="19.899999999999999" customHeight="1" x14ac:dyDescent="0.25"/>
    <row r="36" s="25" customFormat="1" ht="19.899999999999999" customHeigh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pans="1:8" s="25" customFormat="1" x14ac:dyDescent="0.25">
      <c r="A49" s="53"/>
      <c r="B49" s="53"/>
      <c r="C49" s="53"/>
      <c r="D49" s="53"/>
      <c r="E49" s="53"/>
      <c r="F49" s="53"/>
      <c r="G49" s="53"/>
      <c r="H49" s="53"/>
    </row>
    <row r="50" spans="1:8" s="25" customFormat="1" x14ac:dyDescent="0.25">
      <c r="A50" s="53"/>
      <c r="B50" s="53"/>
      <c r="C50" s="53"/>
      <c r="D50" s="53"/>
      <c r="E50" s="53"/>
      <c r="F50" s="53"/>
      <c r="G50" s="53"/>
      <c r="H50" s="5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52946-6CAF-44CA-9AA8-9A5C436AB404}">
  <sheetPr>
    <tabColor rgb="FFFFFF00"/>
  </sheetPr>
  <dimension ref="A1:AU24"/>
  <sheetViews>
    <sheetView showGridLines="0" zoomScale="145" zoomScaleNormal="145" workbookViewId="0">
      <selection activeCell="E23" sqref="E23"/>
    </sheetView>
  </sheetViews>
  <sheetFormatPr defaultColWidth="8.85546875" defaultRowHeight="15" x14ac:dyDescent="0.25"/>
  <cols>
    <col min="1" max="1" width="23.7109375" style="25" customWidth="1"/>
    <col min="2" max="2" width="15.42578125" style="25" customWidth="1"/>
    <col min="3" max="3" width="13.140625" style="25" customWidth="1"/>
    <col min="4" max="4" width="15.42578125" style="25" customWidth="1"/>
    <col min="5" max="5" width="18.28515625" style="25" customWidth="1"/>
    <col min="6" max="6" width="55.5703125" style="25" customWidth="1"/>
    <col min="7" max="7" width="20.7109375" style="25" customWidth="1"/>
    <col min="8" max="16384" width="8.85546875" style="25"/>
  </cols>
  <sheetData>
    <row r="1" spans="1:47" s="114" customFormat="1" ht="21" x14ac:dyDescent="0.35">
      <c r="A1" s="111" t="s">
        <v>50</v>
      </c>
      <c r="B1" s="112"/>
      <c r="C1" s="112"/>
      <c r="D1" s="113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</row>
    <row r="2" spans="1:47" s="114" customFormat="1" x14ac:dyDescent="0.25">
      <c r="A2" s="115" t="s">
        <v>51</v>
      </c>
      <c r="B2" s="116"/>
      <c r="C2" s="116"/>
      <c r="D2" s="117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47" s="114" customFormat="1" x14ac:dyDescent="0.25">
      <c r="A3" s="115" t="s">
        <v>52</v>
      </c>
      <c r="B3" s="116"/>
      <c r="C3" s="116"/>
      <c r="D3" s="11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s="114" customFormat="1" x14ac:dyDescent="0.25">
      <c r="A4" s="115" t="s">
        <v>53</v>
      </c>
      <c r="B4" s="116"/>
      <c r="C4" s="116"/>
      <c r="D4" s="117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47" s="114" customFormat="1" x14ac:dyDescent="0.25">
      <c r="A5" s="115" t="s">
        <v>54</v>
      </c>
      <c r="B5" s="116"/>
      <c r="C5" s="116"/>
      <c r="D5" s="11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</row>
    <row r="6" spans="1:47" s="114" customFormat="1" x14ac:dyDescent="0.25">
      <c r="A6" s="115" t="s">
        <v>72</v>
      </c>
      <c r="B6" s="116"/>
      <c r="C6" s="116"/>
      <c r="D6" s="11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114" customFormat="1" x14ac:dyDescent="0.25">
      <c r="A7" s="118"/>
      <c r="B7" s="119"/>
      <c r="C7" s="119"/>
      <c r="D7" s="120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114" customFormat="1" x14ac:dyDescent="0.25">
      <c r="A8" s="121" t="s">
        <v>55</v>
      </c>
      <c r="B8" s="119"/>
      <c r="C8" s="122" t="s">
        <v>56</v>
      </c>
      <c r="D8" s="123">
        <v>6943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14" customFormat="1" x14ac:dyDescent="0.25">
      <c r="A9" s="124" t="s">
        <v>57</v>
      </c>
      <c r="B9" s="119"/>
      <c r="C9" s="122" t="s">
        <v>58</v>
      </c>
      <c r="D9" s="20">
        <v>43780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14" customFormat="1" x14ac:dyDescent="0.25">
      <c r="A10" s="124" t="s">
        <v>59</v>
      </c>
      <c r="B10" s="119"/>
      <c r="C10" s="119"/>
      <c r="D10" s="120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114" customFormat="1" x14ac:dyDescent="0.25">
      <c r="A11" s="125" t="s">
        <v>60</v>
      </c>
      <c r="B11" s="119"/>
      <c r="C11" s="119"/>
      <c r="D11" s="12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114" customFormat="1" x14ac:dyDescent="0.25">
      <c r="A12" s="118"/>
      <c r="B12" s="119"/>
      <c r="C12" s="119"/>
      <c r="D12" s="12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114" customFormat="1" x14ac:dyDescent="0.25">
      <c r="A13" s="121" t="s">
        <v>61</v>
      </c>
      <c r="B13" s="122" t="s">
        <v>62</v>
      </c>
      <c r="C13" s="122" t="s">
        <v>63</v>
      </c>
      <c r="D13" s="126" t="s">
        <v>64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7" s="114" customFormat="1" x14ac:dyDescent="0.25">
      <c r="A14" s="127" t="s">
        <v>65</v>
      </c>
      <c r="B14" s="104">
        <v>2</v>
      </c>
      <c r="C14" s="21">
        <v>25</v>
      </c>
      <c r="D14" s="22">
        <v>50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7" s="114" customFormat="1" x14ac:dyDescent="0.25">
      <c r="A15" s="127" t="s">
        <v>66</v>
      </c>
      <c r="B15" s="104">
        <v>6</v>
      </c>
      <c r="C15" s="21">
        <v>12.5</v>
      </c>
      <c r="D15" s="22">
        <v>75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14" customFormat="1" x14ac:dyDescent="0.25">
      <c r="A16" s="127"/>
      <c r="B16" s="104"/>
      <c r="C16" s="21" t="s">
        <v>73</v>
      </c>
      <c r="D16" s="22" t="s">
        <v>73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114" customFormat="1" x14ac:dyDescent="0.25">
      <c r="A17" s="127"/>
      <c r="B17" s="104"/>
      <c r="C17" s="21" t="s">
        <v>73</v>
      </c>
      <c r="D17" s="22" t="s">
        <v>73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114" customFormat="1" x14ac:dyDescent="0.25">
      <c r="A18" s="118"/>
      <c r="B18" s="119"/>
      <c r="C18" s="122" t="s">
        <v>67</v>
      </c>
      <c r="D18" s="22">
        <v>125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114" customFormat="1" x14ac:dyDescent="0.25">
      <c r="A19" s="121" t="s">
        <v>68</v>
      </c>
      <c r="B19" s="104" t="s">
        <v>69</v>
      </c>
      <c r="C19" s="122" t="s">
        <v>70</v>
      </c>
      <c r="D19" s="23">
        <v>25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114" customFormat="1" x14ac:dyDescent="0.25">
      <c r="A20" s="121" t="s">
        <v>4</v>
      </c>
      <c r="B20" s="104" t="s">
        <v>33</v>
      </c>
      <c r="C20" s="122" t="s">
        <v>30</v>
      </c>
      <c r="D20" s="22">
        <v>150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14" customFormat="1" x14ac:dyDescent="0.25">
      <c r="A21" s="118"/>
      <c r="B21" s="119"/>
      <c r="C21" s="119"/>
      <c r="D21" s="12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114" customFormat="1" x14ac:dyDescent="0.25">
      <c r="A22" s="128" t="s">
        <v>71</v>
      </c>
      <c r="B22" s="129"/>
      <c r="C22" s="129"/>
      <c r="D22" s="13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4" customFormat="1" ht="15.75" thickBot="1" x14ac:dyDescent="0.3">
      <c r="A23" s="131"/>
      <c r="B23" s="132"/>
      <c r="C23" s="132"/>
      <c r="D23" s="13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14" customForma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</sheetData>
  <dataValidations count="1">
    <dataValidation type="list" allowBlank="1" showInputMessage="1" showErrorMessage="1" sqref="A14:A17" xr:uid="{7A8C63C8-E6FF-4216-BAB4-9BA1925A1280}">
      <formula1>$A$29:$A$43</formula1>
    </dataValidation>
  </dataValidations>
  <printOptions horizontalCentered="1"/>
  <pageMargins left="0.7" right="0.7" top="0.75" bottom="0.75" header="0.3" footer="0.3"/>
  <pageSetup scale="125" orientation="portrait" r:id="rId1"/>
  <headerFooter>
    <oddFooter>&amp;C&amp;A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0 R G T P a Y o n q m A A A A + A A A A B I A H A B D b 2 5 m a W c v U G F j a 2 F n Z S 5 4 b W w g o h g A K K A U A A A A A A A A A A A A A A A A A A A A A A A A A A A A h Y 8 x D o I w G E a v Q r r T l o J R y U 8 Z X C U x I R p X U i o 0 Q j G 0 W O 7 m 4 J G 8 g i S K u j l + L 2 9 4 3 + N 2 h 3 R s G + 8 q e 6 M 6 n a A A U + R J L b p S 6 S p B g z 3 5 K 5 R y 2 B X i X F T S m 2 R t 4 t G U C a q t v c S E O O e w C 3 H X V 4 R R G p B j t s 1 F L d s C f W T 1 X / a V N r b Q Q i I O h 1 c M Z 3 g R 4 W i 9 p D h k A Z A Z Q 6 b 0 V 2 F T M a Z A f i B s h s Y O v e R S + / s c y D y B v F / w J 1 B L A w Q U A A I A C A D 3 R E Z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0 R G T C i K R 7 g O A A A A E Q A A A B M A H A B G b 3 J t d W x h c y 9 T Z W N 0 a W 9 u M S 5 t I K I Y A C i g F A A A A A A A A A A A A A A A A A A A A A A A A A A A A C t O T S 7 J z M 9 T C I b Q h t Y A U E s B A i 0 A F A A C A A g A 9 0 R G T P a Y o n q m A A A A + A A A A B I A A A A A A A A A A A A A A A A A A A A A A E N v b m Z p Z y 9 Q Y W N r Y W d l L n h t b F B L A Q I t A B Q A A g A I A P d E R k w P y u m r p A A A A O k A A A A T A A A A A A A A A A A A A A A A A P I A A A B b Q 2 9 u d G V u d F 9 U e X B l c 1 0 u e G 1 s U E s B A i 0 A F A A C A A g A 9 0 R G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l v o z 4 7 O B l A l H n q O j U O d i o A A A A A A g A A A A A A A 2 Y A A M A A A A A Q A A A A w k N / Z M E Y V D v b Y R c f y z G y M g A A A A A E g A A A o A A A A B A A A A B T 8 D g D 3 O Z Q b B d 3 N d e a u V T i U A A A A B s o U k a 8 j g J m e 5 e 0 8 N n f P k H S u f Y / t f / 0 j Q x G 5 z E B R k e L E w S V I v 4 g W / Z r V 5 F 3 W l d + Y h f r r A f o K 3 3 4 a L 4 i P u m x a z W c x V f J H U R s W 5 c g M 6 Y d I S N h F A A A A P O m Y o n I F r l s + q X u m b 4 w i S a l f J E G < / D a t a M a s h u p > 
</file>

<file path=customXml/itemProps1.xml><?xml version="1.0" encoding="utf-8"?>
<ds:datastoreItem xmlns:ds="http://schemas.openxmlformats.org/officeDocument/2006/customXml" ds:itemID="{2DEF75C6-3E3C-49A1-8EA3-459A16697D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</vt:lpstr>
      <vt:lpstr>Partial Payment</vt:lpstr>
      <vt:lpstr>Partial Payment (an)</vt:lpstr>
      <vt:lpstr>HW ==&gt;&gt;</vt:lpstr>
      <vt:lpstr>HW(1-2)</vt:lpstr>
      <vt:lpstr>HW(1-2) (an)</vt:lpstr>
      <vt:lpstr>HW(3)</vt:lpstr>
      <vt:lpstr>HW(3an)</vt:lpstr>
      <vt:lpstr>I (6943)</vt:lpstr>
      <vt:lpstr>H</vt:lpstr>
      <vt:lpstr>'I (6943)'!Print_Area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2018-03-14T19:11:34Z</cp:lastPrinted>
  <dcterms:created xsi:type="dcterms:W3CDTF">2017-12-16T16:53:55Z</dcterms:created>
  <dcterms:modified xsi:type="dcterms:W3CDTF">2018-03-14T23:41:20Z</dcterms:modified>
</cp:coreProperties>
</file>