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135NoTextBook\Content\05BankingPayroll\StartFiles\"/>
    </mc:Choice>
  </mc:AlternateContent>
  <xr:revisionPtr revIDLastSave="0" documentId="13_ncr:1_{144CB394-BD56-437C-B1A7-3361A45EF96D}" xr6:coauthVersionLast="28" xr6:coauthVersionMax="28" xr10:uidLastSave="{00000000-0000-0000-0000-000000000000}"/>
  <bookViews>
    <workbookView xWindow="0" yWindow="0" windowWidth="28800" windowHeight="12210" xr2:uid="{FE432DB8-4C00-4F98-A519-7736FB20EC7F}"/>
  </bookViews>
  <sheets>
    <sheet name="Cover" sheetId="1" r:id="rId1"/>
    <sheet name="March5-9" sheetId="8" r:id="rId2"/>
    <sheet name="March5-9 (an)" sheetId="9" r:id="rId3"/>
    <sheet name="March5-9(an)old2" sheetId="7" state="hidden" r:id="rId4"/>
    <sheet name="March5-9 (an) old" sheetId="6" state="hidden" r:id="rId5"/>
  </sheets>
  <definedNames>
    <definedName name="_Hlk507066039" localSheetId="0">Cover!$B$4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9" l="1"/>
  <c r="Y29" i="9"/>
  <c r="X29" i="9"/>
  <c r="G29" i="9"/>
  <c r="Y28" i="9"/>
  <c r="X28" i="9"/>
  <c r="G28" i="9"/>
  <c r="Y27" i="9"/>
  <c r="X27" i="9"/>
  <c r="G27" i="9"/>
  <c r="Y26" i="9"/>
  <c r="X26" i="9"/>
  <c r="G26" i="9"/>
  <c r="Y25" i="9"/>
  <c r="X25" i="9"/>
  <c r="G25" i="9"/>
  <c r="AB24" i="9"/>
  <c r="AC24" i="9" s="1"/>
  <c r="Y24" i="9"/>
  <c r="X24" i="9"/>
  <c r="G24" i="9"/>
  <c r="Y23" i="9"/>
  <c r="G23" i="9"/>
  <c r="G22" i="9"/>
  <c r="G21" i="9"/>
  <c r="G20" i="9"/>
  <c r="G19" i="9"/>
  <c r="G18" i="9"/>
  <c r="G17" i="9"/>
  <c r="G16" i="9"/>
  <c r="Y15" i="9"/>
  <c r="G15" i="9"/>
  <c r="G14" i="9"/>
  <c r="N15" i="9" s="1"/>
  <c r="W13" i="9"/>
  <c r="U13" i="9"/>
  <c r="S13" i="9"/>
  <c r="Q13" i="9"/>
  <c r="O13" i="9"/>
  <c r="G13" i="9"/>
  <c r="G12" i="9"/>
  <c r="AA11" i="9"/>
  <c r="Z11" i="9"/>
  <c r="X11" i="9"/>
  <c r="V11" i="9"/>
  <c r="T11" i="9"/>
  <c r="R11" i="9"/>
  <c r="P11" i="9"/>
  <c r="N11" i="9"/>
  <c r="G11" i="9"/>
  <c r="A11" i="9"/>
  <c r="A16" i="9" s="1"/>
  <c r="A21" i="9" s="1"/>
  <c r="A26" i="9" s="1"/>
  <c r="G10" i="9"/>
  <c r="A10" i="9"/>
  <c r="A15" i="9" s="1"/>
  <c r="A20" i="9" s="1"/>
  <c r="A25" i="9" s="1"/>
  <c r="N9" i="9"/>
  <c r="O9" i="9" s="1"/>
  <c r="Q9" i="9" s="1"/>
  <c r="G9" i="9"/>
  <c r="N8" i="9"/>
  <c r="O8" i="9" s="1"/>
  <c r="Q8" i="9" s="1"/>
  <c r="G8" i="9"/>
  <c r="N7" i="9"/>
  <c r="O7" i="9" s="1"/>
  <c r="Q7" i="9" s="1"/>
  <c r="G7" i="9"/>
  <c r="N6" i="9"/>
  <c r="O6" i="9" s="1"/>
  <c r="Q6" i="9" s="1"/>
  <c r="G6" i="9"/>
  <c r="A6" i="9"/>
  <c r="A7" i="9" s="1"/>
  <c r="N5" i="9"/>
  <c r="O5" i="9" s="1"/>
  <c r="Q5" i="9" s="1"/>
  <c r="G5" i="9"/>
  <c r="W4" i="9"/>
  <c r="V4" i="9"/>
  <c r="Y1" i="9"/>
  <c r="X1" i="9"/>
  <c r="V1" i="9"/>
  <c r="U1" i="9"/>
  <c r="G1" i="9"/>
  <c r="Y29" i="8"/>
  <c r="X29" i="8"/>
  <c r="Y28" i="8"/>
  <c r="X28" i="8"/>
  <c r="Y27" i="8"/>
  <c r="X27" i="8"/>
  <c r="Y26" i="8"/>
  <c r="X26" i="8"/>
  <c r="AB25" i="8"/>
  <c r="AB26" i="8" s="1"/>
  <c r="Y25" i="8"/>
  <c r="X25" i="8"/>
  <c r="AB24" i="8"/>
  <c r="Y24" i="8"/>
  <c r="X24" i="8"/>
  <c r="Y23" i="8"/>
  <c r="AC24" i="8" s="1"/>
  <c r="A10" i="8"/>
  <c r="A15" i="8" s="1"/>
  <c r="A20" i="8" s="1"/>
  <c r="A25" i="8" s="1"/>
  <c r="A6" i="8"/>
  <c r="A11" i="8" s="1"/>
  <c r="A16" i="8" s="1"/>
  <c r="A21" i="8" s="1"/>
  <c r="A26" i="8" s="1"/>
  <c r="W4" i="8"/>
  <c r="V4" i="8"/>
  <c r="Y1" i="8"/>
  <c r="X1" i="8"/>
  <c r="V1" i="8"/>
  <c r="U1" i="8"/>
  <c r="G1" i="8"/>
  <c r="AA6" i="7"/>
  <c r="AA7" i="7"/>
  <c r="AA8" i="7"/>
  <c r="AA9" i="7"/>
  <c r="AA5" i="7"/>
  <c r="Z6" i="7"/>
  <c r="Z7" i="7"/>
  <c r="Z8" i="7"/>
  <c r="Z9" i="7"/>
  <c r="Z5" i="7"/>
  <c r="Y6" i="7"/>
  <c r="Y7" i="7"/>
  <c r="Y8" i="7"/>
  <c r="Y9" i="7"/>
  <c r="Y5" i="7"/>
  <c r="X6" i="7"/>
  <c r="X7" i="7"/>
  <c r="X8" i="7"/>
  <c r="X9" i="7"/>
  <c r="X5" i="7"/>
  <c r="W5" i="7"/>
  <c r="W6" i="7"/>
  <c r="W7" i="7"/>
  <c r="W8" i="7"/>
  <c r="W9" i="7"/>
  <c r="V6" i="7"/>
  <c r="V7" i="7"/>
  <c r="V8" i="7"/>
  <c r="V9" i="7"/>
  <c r="V5" i="7"/>
  <c r="U6" i="7"/>
  <c r="U7" i="7"/>
  <c r="U8" i="7"/>
  <c r="U9" i="7"/>
  <c r="U5" i="7"/>
  <c r="W4" i="7"/>
  <c r="V4" i="7"/>
  <c r="T5" i="7"/>
  <c r="T6" i="7"/>
  <c r="T7" i="7"/>
  <c r="T8" i="7"/>
  <c r="T9" i="7"/>
  <c r="S6" i="7"/>
  <c r="S7" i="7"/>
  <c r="S8" i="7"/>
  <c r="S9" i="7"/>
  <c r="S5" i="7"/>
  <c r="R9" i="7"/>
  <c r="Q9" i="7"/>
  <c r="R6" i="7"/>
  <c r="R7" i="7"/>
  <c r="R8" i="7"/>
  <c r="R5" i="7"/>
  <c r="Q6" i="7"/>
  <c r="Q7" i="7"/>
  <c r="Q8" i="7"/>
  <c r="Q5" i="7"/>
  <c r="P6" i="7"/>
  <c r="P7" i="7"/>
  <c r="P8" i="7"/>
  <c r="P9" i="7"/>
  <c r="P5" i="7"/>
  <c r="O6" i="7"/>
  <c r="O7" i="7"/>
  <c r="O8" i="7"/>
  <c r="O9" i="7"/>
  <c r="O5" i="7"/>
  <c r="G32" i="9"/>
  <c r="W14" i="9"/>
  <c r="O14" i="9"/>
  <c r="X12" i="9"/>
  <c r="P12" i="9"/>
  <c r="S14" i="9"/>
  <c r="AA12" i="9"/>
  <c r="T12" i="9"/>
  <c r="N12" i="9"/>
  <c r="Q14" i="9"/>
  <c r="Z12" i="9"/>
  <c r="R12" i="9"/>
  <c r="Y16" i="9"/>
  <c r="U14" i="9"/>
  <c r="V12" i="9"/>
  <c r="A12" i="9" l="1"/>
  <c r="A17" i="9" s="1"/>
  <c r="A22" i="9" s="1"/>
  <c r="A27" i="9" s="1"/>
  <c r="A8" i="9"/>
  <c r="S5" i="9"/>
  <c r="P5" i="9"/>
  <c r="R5" i="9" s="1"/>
  <c r="P6" i="9"/>
  <c r="R6" i="9" s="1"/>
  <c r="S6" i="9" s="1"/>
  <c r="P7" i="9"/>
  <c r="R7" i="9" s="1"/>
  <c r="S7" i="9" s="1"/>
  <c r="P8" i="9"/>
  <c r="R8" i="9" s="1"/>
  <c r="S8" i="9" s="1"/>
  <c r="P9" i="9"/>
  <c r="R9" i="9" s="1"/>
  <c r="S9" i="9" s="1"/>
  <c r="AB25" i="9"/>
  <c r="AC26" i="8"/>
  <c r="AB27" i="8"/>
  <c r="A7" i="8"/>
  <c r="AC25" i="8"/>
  <c r="N6" i="6"/>
  <c r="N7" i="6"/>
  <c r="N8" i="6"/>
  <c r="N9" i="6"/>
  <c r="N5" i="6"/>
  <c r="N6" i="7"/>
  <c r="N7" i="7"/>
  <c r="N8" i="7"/>
  <c r="N9" i="7"/>
  <c r="N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5" i="7"/>
  <c r="G31" i="7"/>
  <c r="Y29" i="7"/>
  <c r="X29" i="7"/>
  <c r="Y28" i="7"/>
  <c r="X28" i="7"/>
  <c r="Y27" i="7"/>
  <c r="X27" i="7"/>
  <c r="Y26" i="7"/>
  <c r="X26" i="7"/>
  <c r="AB25" i="7"/>
  <c r="AB26" i="7" s="1"/>
  <c r="Y25" i="7"/>
  <c r="X25" i="7"/>
  <c r="AB24" i="7"/>
  <c r="AC24" i="7" s="1"/>
  <c r="Y24" i="7"/>
  <c r="X24" i="7"/>
  <c r="Y23" i="7"/>
  <c r="Y15" i="7"/>
  <c r="W13" i="7"/>
  <c r="U13" i="7"/>
  <c r="S13" i="7"/>
  <c r="Q13" i="7"/>
  <c r="O13" i="7"/>
  <c r="AA11" i="7"/>
  <c r="Z11" i="7"/>
  <c r="X11" i="7"/>
  <c r="V11" i="7"/>
  <c r="T11" i="7"/>
  <c r="R11" i="7"/>
  <c r="P11" i="7"/>
  <c r="N11" i="7"/>
  <c r="A10" i="7"/>
  <c r="A15" i="7" s="1"/>
  <c r="A20" i="7" s="1"/>
  <c r="A25" i="7" s="1"/>
  <c r="A6" i="7"/>
  <c r="A11" i="7" s="1"/>
  <c r="A16" i="7" s="1"/>
  <c r="A21" i="7" s="1"/>
  <c r="A26" i="7" s="1"/>
  <c r="Y1" i="7"/>
  <c r="X1" i="7"/>
  <c r="V1" i="7"/>
  <c r="U1" i="7"/>
  <c r="G1" i="7"/>
  <c r="A15" i="6"/>
  <c r="A20" i="6" s="1"/>
  <c r="A11" i="6"/>
  <c r="A16" i="6" s="1"/>
  <c r="A10" i="6"/>
  <c r="A7" i="6"/>
  <c r="A12" i="6" s="1"/>
  <c r="A6" i="6"/>
  <c r="A34" i="6"/>
  <c r="A62" i="6" s="1"/>
  <c r="B34" i="6"/>
  <c r="B62" i="6" s="1"/>
  <c r="C34" i="6"/>
  <c r="C62" i="6" s="1"/>
  <c r="D34" i="6"/>
  <c r="D62" i="6" s="1"/>
  <c r="E34" i="6"/>
  <c r="E62" i="6" s="1"/>
  <c r="F34" i="6"/>
  <c r="F62" i="6" s="1"/>
  <c r="A35" i="6"/>
  <c r="B35" i="6"/>
  <c r="B63" i="6" s="1"/>
  <c r="C35" i="6"/>
  <c r="C63" i="6" s="1"/>
  <c r="D35" i="6"/>
  <c r="D63" i="6" s="1"/>
  <c r="E35" i="6"/>
  <c r="E63" i="6" s="1"/>
  <c r="F35" i="6"/>
  <c r="F63" i="6" s="1"/>
  <c r="B36" i="6"/>
  <c r="B64" i="6" s="1"/>
  <c r="C36" i="6"/>
  <c r="C64" i="6" s="1"/>
  <c r="D36" i="6"/>
  <c r="E36" i="6"/>
  <c r="E64" i="6" s="1"/>
  <c r="F36" i="6"/>
  <c r="F64" i="6" s="1"/>
  <c r="B37" i="6"/>
  <c r="C37" i="6"/>
  <c r="C65" i="6" s="1"/>
  <c r="D37" i="6"/>
  <c r="D65" i="6" s="1"/>
  <c r="E37" i="6"/>
  <c r="E65" i="6" s="1"/>
  <c r="F37" i="6"/>
  <c r="F65" i="6" s="1"/>
  <c r="A38" i="6"/>
  <c r="A66" i="6" s="1"/>
  <c r="B38" i="6"/>
  <c r="B66" i="6" s="1"/>
  <c r="C38" i="6"/>
  <c r="C66" i="6" s="1"/>
  <c r="D38" i="6"/>
  <c r="D66" i="6" s="1"/>
  <c r="E38" i="6"/>
  <c r="F38" i="6"/>
  <c r="F66" i="6" s="1"/>
  <c r="A39" i="6"/>
  <c r="B39" i="6"/>
  <c r="B67" i="6" s="1"/>
  <c r="C39" i="6"/>
  <c r="D39" i="6"/>
  <c r="D67" i="6" s="1"/>
  <c r="E39" i="6"/>
  <c r="E67" i="6" s="1"/>
  <c r="F39" i="6"/>
  <c r="F67" i="6" s="1"/>
  <c r="B40" i="6"/>
  <c r="B68" i="6" s="1"/>
  <c r="C40" i="6"/>
  <c r="C68" i="6" s="1"/>
  <c r="D40" i="6"/>
  <c r="D68" i="6" s="1"/>
  <c r="E40" i="6"/>
  <c r="F40" i="6"/>
  <c r="B41" i="6"/>
  <c r="B69" i="6" s="1"/>
  <c r="C41" i="6"/>
  <c r="C69" i="6" s="1"/>
  <c r="D41" i="6"/>
  <c r="D69" i="6" s="1"/>
  <c r="E41" i="6"/>
  <c r="E69" i="6" s="1"/>
  <c r="F41" i="6"/>
  <c r="F69" i="6" s="1"/>
  <c r="B42" i="6"/>
  <c r="B70" i="6" s="1"/>
  <c r="C42" i="6"/>
  <c r="C70" i="6" s="1"/>
  <c r="D42" i="6"/>
  <c r="E42" i="6"/>
  <c r="E70" i="6" s="1"/>
  <c r="F42" i="6"/>
  <c r="F70" i="6" s="1"/>
  <c r="A43" i="6"/>
  <c r="A71" i="6" s="1"/>
  <c r="B43" i="6"/>
  <c r="B71" i="6" s="1"/>
  <c r="C43" i="6"/>
  <c r="C71" i="6" s="1"/>
  <c r="D43" i="6"/>
  <c r="D71" i="6" s="1"/>
  <c r="E43" i="6"/>
  <c r="E71" i="6" s="1"/>
  <c r="F43" i="6"/>
  <c r="F71" i="6" s="1"/>
  <c r="B44" i="6"/>
  <c r="B72" i="6" s="1"/>
  <c r="C44" i="6"/>
  <c r="C72" i="6" s="1"/>
  <c r="D44" i="6"/>
  <c r="D72" i="6" s="1"/>
  <c r="E44" i="6"/>
  <c r="F44" i="6"/>
  <c r="F72" i="6" s="1"/>
  <c r="B45" i="6"/>
  <c r="B73" i="6" s="1"/>
  <c r="C45" i="6"/>
  <c r="C73" i="6" s="1"/>
  <c r="D45" i="6"/>
  <c r="D73" i="6" s="1"/>
  <c r="E45" i="6"/>
  <c r="E73" i="6" s="1"/>
  <c r="F45" i="6"/>
  <c r="F73" i="6" s="1"/>
  <c r="B46" i="6"/>
  <c r="B74" i="6" s="1"/>
  <c r="C46" i="6"/>
  <c r="C74" i="6" s="1"/>
  <c r="D46" i="6"/>
  <c r="D74" i="6" s="1"/>
  <c r="E46" i="6"/>
  <c r="F46" i="6"/>
  <c r="B47" i="6"/>
  <c r="B75" i="6" s="1"/>
  <c r="C47" i="6"/>
  <c r="C75" i="6" s="1"/>
  <c r="D47" i="6"/>
  <c r="D75" i="6" s="1"/>
  <c r="E47" i="6"/>
  <c r="E75" i="6" s="1"/>
  <c r="F47" i="6"/>
  <c r="B48" i="6"/>
  <c r="B76" i="6" s="1"/>
  <c r="C48" i="6"/>
  <c r="D48" i="6"/>
  <c r="E48" i="6"/>
  <c r="F48" i="6"/>
  <c r="F76" i="6" s="1"/>
  <c r="B49" i="6"/>
  <c r="B77" i="6" s="1"/>
  <c r="C49" i="6"/>
  <c r="C77" i="6" s="1"/>
  <c r="D49" i="6"/>
  <c r="D77" i="6" s="1"/>
  <c r="E49" i="6"/>
  <c r="E77" i="6" s="1"/>
  <c r="F49" i="6"/>
  <c r="F77" i="6" s="1"/>
  <c r="B50" i="6"/>
  <c r="B78" i="6" s="1"/>
  <c r="C50" i="6"/>
  <c r="C78" i="6" s="1"/>
  <c r="D50" i="6"/>
  <c r="D78" i="6" s="1"/>
  <c r="E50" i="6"/>
  <c r="E78" i="6" s="1"/>
  <c r="F50" i="6"/>
  <c r="B51" i="6"/>
  <c r="B79" i="6" s="1"/>
  <c r="C51" i="6"/>
  <c r="C79" i="6" s="1"/>
  <c r="D51" i="6"/>
  <c r="E51" i="6"/>
  <c r="E79" i="6" s="1"/>
  <c r="F51" i="6"/>
  <c r="B52" i="6"/>
  <c r="B80" i="6" s="1"/>
  <c r="C52" i="6"/>
  <c r="C80" i="6" s="1"/>
  <c r="D52" i="6"/>
  <c r="E52" i="6"/>
  <c r="E80" i="6" s="1"/>
  <c r="F52" i="6"/>
  <c r="F80" i="6" s="1"/>
  <c r="B53" i="6"/>
  <c r="B81" i="6" s="1"/>
  <c r="C53" i="6"/>
  <c r="C81" i="6" s="1"/>
  <c r="D53" i="6"/>
  <c r="D81" i="6" s="1"/>
  <c r="E53" i="6"/>
  <c r="E81" i="6" s="1"/>
  <c r="F53" i="6"/>
  <c r="F81" i="6" s="1"/>
  <c r="B54" i="6"/>
  <c r="B82" i="6" s="1"/>
  <c r="C54" i="6"/>
  <c r="C82" i="6" s="1"/>
  <c r="D54" i="6"/>
  <c r="D82" i="6" s="1"/>
  <c r="E54" i="6"/>
  <c r="F54" i="6"/>
  <c r="B55" i="6"/>
  <c r="C55" i="6"/>
  <c r="C83" i="6" s="1"/>
  <c r="D55" i="6"/>
  <c r="D83" i="6" s="1"/>
  <c r="E55" i="6"/>
  <c r="E83" i="6" s="1"/>
  <c r="F55" i="6"/>
  <c r="F83" i="6" s="1"/>
  <c r="B56" i="6"/>
  <c r="C56" i="6"/>
  <c r="D56" i="6"/>
  <c r="E56" i="6"/>
  <c r="F56" i="6"/>
  <c r="B57" i="6"/>
  <c r="C57" i="6"/>
  <c r="D57" i="6"/>
  <c r="E57" i="6"/>
  <c r="F57" i="6"/>
  <c r="A58" i="6"/>
  <c r="B58" i="6"/>
  <c r="C58" i="6"/>
  <c r="D58" i="6"/>
  <c r="E58" i="6"/>
  <c r="F58" i="6"/>
  <c r="A59" i="6"/>
  <c r="B59" i="6"/>
  <c r="C59" i="6"/>
  <c r="D59" i="6"/>
  <c r="E59" i="6"/>
  <c r="F59" i="6"/>
  <c r="A60" i="6"/>
  <c r="B60" i="6"/>
  <c r="C60" i="6"/>
  <c r="D60" i="6"/>
  <c r="E60" i="6"/>
  <c r="F60" i="6"/>
  <c r="A63" i="6"/>
  <c r="D64" i="6"/>
  <c r="B65" i="6"/>
  <c r="E66" i="6"/>
  <c r="A67" i="6"/>
  <c r="C67" i="6"/>
  <c r="E68" i="6"/>
  <c r="F68" i="6"/>
  <c r="D70" i="6"/>
  <c r="E72" i="6"/>
  <c r="E74" i="6"/>
  <c r="F74" i="6"/>
  <c r="F75" i="6"/>
  <c r="C76" i="6"/>
  <c r="D76" i="6"/>
  <c r="E76" i="6"/>
  <c r="F78" i="6"/>
  <c r="D79" i="6"/>
  <c r="F79" i="6"/>
  <c r="D80" i="6"/>
  <c r="E82" i="6"/>
  <c r="F82" i="6"/>
  <c r="B83" i="6"/>
  <c r="B33" i="6"/>
  <c r="B61" i="6" s="1"/>
  <c r="C33" i="6"/>
  <c r="C61" i="6" s="1"/>
  <c r="D33" i="6"/>
  <c r="D61" i="6" s="1"/>
  <c r="E33" i="6"/>
  <c r="E61" i="6" s="1"/>
  <c r="F33" i="6"/>
  <c r="F61" i="6" s="1"/>
  <c r="A33" i="6"/>
  <c r="A61" i="6" s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2" i="6"/>
  <c r="X30" i="6"/>
  <c r="Y29" i="6"/>
  <c r="X29" i="6"/>
  <c r="Y28" i="6"/>
  <c r="X28" i="6"/>
  <c r="Y27" i="6"/>
  <c r="X27" i="6"/>
  <c r="Y26" i="6"/>
  <c r="X26" i="6"/>
  <c r="Y25" i="6"/>
  <c r="X25" i="6"/>
  <c r="AB24" i="6"/>
  <c r="AB25" i="6" s="1"/>
  <c r="AB26" i="6" s="1"/>
  <c r="Y24" i="6"/>
  <c r="X24" i="6"/>
  <c r="Y23" i="6"/>
  <c r="Y15" i="6"/>
  <c r="W13" i="6"/>
  <c r="U13" i="6"/>
  <c r="S13" i="6"/>
  <c r="Q13" i="6"/>
  <c r="O13" i="6"/>
  <c r="AA11" i="6"/>
  <c r="Z11" i="6"/>
  <c r="X11" i="6"/>
  <c r="V11" i="6"/>
  <c r="T11" i="6"/>
  <c r="R11" i="6"/>
  <c r="P11" i="6"/>
  <c r="N11" i="6"/>
  <c r="W4" i="6"/>
  <c r="V4" i="6"/>
  <c r="X1" i="6"/>
  <c r="W1" i="6"/>
  <c r="T1" i="6"/>
  <c r="S1" i="6"/>
  <c r="G1" i="6"/>
  <c r="AA12" i="7"/>
  <c r="Z12" i="7"/>
  <c r="Y16" i="7"/>
  <c r="X12" i="7"/>
  <c r="W14" i="7"/>
  <c r="V12" i="7"/>
  <c r="U14" i="7"/>
  <c r="T12" i="7"/>
  <c r="S14" i="7"/>
  <c r="R12" i="7"/>
  <c r="Q14" i="7"/>
  <c r="P12" i="7"/>
  <c r="O14" i="7"/>
  <c r="N12" i="7"/>
  <c r="AA12" i="6"/>
  <c r="P12" i="6"/>
  <c r="W14" i="6"/>
  <c r="G32" i="7"/>
  <c r="T12" i="6"/>
  <c r="Q14" i="6"/>
  <c r="U14" i="6"/>
  <c r="Y16" i="6"/>
  <c r="O14" i="6"/>
  <c r="Z12" i="6"/>
  <c r="V12" i="6"/>
  <c r="G33" i="6"/>
  <c r="S14" i="6"/>
  <c r="X12" i="6"/>
  <c r="R12" i="6"/>
  <c r="N12" i="6"/>
  <c r="W9" i="9" l="1"/>
  <c r="U9" i="9"/>
  <c r="V9" i="9"/>
  <c r="X9" i="9"/>
  <c r="Y9" i="9" s="1"/>
  <c r="T9" i="9"/>
  <c r="W8" i="9"/>
  <c r="V8" i="9"/>
  <c r="U8" i="9"/>
  <c r="Z8" i="9" s="1"/>
  <c r="AA8" i="9" s="1"/>
  <c r="X8" i="9"/>
  <c r="Y8" i="9" s="1"/>
  <c r="T8" i="9"/>
  <c r="W7" i="9"/>
  <c r="V7" i="9"/>
  <c r="U7" i="9"/>
  <c r="X7" i="9"/>
  <c r="Y7" i="9" s="1"/>
  <c r="T7" i="9"/>
  <c r="W6" i="9"/>
  <c r="U6" i="9"/>
  <c r="X6" i="9"/>
  <c r="Y6" i="9" s="1"/>
  <c r="T6" i="9"/>
  <c r="V6" i="9"/>
  <c r="W5" i="9"/>
  <c r="U5" i="9"/>
  <c r="V5" i="9"/>
  <c r="X5" i="9"/>
  <c r="Y5" i="9" s="1"/>
  <c r="T5" i="9"/>
  <c r="A9" i="9"/>
  <c r="A14" i="9" s="1"/>
  <c r="A19" i="9" s="1"/>
  <c r="A24" i="9" s="1"/>
  <c r="A29" i="9" s="1"/>
  <c r="A1" i="9" s="1"/>
  <c r="A13" i="9"/>
  <c r="A18" i="9" s="1"/>
  <c r="A23" i="9" s="1"/>
  <c r="A28" i="9" s="1"/>
  <c r="AB26" i="9"/>
  <c r="AC25" i="9"/>
  <c r="A12" i="8"/>
  <c r="A17" i="8" s="1"/>
  <c r="A22" i="8" s="1"/>
  <c r="A27" i="8" s="1"/>
  <c r="A8" i="8"/>
  <c r="AB28" i="8"/>
  <c r="AC27" i="8"/>
  <c r="AC26" i="7"/>
  <c r="AB27" i="7"/>
  <c r="AC25" i="7"/>
  <c r="A7" i="7"/>
  <c r="A21" i="6"/>
  <c r="A44" i="6"/>
  <c r="A72" i="6" s="1"/>
  <c r="A25" i="6"/>
  <c r="A53" i="6" s="1"/>
  <c r="A81" i="6" s="1"/>
  <c r="A48" i="6"/>
  <c r="A76" i="6" s="1"/>
  <c r="A17" i="6"/>
  <c r="A40" i="6"/>
  <c r="A68" i="6" s="1"/>
  <c r="A8" i="6"/>
  <c r="O5" i="6"/>
  <c r="Q5" i="6" s="1"/>
  <c r="AC24" i="6"/>
  <c r="O8" i="6"/>
  <c r="Q8" i="6" s="1"/>
  <c r="O9" i="6"/>
  <c r="Q9" i="6" s="1"/>
  <c r="O6" i="6"/>
  <c r="Q6" i="6" s="1"/>
  <c r="AB27" i="6"/>
  <c r="AC26" i="6"/>
  <c r="O7" i="6"/>
  <c r="Q7" i="6" s="1"/>
  <c r="AC25" i="6"/>
  <c r="Z6" i="9" l="1"/>
  <c r="AA6" i="9" s="1"/>
  <c r="Z7" i="9"/>
  <c r="AA7" i="9" s="1"/>
  <c r="Z5" i="9"/>
  <c r="AA5" i="9" s="1"/>
  <c r="Z9" i="9"/>
  <c r="AA9" i="9" s="1"/>
  <c r="AC26" i="9"/>
  <c r="AB27" i="9"/>
  <c r="A13" i="8"/>
  <c r="A18" i="8" s="1"/>
  <c r="A23" i="8" s="1"/>
  <c r="A28" i="8" s="1"/>
  <c r="A9" i="8"/>
  <c r="A14" i="8" s="1"/>
  <c r="A19" i="8" s="1"/>
  <c r="A24" i="8" s="1"/>
  <c r="A29" i="8" s="1"/>
  <c r="A1" i="8" s="1"/>
  <c r="AC28" i="8"/>
  <c r="AB29" i="8"/>
  <c r="AC29" i="8" s="1"/>
  <c r="A12" i="7"/>
  <c r="A17" i="7" s="1"/>
  <c r="A22" i="7" s="1"/>
  <c r="A27" i="7" s="1"/>
  <c r="A8" i="7"/>
  <c r="AB28" i="7"/>
  <c r="AC27" i="7"/>
  <c r="A13" i="6"/>
  <c r="A9" i="6"/>
  <c r="A36" i="6"/>
  <c r="A64" i="6" s="1"/>
  <c r="A22" i="6"/>
  <c r="A45" i="6"/>
  <c r="A73" i="6" s="1"/>
  <c r="A26" i="6"/>
  <c r="A54" i="6" s="1"/>
  <c r="A82" i="6" s="1"/>
  <c r="A49" i="6"/>
  <c r="A77" i="6" s="1"/>
  <c r="P5" i="6"/>
  <c r="R5" i="6" s="1"/>
  <c r="S5" i="6" s="1"/>
  <c r="X5" i="6" s="1"/>
  <c r="Y5" i="6" s="1"/>
  <c r="P7" i="6"/>
  <c r="R7" i="6" s="1"/>
  <c r="S7" i="6" s="1"/>
  <c r="P8" i="6"/>
  <c r="R8" i="6" s="1"/>
  <c r="S8" i="6" s="1"/>
  <c r="W5" i="6"/>
  <c r="P6" i="6"/>
  <c r="R6" i="6" s="1"/>
  <c r="S6" i="6" s="1"/>
  <c r="AB28" i="6"/>
  <c r="AC27" i="6"/>
  <c r="P9" i="6"/>
  <c r="R9" i="6" s="1"/>
  <c r="S9" i="6" s="1"/>
  <c r="AC27" i="9" l="1"/>
  <c r="AB28" i="9"/>
  <c r="U5" i="6"/>
  <c r="AC28" i="7"/>
  <c r="AB29" i="7"/>
  <c r="AC29" i="7" s="1"/>
  <c r="A13" i="7"/>
  <c r="A18" i="7" s="1"/>
  <c r="A23" i="7" s="1"/>
  <c r="A28" i="7" s="1"/>
  <c r="A9" i="7"/>
  <c r="A14" i="7" s="1"/>
  <c r="A19" i="7" s="1"/>
  <c r="A24" i="7" s="1"/>
  <c r="A29" i="7" s="1"/>
  <c r="A1" i="7" s="1"/>
  <c r="A37" i="6"/>
  <c r="A65" i="6" s="1"/>
  <c r="A14" i="6"/>
  <c r="A41" i="6"/>
  <c r="A69" i="6" s="1"/>
  <c r="A18" i="6"/>
  <c r="A50" i="6"/>
  <c r="A78" i="6" s="1"/>
  <c r="A27" i="6"/>
  <c r="A55" i="6" s="1"/>
  <c r="A83" i="6" s="1"/>
  <c r="V5" i="6"/>
  <c r="Z5" i="6" s="1"/>
  <c r="AA5" i="6" s="1"/>
  <c r="T5" i="6"/>
  <c r="U9" i="6"/>
  <c r="W9" i="6"/>
  <c r="X9" i="6"/>
  <c r="Y9" i="6" s="1"/>
  <c r="T9" i="6"/>
  <c r="V9" i="6"/>
  <c r="U6" i="6"/>
  <c r="X6" i="6"/>
  <c r="Y6" i="6" s="1"/>
  <c r="T6" i="6"/>
  <c r="W6" i="6"/>
  <c r="V6" i="6"/>
  <c r="AB29" i="6"/>
  <c r="AC28" i="6"/>
  <c r="U7" i="6"/>
  <c r="W7" i="6"/>
  <c r="X7" i="6"/>
  <c r="Y7" i="6" s="1"/>
  <c r="T7" i="6"/>
  <c r="V7" i="6"/>
  <c r="U8" i="6"/>
  <c r="X8" i="6"/>
  <c r="Y8" i="6" s="1"/>
  <c r="T8" i="6"/>
  <c r="W8" i="6"/>
  <c r="V8" i="6"/>
  <c r="AC28" i="9" l="1"/>
  <c r="AB29" i="9"/>
  <c r="AC29" i="9" s="1"/>
  <c r="A46" i="6"/>
  <c r="A74" i="6" s="1"/>
  <c r="A23" i="6"/>
  <c r="A42" i="6"/>
  <c r="A70" i="6" s="1"/>
  <c r="A19" i="6"/>
  <c r="Z9" i="6"/>
  <c r="AA9" i="6" s="1"/>
  <c r="Z8" i="6"/>
  <c r="AA8" i="6" s="1"/>
  <c r="Z7" i="6"/>
  <c r="AA7" i="6" s="1"/>
  <c r="Z6" i="6"/>
  <c r="AA6" i="6" s="1"/>
  <c r="AC29" i="6"/>
  <c r="AB30" i="6"/>
  <c r="AC30" i="6" s="1"/>
  <c r="A28" i="6" l="1"/>
  <c r="A51" i="6"/>
  <c r="A79" i="6" s="1"/>
  <c r="A24" i="6"/>
  <c r="A47" i="6"/>
  <c r="A75" i="6" s="1"/>
  <c r="A29" i="6" l="1"/>
  <c r="A57" i="6" s="1"/>
  <c r="A52" i="6"/>
  <c r="A80" i="6" s="1"/>
  <c r="A56" i="6"/>
  <c r="A1" i="6"/>
</calcChain>
</file>

<file path=xl/sharedStrings.xml><?xml version="1.0" encoding="utf-8"?>
<sst xmlns="http://schemas.openxmlformats.org/spreadsheetml/2006/main" count="303" uniqueCount="55">
  <si>
    <t>Topics:</t>
  </si>
  <si>
    <t>Excel &amp; Business Math 36</t>
  </si>
  <si>
    <t>Employee</t>
  </si>
  <si>
    <t>Hours Worked</t>
  </si>
  <si>
    <t>Date</t>
  </si>
  <si>
    <t>Time In Before Lunch</t>
  </si>
  <si>
    <t>Time Out Before Lunch</t>
  </si>
  <si>
    <t>Time In After Lunch</t>
  </si>
  <si>
    <t>Time Out After Lunch</t>
  </si>
  <si>
    <t>Christena Li</t>
  </si>
  <si>
    <t>Delfina Beam</t>
  </si>
  <si>
    <t>Noma Verdin</t>
  </si>
  <si>
    <t>Vern Bunting</t>
  </si>
  <si>
    <t>Demetrius Thompson</t>
  </si>
  <si>
    <t>Total Hours</t>
  </si>
  <si>
    <t>Wage per Hour</t>
  </si>
  <si>
    <t>Marital Status</t>
  </si>
  <si>
    <t>Dependents</t>
  </si>
  <si>
    <t>Married</t>
  </si>
  <si>
    <t>Overtime Hours</t>
  </si>
  <si>
    <t>Regular Hours</t>
  </si>
  <si>
    <t>Regular Gross Pay</t>
  </si>
  <si>
    <t>Overtime Gross Pay</t>
  </si>
  <si>
    <t>Total Gross Pay</t>
  </si>
  <si>
    <t>Overtime Hour Hurdle</t>
  </si>
  <si>
    <t>Overtime Rate</t>
  </si>
  <si>
    <t>Social Security Deduction</t>
  </si>
  <si>
    <t>Federal Income Tax Withholding</t>
  </si>
  <si>
    <t>Cumulative Gross Pay for Year To Date</t>
  </si>
  <si>
    <t>Social Security Hurdle</t>
  </si>
  <si>
    <t>Medicare Hurdle</t>
  </si>
  <si>
    <t>Net Pay</t>
  </si>
  <si>
    <t>Total Deductions</t>
  </si>
  <si>
    <t>Cumulative Gross Pay After This Paycheck</t>
  </si>
  <si>
    <t>Married - WEEKLY Payroll Period Tax Table</t>
  </si>
  <si>
    <t>(b) MARRIED person—</t>
  </si>
  <si>
    <t>Lookup Columns:</t>
  </si>
  <si>
    <t>Taxable Pay Lower Limit</t>
  </si>
  <si>
    <t>Taxable Pay Upper Limit</t>
  </si>
  <si>
    <t>Tax Rate</t>
  </si>
  <si>
    <t>Upper Limit Previous Category</t>
  </si>
  <si>
    <t>Cumulative Tax From Previous Categories</t>
  </si>
  <si>
    <t>Tax Rule in Full:</t>
  </si>
  <si>
    <t>more</t>
  </si>
  <si>
    <t>Taxable Pay</t>
  </si>
  <si>
    <t>Amount for One Withholding Allowance at Weekly Pay Period</t>
  </si>
  <si>
    <r>
      <t xml:space="preserve">29: </t>
    </r>
    <r>
      <rPr>
        <b/>
        <sz val="18"/>
        <rFont val="Calibri"/>
        <family val="2"/>
        <scheme val="minor"/>
      </rPr>
      <t>Payroll Time Sheets Calculations</t>
    </r>
  </si>
  <si>
    <r>
      <t xml:space="preserve">30: </t>
    </r>
    <r>
      <rPr>
        <b/>
        <sz val="18"/>
        <rFont val="Calibri"/>
        <family val="2"/>
        <scheme val="minor"/>
      </rPr>
      <t>IF Function for Overtime Pay</t>
    </r>
  </si>
  <si>
    <r>
      <t xml:space="preserve">31: </t>
    </r>
    <r>
      <rPr>
        <b/>
        <sz val="18"/>
        <rFont val="Calibri"/>
        <family val="2"/>
        <scheme val="minor"/>
      </rPr>
      <t>MOD Function for Night Shift Hours</t>
    </r>
  </si>
  <si>
    <r>
      <t xml:space="preserve">32: </t>
    </r>
    <r>
      <rPr>
        <b/>
        <sz val="18"/>
        <rFont val="Calibri"/>
        <family val="2"/>
        <scheme val="minor"/>
      </rPr>
      <t>MROUND Function for Rounding Time to Nearest 5 min</t>
    </r>
  </si>
  <si>
    <r>
      <t xml:space="preserve">34: </t>
    </r>
    <r>
      <rPr>
        <b/>
        <sz val="18"/>
        <rFont val="Calibri"/>
        <family val="2"/>
        <scheme val="minor"/>
      </rPr>
      <t>MEDIAN Function for FICA Deductions  </t>
    </r>
  </si>
  <si>
    <r>
      <t xml:space="preserve">35: </t>
    </r>
    <r>
      <rPr>
        <b/>
        <sz val="18"/>
        <rFont val="Calibri"/>
        <family val="2"/>
        <scheme val="minor"/>
      </rPr>
      <t xml:space="preserve">VLOOKUP Function for Federal Income Tax Withholding </t>
    </r>
  </si>
  <si>
    <r>
      <t xml:space="preserve">36: </t>
    </r>
    <r>
      <rPr>
        <b/>
        <sz val="18"/>
        <rFont val="Calibri"/>
        <family val="2"/>
        <scheme val="minor"/>
      </rPr>
      <t>SUMIFS Function to add Employee Hours</t>
    </r>
  </si>
  <si>
    <t>Comprehensive Excel Payroll Example: VLOOKUP, MROUND, MOD Functions &amp; More</t>
  </si>
  <si>
    <t xml:space="preserve">Overtime Hours for Week Hurdle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</si>
</sst>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h:mm:ss;@"/>
    <numFmt numFmtId="166" formatCode="&quot;$&quot;#,##0.00"/>
    <numFmt numFmtId="167" formatCode="dddd\,\ mm/dd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164" fontId="1" fillId="0" borderId="0"/>
    <xf numFmtId="164" fontId="2" fillId="2" borderId="9">
      <alignment wrapText="1"/>
    </xf>
    <xf numFmtId="164" fontId="11" fillId="0" borderId="0"/>
  </cellStyleXfs>
  <cellXfs count="54">
    <xf numFmtId="164" fontId="0" fillId="0" borderId="0" xfId="0"/>
    <xf numFmtId="164" fontId="0" fillId="0" borderId="9" xfId="0" applyNumberFormat="1" applyBorder="1"/>
    <xf numFmtId="165" fontId="0" fillId="0" borderId="9" xfId="0" applyNumberFormat="1" applyBorder="1"/>
    <xf numFmtId="166" fontId="0" fillId="0" borderId="9" xfId="0" applyNumberFormat="1" applyBorder="1"/>
    <xf numFmtId="10" fontId="0" fillId="0" borderId="9" xfId="0" applyNumberFormat="1" applyBorder="1"/>
    <xf numFmtId="166" fontId="0" fillId="0" borderId="9" xfId="0" applyNumberFormat="1" applyFill="1" applyBorder="1"/>
    <xf numFmtId="0" fontId="0" fillId="5" borderId="9" xfId="0" applyNumberFormat="1" applyFill="1" applyBorder="1"/>
    <xf numFmtId="0" fontId="0" fillId="0" borderId="9" xfId="0" applyNumberFormat="1" applyBorder="1"/>
    <xf numFmtId="0" fontId="0" fillId="2" borderId="0" xfId="0" applyNumberFormat="1" applyFill="1"/>
    <xf numFmtId="0" fontId="0" fillId="0" borderId="0" xfId="0" applyNumberFormat="1"/>
    <xf numFmtId="0" fontId="3" fillId="3" borderId="1" xfId="0" applyNumberFormat="1" applyFont="1" applyFill="1" applyBorder="1" applyAlignment="1">
      <alignment horizontal="centerContinuous"/>
    </xf>
    <xf numFmtId="0" fontId="0" fillId="3" borderId="2" xfId="0" applyNumberFormat="1" applyFill="1" applyBorder="1" applyAlignment="1">
      <alignment horizontal="centerContinuous"/>
    </xf>
    <xf numFmtId="0" fontId="0" fillId="3" borderId="3" xfId="0" applyNumberFormat="1" applyFill="1" applyBorder="1" applyAlignment="1">
      <alignment horizontal="centerContinuous"/>
    </xf>
    <xf numFmtId="0" fontId="4" fillId="3" borderId="4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/>
    </xf>
    <xf numFmtId="0" fontId="0" fillId="3" borderId="5" xfId="0" applyNumberFormat="1" applyFill="1" applyBorder="1" applyAlignment="1">
      <alignment horizontal="centerContinuous"/>
    </xf>
    <xf numFmtId="0" fontId="17" fillId="3" borderId="4" xfId="0" applyNumberFormat="1" applyFont="1" applyFill="1" applyBorder="1" applyAlignment="1">
      <alignment horizontal="centerContinuous"/>
    </xf>
    <xf numFmtId="0" fontId="2" fillId="4" borderId="0" xfId="0" applyNumberFormat="1" applyFont="1" applyFill="1" applyBorder="1" applyAlignment="1">
      <alignment horizontal="centerContinuous"/>
    </xf>
    <xf numFmtId="0" fontId="5" fillId="3" borderId="4" xfId="0" applyNumberFormat="1" applyFont="1" applyFill="1" applyBorder="1"/>
    <xf numFmtId="0" fontId="6" fillId="3" borderId="0" xfId="0" applyNumberFormat="1" applyFont="1" applyFill="1" applyBorder="1"/>
    <xf numFmtId="0" fontId="0" fillId="3" borderId="0" xfId="0" applyNumberFormat="1" applyFill="1" applyBorder="1"/>
    <xf numFmtId="0" fontId="5" fillId="3" borderId="0" xfId="0" applyNumberFormat="1" applyFont="1" applyFill="1" applyBorder="1"/>
    <xf numFmtId="0" fontId="0" fillId="3" borderId="0" xfId="0" applyNumberFormat="1" applyFill="1" applyBorder="1" applyAlignment="1">
      <alignment horizontal="centerContinuous"/>
    </xf>
    <xf numFmtId="0" fontId="7" fillId="3" borderId="0" xfId="0" applyNumberFormat="1" applyFont="1" applyFill="1" applyBorder="1" applyAlignment="1">
      <alignment horizontal="centerContinuous"/>
    </xf>
    <xf numFmtId="0" fontId="7" fillId="3" borderId="5" xfId="0" applyNumberFormat="1" applyFont="1" applyFill="1" applyBorder="1" applyAlignment="1">
      <alignment horizontal="centerContinuous"/>
    </xf>
    <xf numFmtId="0" fontId="9" fillId="3" borderId="0" xfId="0" applyNumberFormat="1" applyFont="1" applyFill="1" applyBorder="1"/>
    <xf numFmtId="0" fontId="0" fillId="3" borderId="5" xfId="0" applyNumberFormat="1" applyFill="1" applyBorder="1"/>
    <xf numFmtId="0" fontId="8" fillId="3" borderId="0" xfId="0" applyNumberFormat="1" applyFont="1" applyFill="1" applyBorder="1"/>
    <xf numFmtId="0" fontId="16" fillId="3" borderId="0" xfId="0" applyNumberFormat="1" applyFont="1" applyFill="1" applyBorder="1" applyAlignment="1">
      <alignment horizontal="left" indent="1"/>
    </xf>
    <xf numFmtId="0" fontId="0" fillId="3" borderId="4" xfId="0" applyNumberFormat="1" applyFill="1" applyBorder="1"/>
    <xf numFmtId="0" fontId="0" fillId="3" borderId="6" xfId="0" applyNumberForma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18" fillId="4" borderId="10" xfId="0" applyNumberFormat="1" applyFont="1" applyFill="1" applyBorder="1"/>
    <xf numFmtId="0" fontId="19" fillId="4" borderId="13" xfId="0" applyNumberFormat="1" applyFont="1" applyFill="1" applyBorder="1"/>
    <xf numFmtId="0" fontId="19" fillId="4" borderId="11" xfId="0" applyNumberFormat="1" applyFont="1" applyFill="1" applyBorder="1"/>
    <xf numFmtId="0" fontId="2" fillId="6" borderId="9" xfId="0" applyNumberFormat="1" applyFont="1" applyFill="1" applyBorder="1" applyAlignment="1">
      <alignment wrapText="1"/>
    </xf>
    <xf numFmtId="0" fontId="12" fillId="6" borderId="9" xfId="0" applyNumberFormat="1" applyFont="1" applyFill="1" applyBorder="1" applyAlignment="1">
      <alignment wrapText="1"/>
    </xf>
    <xf numFmtId="0" fontId="15" fillId="3" borderId="9" xfId="3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2" xfId="0" applyNumberFormat="1" applyFont="1" applyFill="1" applyBorder="1" applyAlignment="1">
      <alignment wrapText="1"/>
    </xf>
    <xf numFmtId="0" fontId="0" fillId="7" borderId="9" xfId="0" applyNumberFormat="1" applyFill="1" applyBorder="1"/>
    <xf numFmtId="0" fontId="0" fillId="0" borderId="0" xfId="0" applyNumberFormat="1" applyBorder="1"/>
    <xf numFmtId="0" fontId="14" fillId="0" borderId="0" xfId="0" applyNumberFormat="1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0" fillId="0" borderId="9" xfId="0" applyNumberFormat="1" applyFill="1" applyBorder="1"/>
    <xf numFmtId="167" fontId="0" fillId="0" borderId="9" xfId="0" applyNumberFormat="1" applyBorder="1"/>
    <xf numFmtId="166" fontId="0" fillId="0" borderId="9" xfId="0" applyNumberFormat="1" applyFont="1" applyFill="1" applyBorder="1"/>
    <xf numFmtId="10" fontId="0" fillId="0" borderId="9" xfId="0" applyNumberFormat="1" applyFill="1" applyBorder="1"/>
    <xf numFmtId="0" fontId="20" fillId="3" borderId="9" xfId="0" applyNumberFormat="1" applyFont="1" applyFill="1" applyBorder="1" applyAlignment="1">
      <alignment wrapText="1"/>
    </xf>
    <xf numFmtId="166" fontId="0" fillId="5" borderId="9" xfId="0" applyNumberFormat="1" applyFill="1" applyBorder="1"/>
    <xf numFmtId="166" fontId="0" fillId="0" borderId="0" xfId="0" applyNumberFormat="1"/>
  </cellXfs>
  <cellStyles count="4">
    <cellStyle name="blue" xfId="2" xr:uid="{EFA49702-BA34-4790-848C-D047F0A2218D}"/>
    <cellStyle name="Normal" xfId="0" builtinId="0"/>
    <cellStyle name="Normal 2" xfId="1" xr:uid="{B1A32A2B-9A3D-4ED9-9A7C-063F72C72EE1}"/>
    <cellStyle name="Normal 2 2" xfId="3" xr:uid="{1B6688FC-DC4C-4BC2-9219-1A30E4844388}"/>
  </cellStyles>
  <dxfs count="0"/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9</xdr:row>
      <xdr:rowOff>114300</xdr:rowOff>
    </xdr:from>
    <xdr:to>
      <xdr:col>16</xdr:col>
      <xdr:colOff>323290</xdr:colOff>
      <xdr:row>12</xdr:row>
      <xdr:rowOff>318278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21338C-18D0-4116-A928-095DA75A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7975" y="3219450"/>
          <a:ext cx="875740" cy="1156478"/>
        </a:xfrm>
        <a:prstGeom prst="rect">
          <a:avLst/>
        </a:prstGeom>
      </xdr:spPr>
    </xdr:pic>
    <xdr:clientData/>
  </xdr:twoCellAnchor>
  <xdr:twoCellAnchor editAs="oneCell">
    <xdr:from>
      <xdr:col>10</xdr:col>
      <xdr:colOff>4725</xdr:colOff>
      <xdr:row>17</xdr:row>
      <xdr:rowOff>90450</xdr:rowOff>
    </xdr:from>
    <xdr:to>
      <xdr:col>16</xdr:col>
      <xdr:colOff>571500</xdr:colOff>
      <xdr:row>18</xdr:row>
      <xdr:rowOff>266700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3828230-D843-4DAA-BD25-0CB3D057D5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693"/>
        <a:stretch/>
      </xdr:blipFill>
      <xdr:spPr>
        <a:xfrm>
          <a:off x="6853200" y="5291100"/>
          <a:ext cx="4738725" cy="509625"/>
        </a:xfrm>
        <a:prstGeom prst="rect">
          <a:avLst/>
        </a:prstGeom>
      </xdr:spPr>
    </xdr:pic>
    <xdr:clientData/>
  </xdr:twoCellAnchor>
  <xdr:twoCellAnchor editAs="oneCell">
    <xdr:from>
      <xdr:col>4</xdr:col>
      <xdr:colOff>669075</xdr:colOff>
      <xdr:row>11</xdr:row>
      <xdr:rowOff>69000</xdr:rowOff>
    </xdr:from>
    <xdr:to>
      <xdr:col>14</xdr:col>
      <xdr:colOff>180975</xdr:colOff>
      <xdr:row>12</xdr:row>
      <xdr:rowOff>190408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D9E042C-7EF2-4EAD-9446-2F742C8BB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652" b="660"/>
        <a:stretch/>
      </xdr:blipFill>
      <xdr:spPr>
        <a:xfrm>
          <a:off x="3231300" y="3840900"/>
          <a:ext cx="6579450" cy="454783"/>
        </a:xfrm>
        <a:prstGeom prst="rect">
          <a:avLst/>
        </a:prstGeom>
      </xdr:spPr>
    </xdr:pic>
    <xdr:clientData/>
  </xdr:twoCellAnchor>
  <xdr:twoCellAnchor editAs="oneCell">
    <xdr:from>
      <xdr:col>2</xdr:col>
      <xdr:colOff>36215</xdr:colOff>
      <xdr:row>5</xdr:row>
      <xdr:rowOff>57150</xdr:rowOff>
    </xdr:from>
    <xdr:to>
      <xdr:col>15</xdr:col>
      <xdr:colOff>390525</xdr:colOff>
      <xdr:row>7</xdr:row>
      <xdr:rowOff>295275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11E98D8-1CEE-45D1-97EE-067008B924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31" b="1033"/>
        <a:stretch/>
      </xdr:blipFill>
      <xdr:spPr>
        <a:xfrm>
          <a:off x="750590" y="1828800"/>
          <a:ext cx="9965035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990600</xdr:colOff>
      <xdr:row>8</xdr:row>
      <xdr:rowOff>314324</xdr:rowOff>
    </xdr:from>
    <xdr:to>
      <xdr:col>14</xdr:col>
      <xdr:colOff>334829</xdr:colOff>
      <xdr:row>10</xdr:row>
      <xdr:rowOff>114300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E2389D8-D1D4-4D94-8474-315A2803DF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" t="2325" r="19499" b="4650"/>
        <a:stretch/>
      </xdr:blipFill>
      <xdr:spPr>
        <a:xfrm>
          <a:off x="1704975" y="3086099"/>
          <a:ext cx="8259629" cy="447676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447676</xdr:colOff>
      <xdr:row>14</xdr:row>
      <xdr:rowOff>9286</xdr:rowOff>
    </xdr:from>
    <xdr:to>
      <xdr:col>16</xdr:col>
      <xdr:colOff>544289</xdr:colOff>
      <xdr:row>15</xdr:row>
      <xdr:rowOff>247651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4265589-D59B-44C9-B4C1-5D7F1072A7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604" b="-14540"/>
        <a:stretch/>
      </xdr:blipFill>
      <xdr:spPr>
        <a:xfrm>
          <a:off x="5095876" y="4209811"/>
          <a:ext cx="6468838" cy="571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8285-60BA-49DB-8F1A-7A1FA849884B}">
  <sheetPr>
    <tabColor rgb="FFFFFF00"/>
  </sheetPr>
  <dimension ref="A1:AQ39"/>
  <sheetViews>
    <sheetView tabSelected="1" workbookViewId="0">
      <selection activeCell="U44" sqref="U44"/>
    </sheetView>
  </sheetViews>
  <sheetFormatPr defaultRowHeight="15" x14ac:dyDescent="0.25"/>
  <cols>
    <col min="1" max="1" width="7.7109375" style="9" customWidth="1"/>
    <col min="2" max="2" width="3" style="9" customWidth="1"/>
    <col min="3" max="3" width="17.28515625" style="9" customWidth="1"/>
    <col min="4" max="9" width="10.42578125" style="9" customWidth="1"/>
    <col min="10" max="10" width="12.140625" style="9" customWidth="1"/>
    <col min="11" max="16" width="10.42578125" style="9" customWidth="1"/>
    <col min="17" max="17" width="9.42578125" style="9" customWidth="1"/>
    <col min="18" max="18" width="3.28515625" style="9" customWidth="1"/>
    <col min="19" max="25" width="9.140625" style="9"/>
    <col min="26" max="26" width="12.5703125" style="9" customWidth="1"/>
    <col min="27" max="16384" width="9.140625" style="9"/>
  </cols>
  <sheetData>
    <row r="1" spans="1:43" ht="30.75" customHeight="1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4.25" customHeight="1" thickTop="1" x14ac:dyDescent="0.5">
      <c r="A2" s="8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32.25" x14ac:dyDescent="0.5">
      <c r="A3" s="8"/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31.5" x14ac:dyDescent="0.5">
      <c r="A4" s="8"/>
      <c r="B4" s="16" t="s">
        <v>53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5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6.5" customHeight="1" x14ac:dyDescent="0.4">
      <c r="A5" s="8"/>
      <c r="B5" s="18"/>
      <c r="C5" s="19"/>
      <c r="D5" s="19"/>
      <c r="E5" s="19"/>
      <c r="F5" s="20"/>
      <c r="G5" s="20"/>
      <c r="H5" s="20"/>
      <c r="I5" s="20"/>
      <c r="J5" s="21"/>
      <c r="K5" s="20"/>
      <c r="L5" s="21"/>
      <c r="M5" s="21"/>
      <c r="N5" s="22"/>
      <c r="O5" s="23"/>
      <c r="P5" s="23"/>
      <c r="Q5" s="23"/>
      <c r="R5" s="24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26.25" x14ac:dyDescent="0.4">
      <c r="A6" s="8"/>
      <c r="B6" s="18"/>
      <c r="C6" s="19"/>
      <c r="D6" s="19"/>
      <c r="E6" s="19"/>
      <c r="F6" s="20"/>
      <c r="G6" s="20"/>
      <c r="H6" s="20"/>
      <c r="I6" s="20"/>
      <c r="J6" s="21"/>
      <c r="K6" s="20"/>
      <c r="L6" s="21"/>
      <c r="M6" s="21"/>
      <c r="N6" s="22"/>
      <c r="O6" s="23"/>
      <c r="P6" s="25"/>
      <c r="Q6" s="20"/>
      <c r="R6" s="2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6.25" x14ac:dyDescent="0.4">
      <c r="A7" s="8"/>
      <c r="B7" s="18"/>
      <c r="C7" s="19"/>
      <c r="D7" s="19"/>
      <c r="E7" s="19"/>
      <c r="F7" s="20"/>
      <c r="G7" s="20"/>
      <c r="H7" s="20"/>
      <c r="I7" s="20"/>
      <c r="J7" s="21"/>
      <c r="K7" s="20"/>
      <c r="L7" s="21"/>
      <c r="M7" s="21"/>
      <c r="N7" s="22"/>
      <c r="O7" s="20"/>
      <c r="P7" s="20"/>
      <c r="Q7" s="20"/>
      <c r="R7" s="26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6.25" x14ac:dyDescent="0.4">
      <c r="A8" s="8"/>
      <c r="B8" s="18"/>
      <c r="C8" s="19"/>
      <c r="D8" s="19"/>
      <c r="E8" s="19"/>
      <c r="F8" s="20"/>
      <c r="G8" s="20"/>
      <c r="H8" s="20"/>
      <c r="I8" s="20"/>
      <c r="J8" s="21"/>
      <c r="K8" s="20"/>
      <c r="L8" s="21"/>
      <c r="M8" s="21"/>
      <c r="N8" s="22"/>
      <c r="O8" s="20"/>
      <c r="P8" s="20"/>
      <c r="Q8" s="20"/>
      <c r="R8" s="26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4.25" customHeight="1" x14ac:dyDescent="0.4">
      <c r="A9" s="8"/>
      <c r="B9" s="18"/>
      <c r="C9" s="19"/>
      <c r="D9" s="19"/>
      <c r="E9" s="19"/>
      <c r="F9" s="20"/>
      <c r="G9" s="20"/>
      <c r="H9" s="20"/>
      <c r="I9" s="20"/>
      <c r="J9" s="21"/>
      <c r="K9" s="20"/>
      <c r="L9" s="21"/>
      <c r="M9" s="21"/>
      <c r="N9" s="22"/>
      <c r="O9" s="20"/>
      <c r="P9" s="20"/>
      <c r="Q9" s="20"/>
      <c r="R9" s="26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26.25" x14ac:dyDescent="0.4">
      <c r="A10" s="8"/>
      <c r="B10" s="18"/>
      <c r="C10" s="19"/>
      <c r="D10" s="19"/>
      <c r="E10" s="19"/>
      <c r="F10" s="20"/>
      <c r="G10" s="20"/>
      <c r="H10" s="20"/>
      <c r="I10" s="20"/>
      <c r="J10" s="21"/>
      <c r="K10" s="20"/>
      <c r="L10" s="21"/>
      <c r="M10" s="21"/>
      <c r="N10" s="22"/>
      <c r="O10" s="20"/>
      <c r="P10" s="20"/>
      <c r="Q10" s="20"/>
      <c r="R10" s="2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ht="22.5" customHeight="1" x14ac:dyDescent="0.4">
      <c r="A11" s="8"/>
      <c r="B11" s="18"/>
      <c r="C11" s="19"/>
      <c r="D11" s="19"/>
      <c r="E11" s="19"/>
      <c r="F11" s="20"/>
      <c r="G11" s="20"/>
      <c r="H11" s="20"/>
      <c r="I11" s="20"/>
      <c r="J11" s="21"/>
      <c r="K11" s="20"/>
      <c r="L11" s="21"/>
      <c r="M11" s="21"/>
      <c r="N11" s="22"/>
      <c r="O11" s="20"/>
      <c r="P11" s="20"/>
      <c r="Q11" s="20"/>
      <c r="R11" s="2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26.25" x14ac:dyDescent="0.4">
      <c r="A12" s="8"/>
      <c r="B12" s="18"/>
      <c r="C12" s="19"/>
      <c r="D12" s="19"/>
      <c r="E12" s="19"/>
      <c r="F12" s="20"/>
      <c r="G12" s="20"/>
      <c r="H12" s="20"/>
      <c r="I12" s="20"/>
      <c r="J12" s="21"/>
      <c r="K12" s="20"/>
      <c r="L12" s="21"/>
      <c r="M12" s="21"/>
      <c r="N12" s="22"/>
      <c r="O12" s="20"/>
      <c r="P12" s="20"/>
      <c r="Q12" s="20"/>
      <c r="R12" s="2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26.25" x14ac:dyDescent="0.4">
      <c r="A13" s="8"/>
      <c r="B13" s="18"/>
      <c r="C13" s="27" t="s">
        <v>0</v>
      </c>
      <c r="D13" s="19"/>
      <c r="E13" s="19"/>
      <c r="F13" s="20"/>
      <c r="G13" s="20"/>
      <c r="H13" s="20"/>
      <c r="I13" s="20"/>
      <c r="J13" s="21"/>
      <c r="K13" s="20"/>
      <c r="L13" s="21"/>
      <c r="M13" s="21"/>
      <c r="N13" s="22"/>
      <c r="O13" s="20"/>
      <c r="P13" s="20"/>
      <c r="Q13" s="20"/>
      <c r="R13" s="2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ht="26.25" x14ac:dyDescent="0.4">
      <c r="A14" s="8"/>
      <c r="B14" s="18"/>
      <c r="C14" s="28" t="s">
        <v>46</v>
      </c>
      <c r="D14" s="19"/>
      <c r="E14" s="19"/>
      <c r="F14" s="20"/>
      <c r="G14" s="20"/>
      <c r="H14" s="20"/>
      <c r="I14" s="20"/>
      <c r="J14" s="21"/>
      <c r="K14" s="20"/>
      <c r="L14" s="21"/>
      <c r="M14" s="21"/>
      <c r="N14" s="22"/>
      <c r="O14" s="20"/>
      <c r="P14" s="20"/>
      <c r="Q14" s="20"/>
      <c r="R14" s="26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ht="26.25" x14ac:dyDescent="0.4">
      <c r="A15" s="8"/>
      <c r="B15" s="18"/>
      <c r="C15" s="28" t="s">
        <v>47</v>
      </c>
      <c r="D15" s="19"/>
      <c r="E15" s="19"/>
      <c r="F15" s="20"/>
      <c r="G15" s="20"/>
      <c r="H15" s="20"/>
      <c r="I15" s="20"/>
      <c r="J15" s="21"/>
      <c r="K15" s="20"/>
      <c r="L15" s="21"/>
      <c r="M15" s="21"/>
      <c r="N15" s="22"/>
      <c r="O15" s="20"/>
      <c r="P15" s="20"/>
      <c r="Q15" s="20"/>
      <c r="R15" s="26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26.25" x14ac:dyDescent="0.4">
      <c r="A16" s="8"/>
      <c r="B16" s="18"/>
      <c r="C16" s="28" t="s">
        <v>48</v>
      </c>
      <c r="D16" s="19"/>
      <c r="E16" s="19"/>
      <c r="F16" s="20"/>
      <c r="G16" s="20"/>
      <c r="H16" s="20"/>
      <c r="I16" s="20"/>
      <c r="J16" s="21"/>
      <c r="K16" s="20"/>
      <c r="L16" s="21"/>
      <c r="M16" s="21"/>
      <c r="N16" s="22"/>
      <c r="O16" s="20"/>
      <c r="P16" s="20"/>
      <c r="Q16" s="20"/>
      <c r="R16" s="26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ht="26.25" x14ac:dyDescent="0.4">
      <c r="A17" s="8"/>
      <c r="B17" s="18"/>
      <c r="C17" s="28" t="s">
        <v>49</v>
      </c>
      <c r="D17" s="19"/>
      <c r="E17" s="19"/>
      <c r="F17" s="20"/>
      <c r="G17" s="20"/>
      <c r="H17" s="20"/>
      <c r="I17" s="20"/>
      <c r="J17" s="21"/>
      <c r="K17" s="20"/>
      <c r="L17" s="21"/>
      <c r="M17" s="21"/>
      <c r="N17" s="22"/>
      <c r="O17" s="20"/>
      <c r="P17" s="20"/>
      <c r="Q17" s="20"/>
      <c r="R17" s="26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26.25" x14ac:dyDescent="0.4">
      <c r="A18" s="8"/>
      <c r="B18" s="29"/>
      <c r="C18" s="28" t="s">
        <v>50</v>
      </c>
      <c r="D18" s="19"/>
      <c r="E18" s="19"/>
      <c r="F18" s="20"/>
      <c r="G18" s="20"/>
      <c r="H18" s="20"/>
      <c r="I18" s="20"/>
      <c r="J18" s="21"/>
      <c r="K18" s="20"/>
      <c r="L18" s="21"/>
      <c r="M18" s="21"/>
      <c r="N18" s="22"/>
      <c r="O18" s="20"/>
      <c r="P18" s="20"/>
      <c r="Q18" s="20"/>
      <c r="R18" s="2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26.25" x14ac:dyDescent="0.4">
      <c r="A19" s="8"/>
      <c r="B19" s="29"/>
      <c r="C19" s="28" t="s">
        <v>51</v>
      </c>
      <c r="D19" s="19"/>
      <c r="E19" s="19"/>
      <c r="F19" s="20"/>
      <c r="G19" s="20"/>
      <c r="H19" s="20"/>
      <c r="I19" s="20"/>
      <c r="J19" s="21"/>
      <c r="K19" s="20"/>
      <c r="L19" s="21"/>
      <c r="M19" s="21"/>
      <c r="N19" s="22"/>
      <c r="O19" s="20"/>
      <c r="P19" s="20"/>
      <c r="Q19" s="20"/>
      <c r="R19" s="26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23.25" x14ac:dyDescent="0.35">
      <c r="A20" s="8"/>
      <c r="B20" s="29"/>
      <c r="C20" s="28" t="s">
        <v>52</v>
      </c>
      <c r="D20" s="20"/>
      <c r="E20" s="20"/>
      <c r="F20" s="20"/>
      <c r="G20" s="20"/>
      <c r="H20" s="20"/>
      <c r="I20" s="20"/>
      <c r="J20" s="20"/>
      <c r="K20" s="20"/>
      <c r="L20" s="20"/>
      <c r="M20" s="23"/>
      <c r="N20" s="20"/>
      <c r="O20" s="20"/>
      <c r="P20" s="20"/>
      <c r="Q20" s="20"/>
      <c r="R20" s="26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5.75" thickBot="1" x14ac:dyDescent="0.3">
      <c r="A21" s="8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15.75" thickTop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3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3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66A3C-E696-4D22-9101-6C87351BF7C0}">
  <sheetPr>
    <tabColor rgb="FF0000FF"/>
  </sheetPr>
  <dimension ref="A1:AC33"/>
  <sheetViews>
    <sheetView zoomScale="103" zoomScaleNormal="103" workbookViewId="0">
      <selection activeCell="G5" sqref="G5"/>
    </sheetView>
  </sheetViews>
  <sheetFormatPr defaultRowHeight="15" x14ac:dyDescent="0.25"/>
  <cols>
    <col min="1" max="1" width="23.85546875" style="9" customWidth="1"/>
    <col min="2" max="2" width="23" style="9" customWidth="1"/>
    <col min="3" max="3" width="17.7109375" style="9" customWidth="1"/>
    <col min="4" max="4" width="17.140625" style="9" customWidth="1"/>
    <col min="5" max="5" width="12.5703125" style="9" customWidth="1"/>
    <col min="6" max="6" width="14.42578125" style="9" customWidth="1"/>
    <col min="7" max="7" width="15.85546875" style="9" customWidth="1"/>
    <col min="8" max="8" width="3.28515625" style="9" customWidth="1"/>
    <col min="9" max="9" width="20.28515625" style="9" bestFit="1" customWidth="1"/>
    <col min="10" max="10" width="20.28515625" style="9" customWidth="1"/>
    <col min="11" max="11" width="10.5703125" style="9" customWidth="1"/>
    <col min="12" max="12" width="11.85546875" style="9" bestFit="1" customWidth="1"/>
    <col min="13" max="13" width="10.28515625" style="9" customWidth="1"/>
    <col min="14" max="21" width="17.42578125" style="9" customWidth="1"/>
    <col min="22" max="22" width="19" style="9" customWidth="1"/>
    <col min="23" max="23" width="18.85546875" style="9" customWidth="1"/>
    <col min="24" max="24" width="19" style="9" customWidth="1"/>
    <col min="25" max="27" width="17.42578125" style="9" customWidth="1"/>
    <col min="28" max="28" width="15.85546875" style="9" customWidth="1"/>
    <col min="29" max="29" width="48.28515625" style="9" bestFit="1" customWidth="1"/>
    <col min="30" max="16384" width="9.140625" style="9"/>
  </cols>
  <sheetData>
    <row r="1" spans="1:29" ht="77.25" x14ac:dyDescent="0.4">
      <c r="A1" s="33" t="str">
        <f>"Payroll Table for "&amp;TEXT(A5,"dddd, mm/dd/yyy")&amp;" to "&amp;TEXT(A29,"dddd, mm/dd/yyy")</f>
        <v>Payroll Table for Monday, 11/26/2018 to Friday, 11/30/2018</v>
      </c>
      <c r="B1" s="34"/>
      <c r="C1" s="34"/>
      <c r="D1" s="34"/>
      <c r="E1" s="35"/>
      <c r="G1" s="36" t="str">
        <f>"Round Hours Worked to Nearest "&amp;TEXT(G2,"hh:mm")</f>
        <v>Round Hours Worked to Nearest 00:05</v>
      </c>
      <c r="O1" s="36" t="s">
        <v>54</v>
      </c>
      <c r="R1" s="36" t="s">
        <v>25</v>
      </c>
      <c r="T1" s="36" t="s">
        <v>29</v>
      </c>
      <c r="U1" s="36" t="str">
        <f>"Social Security Tax Rate for first "&amp;DOLLAR(T2,0)&amp;" of Gross Pay"</f>
        <v>Social Security Tax Rate for first $130,500 of Gross Pay</v>
      </c>
      <c r="V1" s="36" t="str">
        <f>"Social Security Tax Rate for Gross Pay ABOVE "&amp;DOLLAR(T2,0)</f>
        <v>Social Security Tax Rate for Gross Pay ABOVE $130,500</v>
      </c>
      <c r="W1" s="37" t="s">
        <v>30</v>
      </c>
      <c r="X1" s="37" t="str">
        <f>"Medicare Tax Rate for first "&amp;DOLLAR(W2,0)&amp;" of Gross Pay"</f>
        <v>Medicare Tax Rate for first $200,000 of Gross Pay</v>
      </c>
      <c r="Y1" s="37" t="str">
        <f>"Medicare Tax Rate for Gross Pay ABOVE "&amp;DOLLAR(W2,0)</f>
        <v>Medicare Tax Rate for Gross Pay ABOVE $200,000</v>
      </c>
      <c r="Z1" s="51" t="s">
        <v>45</v>
      </c>
      <c r="AA1"/>
    </row>
    <row r="2" spans="1:29" x14ac:dyDescent="0.25">
      <c r="G2" s="2">
        <v>3.472222222222222E-3</v>
      </c>
      <c r="O2" s="7">
        <v>40</v>
      </c>
      <c r="R2" s="7">
        <v>1.5</v>
      </c>
      <c r="T2" s="3">
        <v>130500</v>
      </c>
      <c r="U2" s="4">
        <v>6.2E-2</v>
      </c>
      <c r="V2" s="4">
        <v>0</v>
      </c>
      <c r="W2" s="3">
        <v>200000</v>
      </c>
      <c r="X2" s="4">
        <v>1.4500000000000001E-2</v>
      </c>
      <c r="Y2" s="4">
        <v>2.35E-2</v>
      </c>
      <c r="Z2" s="3">
        <v>79.800000000000011</v>
      </c>
      <c r="AA2"/>
    </row>
    <row r="3" spans="1:29" x14ac:dyDescent="0.25">
      <c r="Y3"/>
      <c r="Z3"/>
      <c r="AA3"/>
    </row>
    <row r="4" spans="1:29" ht="45" x14ac:dyDescent="0.25">
      <c r="A4" s="39" t="s">
        <v>4</v>
      </c>
      <c r="B4" s="39" t="s">
        <v>2</v>
      </c>
      <c r="C4" s="39" t="s">
        <v>5</v>
      </c>
      <c r="D4" s="39" t="s">
        <v>6</v>
      </c>
      <c r="E4" s="39" t="s">
        <v>7</v>
      </c>
      <c r="F4" s="39" t="s">
        <v>8</v>
      </c>
      <c r="G4" s="40" t="s">
        <v>3</v>
      </c>
      <c r="I4" s="39" t="s">
        <v>2</v>
      </c>
      <c r="J4" s="39" t="s">
        <v>28</v>
      </c>
      <c r="K4" s="39" t="s">
        <v>16</v>
      </c>
      <c r="L4" s="39" t="s">
        <v>17</v>
      </c>
      <c r="M4" s="39" t="s">
        <v>15</v>
      </c>
      <c r="N4" s="39" t="s">
        <v>14</v>
      </c>
      <c r="O4" s="39" t="s">
        <v>20</v>
      </c>
      <c r="P4" s="39" t="s">
        <v>19</v>
      </c>
      <c r="Q4" s="39" t="s">
        <v>21</v>
      </c>
      <c r="R4" s="39" t="s">
        <v>22</v>
      </c>
      <c r="S4" s="39" t="s">
        <v>23</v>
      </c>
      <c r="T4" s="41" t="s">
        <v>33</v>
      </c>
      <c r="U4" s="41" t="s">
        <v>26</v>
      </c>
      <c r="V4" s="41" t="str">
        <f>"Medicare Deduction @ "&amp;TEXT(X2,"0.00%")</f>
        <v>Medicare Deduction @ 1.45%</v>
      </c>
      <c r="W4" s="41" t="str">
        <f>"Medicare Deduction @ "&amp;TEXT(Y2,"0.00%")</f>
        <v>Medicare Deduction @ 2.35%</v>
      </c>
      <c r="X4" s="41" t="s">
        <v>44</v>
      </c>
      <c r="Y4" s="41" t="s">
        <v>27</v>
      </c>
      <c r="Z4" s="41" t="s">
        <v>32</v>
      </c>
      <c r="AA4" s="41" t="s">
        <v>31</v>
      </c>
    </row>
    <row r="5" spans="1:29" x14ac:dyDescent="0.25">
      <c r="A5" s="48">
        <v>43430</v>
      </c>
      <c r="B5" s="7" t="s">
        <v>13</v>
      </c>
      <c r="C5" s="1">
        <v>0.29166666666666663</v>
      </c>
      <c r="D5" s="1">
        <v>0.4590277777777777</v>
      </c>
      <c r="E5" s="1">
        <v>0.51388888888888884</v>
      </c>
      <c r="F5" s="1">
        <v>0.69027777777777777</v>
      </c>
      <c r="G5" s="6"/>
      <c r="I5" s="7" t="s">
        <v>13</v>
      </c>
      <c r="J5" s="3">
        <v>199502.75</v>
      </c>
      <c r="K5" s="7" t="s">
        <v>18</v>
      </c>
      <c r="L5" s="7">
        <v>4</v>
      </c>
      <c r="M5" s="3">
        <v>44.84</v>
      </c>
      <c r="N5" s="6"/>
      <c r="O5" s="6"/>
      <c r="P5" s="6"/>
      <c r="Q5" s="6"/>
      <c r="R5" s="6"/>
      <c r="S5" s="6"/>
      <c r="T5" s="52"/>
      <c r="U5" s="52"/>
      <c r="V5" s="52"/>
      <c r="W5" s="52"/>
      <c r="X5" s="52"/>
      <c r="Y5" s="52"/>
      <c r="Z5" s="52"/>
      <c r="AA5" s="52"/>
    </row>
    <row r="6" spans="1:29" x14ac:dyDescent="0.25">
      <c r="A6" s="48">
        <f t="shared" ref="A6:A9" si="0">A5</f>
        <v>43430</v>
      </c>
      <c r="B6" s="7" t="s">
        <v>9</v>
      </c>
      <c r="C6" s="1">
        <v>0.2583333333333333</v>
      </c>
      <c r="D6" s="1">
        <v>0.41736111111111107</v>
      </c>
      <c r="E6" s="1">
        <v>0.44999999999999996</v>
      </c>
      <c r="F6" s="1">
        <v>0.64930555555555547</v>
      </c>
      <c r="G6" s="6"/>
      <c r="I6" s="7" t="s">
        <v>9</v>
      </c>
      <c r="J6" s="3">
        <v>130005</v>
      </c>
      <c r="K6" s="7" t="s">
        <v>18</v>
      </c>
      <c r="L6" s="7">
        <v>4</v>
      </c>
      <c r="M6" s="3">
        <v>36.57</v>
      </c>
      <c r="N6" s="6"/>
      <c r="O6" s="6"/>
      <c r="P6" s="6"/>
      <c r="Q6" s="6"/>
      <c r="R6" s="6"/>
      <c r="S6" s="6"/>
      <c r="T6" s="52"/>
      <c r="U6" s="52"/>
      <c r="V6" s="52"/>
      <c r="W6" s="52"/>
      <c r="X6" s="52"/>
      <c r="Y6" s="52"/>
      <c r="Z6" s="52"/>
      <c r="AA6" s="52"/>
    </row>
    <row r="7" spans="1:29" x14ac:dyDescent="0.25">
      <c r="A7" s="48">
        <f t="shared" si="0"/>
        <v>43430</v>
      </c>
      <c r="B7" s="7" t="s">
        <v>10</v>
      </c>
      <c r="C7" s="1">
        <v>0.60972222222222217</v>
      </c>
      <c r="D7" s="1">
        <v>0.80486111111111103</v>
      </c>
      <c r="E7" s="1">
        <v>0.83680555555555547</v>
      </c>
      <c r="F7" s="1">
        <v>3.7499999999999867E-2</v>
      </c>
      <c r="G7" s="6"/>
      <c r="I7" s="7" t="s">
        <v>10</v>
      </c>
      <c r="J7" s="3">
        <v>98752.25</v>
      </c>
      <c r="K7" s="7" t="s">
        <v>18</v>
      </c>
      <c r="L7" s="7">
        <v>6</v>
      </c>
      <c r="M7" s="3">
        <v>41.38</v>
      </c>
      <c r="N7" s="6"/>
      <c r="O7" s="6"/>
      <c r="P7" s="6"/>
      <c r="Q7" s="6"/>
      <c r="R7" s="6"/>
      <c r="S7" s="6"/>
      <c r="T7" s="52"/>
      <c r="U7" s="52"/>
      <c r="V7" s="52"/>
      <c r="W7" s="52"/>
      <c r="X7" s="52"/>
      <c r="Y7" s="52"/>
      <c r="Z7" s="52"/>
      <c r="AA7" s="52"/>
    </row>
    <row r="8" spans="1:29" x14ac:dyDescent="0.25">
      <c r="A8" s="48">
        <f t="shared" si="0"/>
        <v>43430</v>
      </c>
      <c r="B8" s="7" t="s">
        <v>11</v>
      </c>
      <c r="C8" s="1">
        <v>0.60555555555555551</v>
      </c>
      <c r="D8" s="1">
        <v>0.8027777777777777</v>
      </c>
      <c r="E8" s="1">
        <v>0.81874999999999987</v>
      </c>
      <c r="F8" s="1">
        <v>0.9951388888888888</v>
      </c>
      <c r="G8" s="6"/>
      <c r="I8" s="7" t="s">
        <v>11</v>
      </c>
      <c r="J8" s="3">
        <v>75987.14</v>
      </c>
      <c r="K8" s="7" t="s">
        <v>18</v>
      </c>
      <c r="L8" s="7">
        <v>5</v>
      </c>
      <c r="M8" s="3">
        <v>33.549999999999997</v>
      </c>
      <c r="N8" s="6"/>
      <c r="O8" s="6"/>
      <c r="P8" s="6"/>
      <c r="Q8" s="6"/>
      <c r="R8" s="6"/>
      <c r="S8" s="6"/>
      <c r="T8" s="52"/>
      <c r="U8" s="52"/>
      <c r="V8" s="52"/>
      <c r="W8" s="52"/>
      <c r="X8" s="52"/>
      <c r="Y8" s="52"/>
      <c r="Z8" s="52"/>
      <c r="AA8" s="52"/>
    </row>
    <row r="9" spans="1:29" x14ac:dyDescent="0.25">
      <c r="A9" s="48">
        <f t="shared" si="0"/>
        <v>43430</v>
      </c>
      <c r="B9" s="7" t="s">
        <v>12</v>
      </c>
      <c r="C9" s="1">
        <v>0.48055555555555551</v>
      </c>
      <c r="D9" s="1">
        <v>0.67916666666666659</v>
      </c>
      <c r="E9" s="1">
        <v>0.72430555555555542</v>
      </c>
      <c r="F9" s="1">
        <v>0.89930555555555536</v>
      </c>
      <c r="G9" s="6"/>
      <c r="I9" s="7" t="s">
        <v>12</v>
      </c>
      <c r="J9" s="3">
        <v>215987.22</v>
      </c>
      <c r="K9" s="7" t="s">
        <v>18</v>
      </c>
      <c r="L9" s="7">
        <v>6</v>
      </c>
      <c r="M9" s="3">
        <v>39.39</v>
      </c>
      <c r="N9" s="6"/>
      <c r="O9" s="6"/>
      <c r="P9" s="6"/>
      <c r="Q9" s="6"/>
      <c r="R9" s="6"/>
      <c r="S9" s="6"/>
      <c r="T9" s="52"/>
      <c r="U9" s="52"/>
      <c r="V9" s="52"/>
      <c r="W9" s="52"/>
      <c r="X9" s="52"/>
      <c r="Y9" s="52"/>
      <c r="Z9" s="52"/>
      <c r="AA9" s="52"/>
    </row>
    <row r="10" spans="1:29" x14ac:dyDescent="0.25">
      <c r="A10" s="48">
        <f t="shared" ref="A10:A29" si="1">A5+1</f>
        <v>43431</v>
      </c>
      <c r="B10" s="7" t="s">
        <v>13</v>
      </c>
      <c r="C10" s="1">
        <v>0.32916666666666661</v>
      </c>
      <c r="D10" s="1">
        <v>0.49652777777777768</v>
      </c>
      <c r="E10" s="1">
        <v>0.51111111111111096</v>
      </c>
      <c r="F10" s="1">
        <v>0.68333333333333313</v>
      </c>
      <c r="G10" s="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x14ac:dyDescent="0.25">
      <c r="A11" s="48">
        <f t="shared" si="1"/>
        <v>43431</v>
      </c>
      <c r="B11" s="7" t="s">
        <v>9</v>
      </c>
      <c r="C11" s="1">
        <v>0.39513888888888882</v>
      </c>
      <c r="D11" s="1">
        <v>0.53749999999999987</v>
      </c>
      <c r="E11" s="1">
        <v>0.59444444444444433</v>
      </c>
      <c r="F11" s="1">
        <v>0.7354166666666665</v>
      </c>
      <c r="G11" s="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x14ac:dyDescent="0.25">
      <c r="A12" s="48">
        <f t="shared" si="1"/>
        <v>43431</v>
      </c>
      <c r="B12" s="7" t="s">
        <v>10</v>
      </c>
      <c r="C12" s="1">
        <v>0.37847222222222215</v>
      </c>
      <c r="D12" s="1">
        <v>0.55208333333333326</v>
      </c>
      <c r="E12" s="1">
        <v>0.61041666666666661</v>
      </c>
      <c r="F12" s="1">
        <v>0.76874999999999993</v>
      </c>
      <c r="G12" s="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48">
        <f t="shared" si="1"/>
        <v>43431</v>
      </c>
      <c r="B13" s="7" t="s">
        <v>11</v>
      </c>
      <c r="C13" s="1">
        <v>0.54097222222222219</v>
      </c>
      <c r="D13" s="1">
        <v>0.67222222222222217</v>
      </c>
      <c r="E13" s="1">
        <v>0.73124999999999996</v>
      </c>
      <c r="F13" s="1">
        <v>0.86180555555555549</v>
      </c>
      <c r="G13" s="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48">
        <f t="shared" si="1"/>
        <v>43431</v>
      </c>
      <c r="B14" s="7" t="s">
        <v>12</v>
      </c>
      <c r="C14" s="1">
        <v>0.4819444444444444</v>
      </c>
      <c r="D14" s="1">
        <v>0.62083333333333324</v>
      </c>
      <c r="E14" s="1">
        <v>0.6513888888888888</v>
      </c>
      <c r="F14" s="1">
        <v>0.79444444444444429</v>
      </c>
      <c r="G14" s="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48">
        <f t="shared" si="1"/>
        <v>43432</v>
      </c>
      <c r="B15" s="7" t="s">
        <v>13</v>
      </c>
      <c r="C15" s="1">
        <v>0.51597222222222217</v>
      </c>
      <c r="D15" s="1">
        <v>0.72361111111111098</v>
      </c>
      <c r="E15" s="1">
        <v>0.76527777777777761</v>
      </c>
      <c r="F15" s="1">
        <v>0.91388888888888875</v>
      </c>
      <c r="G15" s="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48">
        <f t="shared" si="1"/>
        <v>43432</v>
      </c>
      <c r="B16" s="7" t="s">
        <v>9</v>
      </c>
      <c r="C16" s="1">
        <v>0.32986111111111105</v>
      </c>
      <c r="D16" s="1">
        <v>0.50416666666666665</v>
      </c>
      <c r="E16" s="1">
        <v>0.55694444444444446</v>
      </c>
      <c r="F16" s="1">
        <v>0.69374999999999998</v>
      </c>
      <c r="G16" s="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48">
        <f t="shared" si="1"/>
        <v>43432</v>
      </c>
      <c r="B17" s="7" t="s">
        <v>10</v>
      </c>
      <c r="C17" s="1">
        <v>0.39930555555555552</v>
      </c>
      <c r="D17" s="1">
        <v>0.60277777777777775</v>
      </c>
      <c r="E17" s="1">
        <v>0.65763888888888888</v>
      </c>
      <c r="F17" s="1">
        <v>0.81527777777777777</v>
      </c>
      <c r="G17" s="6"/>
    </row>
    <row r="18" spans="1:29" x14ac:dyDescent="0.25">
      <c r="A18" s="48">
        <f t="shared" si="1"/>
        <v>43432</v>
      </c>
      <c r="B18" s="7" t="s">
        <v>11</v>
      </c>
      <c r="C18" s="1">
        <v>0.29236111111111107</v>
      </c>
      <c r="D18" s="1">
        <v>0.43055555555555547</v>
      </c>
      <c r="E18" s="1">
        <v>0.45069444444444434</v>
      </c>
      <c r="F18" s="1">
        <v>0.57847222222222205</v>
      </c>
      <c r="G18" s="6"/>
      <c r="W18" s="44" t="s">
        <v>34</v>
      </c>
    </row>
    <row r="19" spans="1:29" x14ac:dyDescent="0.25">
      <c r="A19" s="48">
        <f t="shared" si="1"/>
        <v>43432</v>
      </c>
      <c r="B19" s="7" t="s">
        <v>12</v>
      </c>
      <c r="C19" s="1">
        <v>0.51944444444444438</v>
      </c>
      <c r="D19" s="1">
        <v>0.69513888888888875</v>
      </c>
      <c r="E19" s="1">
        <v>0.75624999999999987</v>
      </c>
      <c r="F19" s="1">
        <v>0.93472222222222201</v>
      </c>
      <c r="G19" s="6"/>
      <c r="W19" s="45" t="s">
        <v>35</v>
      </c>
    </row>
    <row r="20" spans="1:29" x14ac:dyDescent="0.25">
      <c r="A20" s="48">
        <f t="shared" si="1"/>
        <v>43433</v>
      </c>
      <c r="B20" s="7" t="s">
        <v>13</v>
      </c>
      <c r="C20" s="1">
        <v>0.27638888888888885</v>
      </c>
      <c r="D20" s="1">
        <v>0.43333333333333324</v>
      </c>
      <c r="E20" s="1">
        <v>0.49583333333333324</v>
      </c>
      <c r="F20" s="1">
        <v>0.64374999999999982</v>
      </c>
      <c r="G20" s="6"/>
    </row>
    <row r="21" spans="1:29" x14ac:dyDescent="0.25">
      <c r="A21" s="48">
        <f t="shared" si="1"/>
        <v>43433</v>
      </c>
      <c r="B21" s="7" t="s">
        <v>9</v>
      </c>
      <c r="C21" s="1">
        <v>0.48055555555555551</v>
      </c>
      <c r="D21" s="1">
        <v>0.61319444444444438</v>
      </c>
      <c r="E21" s="1">
        <v>0.67013888888888884</v>
      </c>
      <c r="F21" s="1">
        <v>0.80416666666666659</v>
      </c>
      <c r="G21" s="6"/>
      <c r="W21" s="45" t="s">
        <v>36</v>
      </c>
      <c r="X21" s="46">
        <v>1</v>
      </c>
      <c r="Y21" s="46">
        <v>2</v>
      </c>
      <c r="Z21" s="46">
        <v>3</v>
      </c>
      <c r="AA21" s="46">
        <v>4</v>
      </c>
      <c r="AB21" s="46">
        <v>5</v>
      </c>
    </row>
    <row r="22" spans="1:29" ht="39" x14ac:dyDescent="0.25">
      <c r="A22" s="48">
        <f t="shared" si="1"/>
        <v>43433</v>
      </c>
      <c r="B22" s="7" t="s">
        <v>10</v>
      </c>
      <c r="C22" s="1">
        <v>0.5888888888888888</v>
      </c>
      <c r="D22" s="1">
        <v>0.75486111111111098</v>
      </c>
      <c r="E22" s="1">
        <v>0.76874999999999982</v>
      </c>
      <c r="F22" s="1">
        <v>0.96458333333333313</v>
      </c>
      <c r="G22" s="6"/>
      <c r="X22" s="38" t="s">
        <v>37</v>
      </c>
      <c r="Y22" s="38" t="s">
        <v>38</v>
      </c>
      <c r="Z22" s="38" t="s">
        <v>39</v>
      </c>
      <c r="AA22" s="38" t="s">
        <v>40</v>
      </c>
      <c r="AB22" s="38" t="s">
        <v>41</v>
      </c>
      <c r="AC22" s="38" t="s">
        <v>42</v>
      </c>
    </row>
    <row r="23" spans="1:29" x14ac:dyDescent="0.25">
      <c r="A23" s="48">
        <f t="shared" si="1"/>
        <v>43433</v>
      </c>
      <c r="B23" s="7" t="s">
        <v>11</v>
      </c>
      <c r="C23" s="1">
        <v>0.60138888888888886</v>
      </c>
      <c r="D23" s="1">
        <v>0.80902777777777768</v>
      </c>
      <c r="E23" s="1">
        <v>0.8701388888888888</v>
      </c>
      <c r="F23" s="1">
        <v>3.125E-2</v>
      </c>
      <c r="G23" s="6"/>
      <c r="X23" s="5">
        <v>0</v>
      </c>
      <c r="Y23" s="5">
        <f t="shared" ref="Y23:Y29" si="2">AA24</f>
        <v>222</v>
      </c>
      <c r="Z23" s="50">
        <v>0</v>
      </c>
      <c r="AA23" s="5">
        <v>0</v>
      </c>
      <c r="AB23" s="5">
        <v>0</v>
      </c>
      <c r="AC23" s="47"/>
    </row>
    <row r="24" spans="1:29" x14ac:dyDescent="0.25">
      <c r="A24" s="48">
        <f t="shared" si="1"/>
        <v>43433</v>
      </c>
      <c r="B24" s="7" t="s">
        <v>12</v>
      </c>
      <c r="C24" s="1">
        <v>0.36458333333333331</v>
      </c>
      <c r="D24" s="1">
        <v>0.55069444444444438</v>
      </c>
      <c r="E24" s="1">
        <v>0.58749999999999991</v>
      </c>
      <c r="F24" s="1">
        <v>0.77013888888888882</v>
      </c>
      <c r="G24" s="6"/>
      <c r="X24" s="5">
        <f t="shared" ref="X24:X29" si="3">AA24+0.01</f>
        <v>222.01</v>
      </c>
      <c r="Y24" s="5">
        <f t="shared" si="2"/>
        <v>588</v>
      </c>
      <c r="Z24" s="50">
        <v>0.1</v>
      </c>
      <c r="AA24" s="5">
        <v>222</v>
      </c>
      <c r="AB24" s="5">
        <f t="shared" ref="AB24:AB29" si="4">ROUND((AA24-AA23)*Z23,2)+AB23</f>
        <v>0</v>
      </c>
      <c r="AC24" s="47" t="str">
        <f>DOLLAR(AB24)&amp;" + (Employee's Taxable Pay - "&amp;DOLLAR(Y23,0)&amp;") * "&amp;TEXT(Z24,"0%")</f>
        <v>$0.00 + (Employee's Taxable Pay - $222) * 10%</v>
      </c>
    </row>
    <row r="25" spans="1:29" x14ac:dyDescent="0.25">
      <c r="A25" s="48">
        <f t="shared" si="1"/>
        <v>43434</v>
      </c>
      <c r="B25" s="7" t="s">
        <v>13</v>
      </c>
      <c r="C25" s="1">
        <v>0.41319444444444442</v>
      </c>
      <c r="D25" s="1">
        <v>0.59166666666666656</v>
      </c>
      <c r="E25" s="1">
        <v>0.62638888888888877</v>
      </c>
      <c r="F25" s="1">
        <v>0.82986111111111094</v>
      </c>
      <c r="G25" s="6"/>
      <c r="X25" s="5">
        <f t="shared" si="3"/>
        <v>588.01</v>
      </c>
      <c r="Y25" s="5">
        <f t="shared" si="2"/>
        <v>1711</v>
      </c>
      <c r="Z25" s="50">
        <v>0.12</v>
      </c>
      <c r="AA25" s="5">
        <v>588</v>
      </c>
      <c r="AB25" s="5">
        <f t="shared" si="4"/>
        <v>36.6</v>
      </c>
      <c r="AC25" s="47" t="str">
        <f t="shared" ref="AC25:AC29" si="5">DOLLAR(AB25)&amp;" + (Employee's Taxable Pay - "&amp;DOLLAR(Y24,0)&amp;") * "&amp;TEXT(Z25,"0%")</f>
        <v>$36.60 + (Employee's Taxable Pay - $588) * 12%</v>
      </c>
    </row>
    <row r="26" spans="1:29" x14ac:dyDescent="0.25">
      <c r="A26" s="48">
        <f t="shared" si="1"/>
        <v>43434</v>
      </c>
      <c r="B26" s="7" t="s">
        <v>9</v>
      </c>
      <c r="C26" s="1">
        <v>0.49444444444444441</v>
      </c>
      <c r="D26" s="1">
        <v>0.65902777777777777</v>
      </c>
      <c r="E26" s="1">
        <v>0.68819444444444444</v>
      </c>
      <c r="F26" s="1">
        <v>0.81874999999999998</v>
      </c>
      <c r="G26" s="6"/>
      <c r="X26" s="5">
        <f t="shared" si="3"/>
        <v>1711.01</v>
      </c>
      <c r="Y26" s="5">
        <f t="shared" si="2"/>
        <v>3395</v>
      </c>
      <c r="Z26" s="50">
        <v>0.22</v>
      </c>
      <c r="AA26" s="5">
        <v>1711</v>
      </c>
      <c r="AB26" s="5">
        <f t="shared" si="4"/>
        <v>171.35999999999999</v>
      </c>
      <c r="AC26" s="47" t="str">
        <f t="shared" si="5"/>
        <v>$171.36 + (Employee's Taxable Pay - $1,711) * 22%</v>
      </c>
    </row>
    <row r="27" spans="1:29" x14ac:dyDescent="0.25">
      <c r="A27" s="48">
        <f t="shared" si="1"/>
        <v>43434</v>
      </c>
      <c r="B27" s="7" t="s">
        <v>10</v>
      </c>
      <c r="C27" s="1">
        <v>0.35486111111111107</v>
      </c>
      <c r="D27" s="1">
        <v>0.53888888888888886</v>
      </c>
      <c r="E27" s="1">
        <v>0.58055555555555549</v>
      </c>
      <c r="F27" s="1">
        <v>0.76597222222222217</v>
      </c>
      <c r="G27" s="6"/>
      <c r="X27" s="5">
        <f t="shared" si="3"/>
        <v>3395.01</v>
      </c>
      <c r="Y27" s="5">
        <f t="shared" si="2"/>
        <v>6280</v>
      </c>
      <c r="Z27" s="50">
        <v>0.24</v>
      </c>
      <c r="AA27" s="5">
        <v>3395</v>
      </c>
      <c r="AB27" s="5">
        <f t="shared" si="4"/>
        <v>541.84</v>
      </c>
      <c r="AC27" s="47" t="str">
        <f t="shared" si="5"/>
        <v>$541.84 + (Employee's Taxable Pay - $3,395) * 24%</v>
      </c>
    </row>
    <row r="28" spans="1:29" x14ac:dyDescent="0.25">
      <c r="A28" s="48">
        <f t="shared" si="1"/>
        <v>43434</v>
      </c>
      <c r="B28" s="7" t="s">
        <v>11</v>
      </c>
      <c r="C28" s="1">
        <v>0.40972222222222215</v>
      </c>
      <c r="D28" s="1">
        <v>0.5527777777777777</v>
      </c>
      <c r="E28" s="1">
        <v>0.57708333333333328</v>
      </c>
      <c r="F28" s="1">
        <v>0.75486111111111098</v>
      </c>
      <c r="G28" s="6"/>
      <c r="X28" s="5">
        <f t="shared" si="3"/>
        <v>6280.01</v>
      </c>
      <c r="Y28" s="5">
        <f t="shared" si="2"/>
        <v>7914</v>
      </c>
      <c r="Z28" s="50">
        <v>0.32</v>
      </c>
      <c r="AA28" s="5">
        <v>6280</v>
      </c>
      <c r="AB28" s="5">
        <f t="shared" si="4"/>
        <v>1234.24</v>
      </c>
      <c r="AC28" s="47" t="str">
        <f t="shared" si="5"/>
        <v>$1,234.24 + (Employee's Taxable Pay - $6,280) * 32%</v>
      </c>
    </row>
    <row r="29" spans="1:29" x14ac:dyDescent="0.25">
      <c r="A29" s="48">
        <f t="shared" si="1"/>
        <v>43434</v>
      </c>
      <c r="B29" s="7" t="s">
        <v>12</v>
      </c>
      <c r="C29" s="1">
        <v>0.57430555555555551</v>
      </c>
      <c r="D29" s="1">
        <v>0.75555555555555554</v>
      </c>
      <c r="E29" s="1">
        <v>0.81736111111111109</v>
      </c>
      <c r="F29" s="1">
        <v>6.2499999999998668E-3</v>
      </c>
      <c r="G29" s="6"/>
      <c r="X29" s="5">
        <f t="shared" si="3"/>
        <v>7914.01</v>
      </c>
      <c r="Y29" s="5">
        <f t="shared" si="2"/>
        <v>0</v>
      </c>
      <c r="Z29" s="50">
        <v>0.35</v>
      </c>
      <c r="AA29" s="5">
        <v>7914</v>
      </c>
      <c r="AB29" s="5">
        <f t="shared" si="4"/>
        <v>1757.12</v>
      </c>
      <c r="AC29" s="47" t="str">
        <f t="shared" si="5"/>
        <v>$1,757.12 + (Employee's Taxable Pay - $7,914) * 35%</v>
      </c>
    </row>
    <row r="30" spans="1:29" customFormat="1" x14ac:dyDescent="0.25"/>
    <row r="31" spans="1:29" x14ac:dyDescent="0.25">
      <c r="G31"/>
    </row>
    <row r="32" spans="1:29" x14ac:dyDescent="0.25">
      <c r="G32"/>
    </row>
    <row r="33" spans="7:7" x14ac:dyDescent="0.25">
      <c r="G33"/>
    </row>
  </sheetData>
  <pageMargins left="0.7" right="0.7" top="0.75" bottom="0.75" header="0.3" footer="0.3"/>
  <pageSetup scale="1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210CC-F489-41D1-BE86-218EB4F45762}">
  <sheetPr>
    <tabColor rgb="FFFF0000"/>
  </sheetPr>
  <dimension ref="A1:AC32"/>
  <sheetViews>
    <sheetView zoomScale="103" zoomScaleNormal="103" workbookViewId="0">
      <selection activeCell="G5" sqref="G5"/>
    </sheetView>
  </sheetViews>
  <sheetFormatPr defaultRowHeight="15" x14ac:dyDescent="0.25"/>
  <cols>
    <col min="1" max="1" width="23.85546875" style="9" customWidth="1"/>
    <col min="2" max="2" width="23" style="9" customWidth="1"/>
    <col min="3" max="3" width="17.7109375" style="9" customWidth="1"/>
    <col min="4" max="4" width="17.140625" style="9" customWidth="1"/>
    <col min="5" max="5" width="12.5703125" style="9" customWidth="1"/>
    <col min="6" max="6" width="14.42578125" style="9" customWidth="1"/>
    <col min="7" max="7" width="15.85546875" style="9" customWidth="1"/>
    <col min="8" max="8" width="3.28515625" style="9" customWidth="1"/>
    <col min="9" max="9" width="20.28515625" style="9" bestFit="1" customWidth="1"/>
    <col min="10" max="10" width="20.28515625" style="9" customWidth="1"/>
    <col min="11" max="11" width="10.5703125" style="9" customWidth="1"/>
    <col min="12" max="12" width="11.85546875" style="9" bestFit="1" customWidth="1"/>
    <col min="13" max="13" width="10.28515625" style="9" customWidth="1"/>
    <col min="14" max="21" width="17.42578125" style="9" customWidth="1"/>
    <col min="22" max="22" width="19" style="9" customWidth="1"/>
    <col min="23" max="23" width="18.85546875" style="9" customWidth="1"/>
    <col min="24" max="24" width="19" style="9" customWidth="1"/>
    <col min="25" max="27" width="17.42578125" style="9" customWidth="1"/>
    <col min="28" max="28" width="15.85546875" style="9" customWidth="1"/>
    <col min="29" max="29" width="48.28515625" style="9" bestFit="1" customWidth="1"/>
    <col min="30" max="16384" width="9.140625" style="9"/>
  </cols>
  <sheetData>
    <row r="1" spans="1:27" ht="77.25" x14ac:dyDescent="0.4">
      <c r="A1" s="33" t="str">
        <f>"Payroll Table for "&amp;TEXT(A5,"dddd, mm/dd/yyy")&amp;" to "&amp;TEXT(A29,"dddd, mm/dd/yyy")</f>
        <v>Payroll Table for Monday, 11/26/2018 to Friday, 11/30/2018</v>
      </c>
      <c r="B1" s="34"/>
      <c r="C1" s="34"/>
      <c r="D1" s="34"/>
      <c r="E1" s="35"/>
      <c r="G1" s="36" t="str">
        <f>"Round Hours Worked to Nearest "&amp;TEXT(G2,"hh:mm")</f>
        <v>Round Hours Worked to Nearest 00:05</v>
      </c>
      <c r="O1" s="36" t="s">
        <v>54</v>
      </c>
      <c r="R1" s="36" t="s">
        <v>25</v>
      </c>
      <c r="T1" s="36" t="s">
        <v>29</v>
      </c>
      <c r="U1" s="36" t="str">
        <f>"Social Security Tax Rate for first "&amp;DOLLAR(T2,0)&amp;" of Gross Pay"</f>
        <v>Social Security Tax Rate for first $130,500 of Gross Pay</v>
      </c>
      <c r="V1" s="36" t="str">
        <f>"Social Security Tax Rate for Gross Pay ABOVE "&amp;DOLLAR(T2,0)</f>
        <v>Social Security Tax Rate for Gross Pay ABOVE $130,500</v>
      </c>
      <c r="W1" s="37" t="s">
        <v>30</v>
      </c>
      <c r="X1" s="37" t="str">
        <f>"Medicare Tax Rate for first "&amp;DOLLAR(W2,0)&amp;" of Gross Pay"</f>
        <v>Medicare Tax Rate for first $200,000 of Gross Pay</v>
      </c>
      <c r="Y1" s="37" t="str">
        <f>"Medicare Tax Rate for Gross Pay ABOVE "&amp;DOLLAR(W2,0)</f>
        <v>Medicare Tax Rate for Gross Pay ABOVE $200,000</v>
      </c>
      <c r="Z1" s="51" t="s">
        <v>45</v>
      </c>
      <c r="AA1"/>
    </row>
    <row r="2" spans="1:27" x14ac:dyDescent="0.25">
      <c r="G2" s="2">
        <v>3.472222222222222E-3</v>
      </c>
      <c r="O2" s="7">
        <v>40</v>
      </c>
      <c r="R2" s="7">
        <v>1.5</v>
      </c>
      <c r="T2" s="3">
        <v>130500</v>
      </c>
      <c r="U2" s="4">
        <v>6.2E-2</v>
      </c>
      <c r="V2" s="4">
        <v>0</v>
      </c>
      <c r="W2" s="3">
        <v>200000</v>
      </c>
      <c r="X2" s="4">
        <v>1.4500000000000001E-2</v>
      </c>
      <c r="Y2" s="4">
        <v>2.35E-2</v>
      </c>
      <c r="Z2" s="3">
        <v>79.800000000000011</v>
      </c>
      <c r="AA2"/>
    </row>
    <row r="3" spans="1:27" x14ac:dyDescent="0.25">
      <c r="Y3"/>
      <c r="Z3"/>
      <c r="AA3"/>
    </row>
    <row r="4" spans="1:27" ht="45" x14ac:dyDescent="0.25">
      <c r="A4" s="39" t="s">
        <v>4</v>
      </c>
      <c r="B4" s="39" t="s">
        <v>2</v>
      </c>
      <c r="C4" s="39" t="s">
        <v>5</v>
      </c>
      <c r="D4" s="39" t="s">
        <v>6</v>
      </c>
      <c r="E4" s="39" t="s">
        <v>7</v>
      </c>
      <c r="F4" s="39" t="s">
        <v>8</v>
      </c>
      <c r="G4" s="40" t="s">
        <v>3</v>
      </c>
      <c r="I4" s="39" t="s">
        <v>2</v>
      </c>
      <c r="J4" s="39" t="s">
        <v>28</v>
      </c>
      <c r="K4" s="39" t="s">
        <v>16</v>
      </c>
      <c r="L4" s="39" t="s">
        <v>17</v>
      </c>
      <c r="M4" s="39" t="s">
        <v>15</v>
      </c>
      <c r="N4" s="39" t="s">
        <v>14</v>
      </c>
      <c r="O4" s="39" t="s">
        <v>20</v>
      </c>
      <c r="P4" s="39" t="s">
        <v>19</v>
      </c>
      <c r="Q4" s="39" t="s">
        <v>21</v>
      </c>
      <c r="R4" s="39" t="s">
        <v>22</v>
      </c>
      <c r="S4" s="39" t="s">
        <v>23</v>
      </c>
      <c r="T4" s="41" t="s">
        <v>33</v>
      </c>
      <c r="U4" s="41" t="s">
        <v>26</v>
      </c>
      <c r="V4" s="41" t="str">
        <f>"Medicare Deduction @ "&amp;TEXT(X2,"0.00%")</f>
        <v>Medicare Deduction @ 1.45%</v>
      </c>
      <c r="W4" s="41" t="str">
        <f>"Medicare Deduction @ "&amp;TEXT(Y2,"0.00%")</f>
        <v>Medicare Deduction @ 2.35%</v>
      </c>
      <c r="X4" s="41" t="s">
        <v>44</v>
      </c>
      <c r="Y4" s="41" t="s">
        <v>27</v>
      </c>
      <c r="Z4" s="41" t="s">
        <v>32</v>
      </c>
      <c r="AA4" s="41" t="s">
        <v>31</v>
      </c>
    </row>
    <row r="5" spans="1:27" x14ac:dyDescent="0.25">
      <c r="A5" s="48">
        <v>43430</v>
      </c>
      <c r="B5" s="7" t="s">
        <v>13</v>
      </c>
      <c r="C5" s="1">
        <v>0.29166666666666663</v>
      </c>
      <c r="D5" s="1">
        <v>0.4590277777777777</v>
      </c>
      <c r="E5" s="1">
        <v>0.51388888888888884</v>
      </c>
      <c r="F5" s="1">
        <v>0.69027777777777777</v>
      </c>
      <c r="G5" s="6">
        <f>MROUND(MOD(SUM(D5-C5,F5-E5),1),$G$2)*24</f>
        <v>8.25</v>
      </c>
      <c r="I5" s="7" t="s">
        <v>13</v>
      </c>
      <c r="J5" s="3">
        <v>199502.75</v>
      </c>
      <c r="K5" s="7" t="s">
        <v>18</v>
      </c>
      <c r="L5" s="7">
        <v>4</v>
      </c>
      <c r="M5" s="3">
        <v>44.84</v>
      </c>
      <c r="N5" s="6">
        <f>SUMIFS($G$5:$G$29,$B$5:$B$29,I5)</f>
        <v>41.499999999999993</v>
      </c>
      <c r="O5" s="6">
        <f>IF(N5&gt;$O$2,$O$2,N5)</f>
        <v>40</v>
      </c>
      <c r="P5" s="6">
        <f>N5-O5</f>
        <v>1.4999999999999929</v>
      </c>
      <c r="Q5" s="6">
        <f>ROUND(O5*M5,2)</f>
        <v>1793.6</v>
      </c>
      <c r="R5" s="6">
        <f>ROUND(P5*M5*$R$2,2)</f>
        <v>100.89</v>
      </c>
      <c r="S5" s="6">
        <f>SUM(Q5:R5)</f>
        <v>1894.49</v>
      </c>
      <c r="T5" s="52">
        <f>S5+J5</f>
        <v>201397.24</v>
      </c>
      <c r="U5" s="52">
        <f>ROUND(MEDIAN(0,S5,$T$2-J5)*$U$2,2)</f>
        <v>0</v>
      </c>
      <c r="V5" s="52">
        <f>ROUND(MEDIAN(0,S5,$W$2-J5)*$X$2,2)</f>
        <v>7.21</v>
      </c>
      <c r="W5" s="52">
        <f>ROUND((S5-MEDIAN(0,S5,$W$2-J5))*$Y$2,2)</f>
        <v>32.840000000000003</v>
      </c>
      <c r="X5" s="52">
        <f>MAX(S5-$Z$2*L5,0)</f>
        <v>1575.29</v>
      </c>
      <c r="Y5" s="52">
        <f>VLOOKUP(X5,$X$23:$AB$29,5)+ROUND((X5-VLOOKUP(X5,$X$23:$AB$29,4))*VLOOKUP(X5,$X$23:$AB$29,3),2)</f>
        <v>155.07</v>
      </c>
      <c r="Z5" s="52">
        <f>SUM(U5:W5,Y5)</f>
        <v>195.12</v>
      </c>
      <c r="AA5" s="52">
        <f>S5-Z5</f>
        <v>1699.37</v>
      </c>
    </row>
    <row r="6" spans="1:27" x14ac:dyDescent="0.25">
      <c r="A6" s="48">
        <f t="shared" ref="A6:A9" si="0">A5</f>
        <v>43430</v>
      </c>
      <c r="B6" s="7" t="s">
        <v>9</v>
      </c>
      <c r="C6" s="1">
        <v>0.2583333333333333</v>
      </c>
      <c r="D6" s="1">
        <v>0.41736111111111107</v>
      </c>
      <c r="E6" s="1">
        <v>0.44999999999999996</v>
      </c>
      <c r="F6" s="1">
        <v>0.64930555555555547</v>
      </c>
      <c r="G6" s="6">
        <f t="shared" ref="G6:G29" si="1">MROUND(MOD(SUM(D6-C6,F6-E6),1),$G$2)*24</f>
        <v>8.5833333333333339</v>
      </c>
      <c r="I6" s="7" t="s">
        <v>9</v>
      </c>
      <c r="J6" s="3">
        <v>130005</v>
      </c>
      <c r="K6" s="7" t="s">
        <v>18</v>
      </c>
      <c r="L6" s="7">
        <v>4</v>
      </c>
      <c r="M6" s="3">
        <v>36.57</v>
      </c>
      <c r="N6" s="6">
        <f t="shared" ref="N6:N9" si="2">SUMIFS($G$5:$G$29,$B$5:$B$29,I6)</f>
        <v>36.416666666666671</v>
      </c>
      <c r="O6" s="6">
        <f t="shared" ref="O6:O8" si="3">IF(N6&gt;$O$2,$O$2,N6)</f>
        <v>36.416666666666671</v>
      </c>
      <c r="P6" s="6">
        <f t="shared" ref="P6:P8" si="4">N6-O6</f>
        <v>0</v>
      </c>
      <c r="Q6" s="6">
        <f t="shared" ref="Q6:Q9" si="5">ROUND(O6*M6,2)</f>
        <v>1331.76</v>
      </c>
      <c r="R6" s="6">
        <f t="shared" ref="R6:R9" si="6">ROUND(P6*M6*$R$2,2)</f>
        <v>0</v>
      </c>
      <c r="S6" s="6">
        <f t="shared" ref="S6:S8" si="7">SUM(Q6:R6)</f>
        <v>1331.76</v>
      </c>
      <c r="T6" s="52">
        <f t="shared" ref="T6:T9" si="8">S6+J6</f>
        <v>131336.76</v>
      </c>
      <c r="U6" s="52">
        <f t="shared" ref="U6:U9" si="9">ROUND(MEDIAN(0,S6,$T$2-J6)*$U$2,2)</f>
        <v>30.69</v>
      </c>
      <c r="V6" s="52">
        <f t="shared" ref="V6:V9" si="10">ROUND(MEDIAN(0,S6,$W$2-J6)*$X$2,2)</f>
        <v>19.309999999999999</v>
      </c>
      <c r="W6" s="52">
        <f t="shared" ref="W6:W9" si="11">ROUND((S6-MEDIAN(0,S6,$W$2-J6))*$Y$2,2)</f>
        <v>0</v>
      </c>
      <c r="X6" s="52">
        <f t="shared" ref="X6:X9" si="12">MAX(S6-$Z$2*L6,0)</f>
        <v>1012.56</v>
      </c>
      <c r="Y6" s="52">
        <f t="shared" ref="Y6:Y9" si="13">VLOOKUP(X6,$X$23:$AB$29,5)+ROUND((X6-VLOOKUP(X6,$X$23:$AB$29,4))*VLOOKUP(X6,$X$23:$AB$29,3),2)</f>
        <v>87.550000000000011</v>
      </c>
      <c r="Z6" s="52">
        <f t="shared" ref="Z6:Z9" si="14">SUM(U6:W6,Y6)</f>
        <v>137.55000000000001</v>
      </c>
      <c r="AA6" s="52">
        <f t="shared" ref="AA6:AA9" si="15">S6-Z6</f>
        <v>1194.21</v>
      </c>
    </row>
    <row r="7" spans="1:27" x14ac:dyDescent="0.25">
      <c r="A7" s="48">
        <f t="shared" si="0"/>
        <v>43430</v>
      </c>
      <c r="B7" s="7" t="s">
        <v>10</v>
      </c>
      <c r="C7" s="1">
        <v>0.60972222222222217</v>
      </c>
      <c r="D7" s="1">
        <v>0.80486111111111103</v>
      </c>
      <c r="E7" s="1">
        <v>0.83680555555555547</v>
      </c>
      <c r="F7" s="1">
        <v>3.7499999999999867E-2</v>
      </c>
      <c r="G7" s="6">
        <f t="shared" si="1"/>
        <v>9.5</v>
      </c>
      <c r="I7" s="7" t="s">
        <v>10</v>
      </c>
      <c r="J7" s="3">
        <v>98752.25</v>
      </c>
      <c r="K7" s="7" t="s">
        <v>18</v>
      </c>
      <c r="L7" s="7">
        <v>6</v>
      </c>
      <c r="M7" s="3">
        <v>41.38</v>
      </c>
      <c r="N7" s="6">
        <f t="shared" si="2"/>
        <v>43.666666666666657</v>
      </c>
      <c r="O7" s="6">
        <f t="shared" si="3"/>
        <v>40</v>
      </c>
      <c r="P7" s="6">
        <f t="shared" si="4"/>
        <v>3.6666666666666572</v>
      </c>
      <c r="Q7" s="6">
        <f t="shared" si="5"/>
        <v>1655.2</v>
      </c>
      <c r="R7" s="6">
        <f t="shared" si="6"/>
        <v>227.59</v>
      </c>
      <c r="S7" s="6">
        <f t="shared" si="7"/>
        <v>1882.79</v>
      </c>
      <c r="T7" s="52">
        <f t="shared" si="8"/>
        <v>100635.04</v>
      </c>
      <c r="U7" s="52">
        <f t="shared" si="9"/>
        <v>116.73</v>
      </c>
      <c r="V7" s="52">
        <f t="shared" si="10"/>
        <v>27.3</v>
      </c>
      <c r="W7" s="52">
        <f t="shared" si="11"/>
        <v>0</v>
      </c>
      <c r="X7" s="52">
        <f t="shared" si="12"/>
        <v>1403.9899999999998</v>
      </c>
      <c r="Y7" s="52">
        <f t="shared" si="13"/>
        <v>134.52000000000001</v>
      </c>
      <c r="Z7" s="52">
        <f t="shared" si="14"/>
        <v>278.55</v>
      </c>
      <c r="AA7" s="52">
        <f t="shared" si="15"/>
        <v>1604.24</v>
      </c>
    </row>
    <row r="8" spans="1:27" x14ac:dyDescent="0.25">
      <c r="A8" s="48">
        <f t="shared" si="0"/>
        <v>43430</v>
      </c>
      <c r="B8" s="7" t="s">
        <v>11</v>
      </c>
      <c r="C8" s="1">
        <v>0.60555555555555551</v>
      </c>
      <c r="D8" s="1">
        <v>0.8027777777777777</v>
      </c>
      <c r="E8" s="1">
        <v>0.81874999999999987</v>
      </c>
      <c r="F8" s="1">
        <v>0.9951388888888888</v>
      </c>
      <c r="G8" s="6">
        <f t="shared" si="1"/>
        <v>9</v>
      </c>
      <c r="I8" s="7" t="s">
        <v>11</v>
      </c>
      <c r="J8" s="3">
        <v>75987.14</v>
      </c>
      <c r="K8" s="7" t="s">
        <v>18</v>
      </c>
      <c r="L8" s="7">
        <v>5</v>
      </c>
      <c r="M8" s="3">
        <v>33.549999999999997</v>
      </c>
      <c r="N8" s="6">
        <f t="shared" si="2"/>
        <v>38.166666666666664</v>
      </c>
      <c r="O8" s="6">
        <f t="shared" si="3"/>
        <v>38.166666666666664</v>
      </c>
      <c r="P8" s="6">
        <f t="shared" si="4"/>
        <v>0</v>
      </c>
      <c r="Q8" s="6">
        <f t="shared" si="5"/>
        <v>1280.49</v>
      </c>
      <c r="R8" s="6">
        <f t="shared" si="6"/>
        <v>0</v>
      </c>
      <c r="S8" s="6">
        <f t="shared" si="7"/>
        <v>1280.49</v>
      </c>
      <c r="T8" s="52">
        <f t="shared" si="8"/>
        <v>77267.63</v>
      </c>
      <c r="U8" s="52">
        <f t="shared" si="9"/>
        <v>79.39</v>
      </c>
      <c r="V8" s="52">
        <f t="shared" si="10"/>
        <v>18.57</v>
      </c>
      <c r="W8" s="52">
        <f t="shared" si="11"/>
        <v>0</v>
      </c>
      <c r="X8" s="52">
        <f t="shared" si="12"/>
        <v>881.49</v>
      </c>
      <c r="Y8" s="52">
        <f t="shared" si="13"/>
        <v>71.819999999999993</v>
      </c>
      <c r="Z8" s="52">
        <f t="shared" si="14"/>
        <v>169.78</v>
      </c>
      <c r="AA8" s="52">
        <f t="shared" si="15"/>
        <v>1110.71</v>
      </c>
    </row>
    <row r="9" spans="1:27" x14ac:dyDescent="0.25">
      <c r="A9" s="48">
        <f t="shared" si="0"/>
        <v>43430</v>
      </c>
      <c r="B9" s="7" t="s">
        <v>12</v>
      </c>
      <c r="C9" s="1">
        <v>0.48055555555555551</v>
      </c>
      <c r="D9" s="1">
        <v>0.67916666666666659</v>
      </c>
      <c r="E9" s="1">
        <v>0.72430555555555542</v>
      </c>
      <c r="F9" s="1">
        <v>0.89930555555555536</v>
      </c>
      <c r="G9" s="6">
        <f t="shared" si="1"/>
        <v>9</v>
      </c>
      <c r="I9" s="7" t="s">
        <v>12</v>
      </c>
      <c r="J9" s="3">
        <v>215987.22</v>
      </c>
      <c r="K9" s="7" t="s">
        <v>18</v>
      </c>
      <c r="L9" s="7">
        <v>6</v>
      </c>
      <c r="M9" s="3">
        <v>39.39</v>
      </c>
      <c r="N9" s="6">
        <f>SUMIFS($G$5:$G$29,$B$5:$B$29,I9)</f>
        <v>41.999999999999993</v>
      </c>
      <c r="O9" s="6">
        <f>IF(N9&gt;$O$2,$O$2,N9)</f>
        <v>40</v>
      </c>
      <c r="P9" s="6">
        <f>N9-O9</f>
        <v>1.9999999999999929</v>
      </c>
      <c r="Q9" s="6">
        <f t="shared" si="5"/>
        <v>1575.6</v>
      </c>
      <c r="R9" s="6">
        <f t="shared" si="6"/>
        <v>118.17</v>
      </c>
      <c r="S9" s="6">
        <f>SUM(Q9:R9)</f>
        <v>1693.77</v>
      </c>
      <c r="T9" s="52">
        <f t="shared" si="8"/>
        <v>217680.99</v>
      </c>
      <c r="U9" s="52">
        <f>ROUND(MEDIAN(0,S9,$T$2-J9)*$U$2,2)</f>
        <v>0</v>
      </c>
      <c r="V9" s="52">
        <f t="shared" si="10"/>
        <v>0</v>
      </c>
      <c r="W9" s="52">
        <f t="shared" si="11"/>
        <v>39.799999999999997</v>
      </c>
      <c r="X9" s="52">
        <f t="shared" si="12"/>
        <v>1214.9699999999998</v>
      </c>
      <c r="Y9" s="52">
        <f t="shared" si="13"/>
        <v>111.84</v>
      </c>
      <c r="Z9" s="52">
        <f t="shared" si="14"/>
        <v>151.63999999999999</v>
      </c>
      <c r="AA9" s="52">
        <f t="shared" si="15"/>
        <v>1542.13</v>
      </c>
    </row>
    <row r="10" spans="1:27" x14ac:dyDescent="0.25">
      <c r="A10" s="48">
        <f t="shared" ref="A10:A29" si="16">A5+1</f>
        <v>43431</v>
      </c>
      <c r="B10" s="7" t="s">
        <v>13</v>
      </c>
      <c r="C10" s="1">
        <v>0.32916666666666661</v>
      </c>
      <c r="D10" s="1">
        <v>0.49652777777777768</v>
      </c>
      <c r="E10" s="1">
        <v>0.51111111111111096</v>
      </c>
      <c r="F10" s="1">
        <v>0.68333333333333313</v>
      </c>
      <c r="G10" s="6">
        <f t="shared" si="1"/>
        <v>8.1666666666666661</v>
      </c>
    </row>
    <row r="11" spans="1:27" x14ac:dyDescent="0.25">
      <c r="A11" s="48">
        <f t="shared" si="16"/>
        <v>43431</v>
      </c>
      <c r="B11" s="7" t="s">
        <v>9</v>
      </c>
      <c r="C11" s="1">
        <v>0.39513888888888882</v>
      </c>
      <c r="D11" s="1">
        <v>0.53749999999999987</v>
      </c>
      <c r="E11" s="1">
        <v>0.59444444444444433</v>
      </c>
      <c r="F11" s="1">
        <v>0.7354166666666665</v>
      </c>
      <c r="G11" s="6">
        <f t="shared" si="1"/>
        <v>6.833333333333333</v>
      </c>
      <c r="N11" s="42" t="str">
        <f>"Formula in "&amp;ADDRESS(ROW(N5),COLUMN(N5),4)&amp;":"</f>
        <v>Formula in N5:</v>
      </c>
      <c r="P11" s="42" t="str">
        <f t="shared" ref="P11:AA11" si="17">"Formula in "&amp;ADDRESS(ROW(P5),COLUMN(P5),4)&amp;":"</f>
        <v>Formula in P5:</v>
      </c>
      <c r="R11" s="42" t="str">
        <f t="shared" si="17"/>
        <v>Formula in R5:</v>
      </c>
      <c r="T11" s="42" t="str">
        <f t="shared" si="17"/>
        <v>Formula in T5:</v>
      </c>
      <c r="V11" s="42" t="str">
        <f t="shared" si="17"/>
        <v>Formula in V5:</v>
      </c>
      <c r="X11" s="42" t="str">
        <f>"Formula in "&amp;ADDRESS(ROW(X5),COLUMN(X5),4)&amp;":"</f>
        <v>Formula in X5:</v>
      </c>
      <c r="Z11" s="42" t="str">
        <f t="shared" si="17"/>
        <v>Formula in Z5:</v>
      </c>
      <c r="AA11" s="42" t="str">
        <f t="shared" si="17"/>
        <v>Formula in AA5:</v>
      </c>
    </row>
    <row r="12" spans="1:27" x14ac:dyDescent="0.25">
      <c r="A12" s="48">
        <f t="shared" si="16"/>
        <v>43431</v>
      </c>
      <c r="B12" s="7" t="s">
        <v>10</v>
      </c>
      <c r="C12" s="1">
        <v>0.37847222222222215</v>
      </c>
      <c r="D12" s="1">
        <v>0.55208333333333326</v>
      </c>
      <c r="E12" s="1">
        <v>0.61041666666666661</v>
      </c>
      <c r="F12" s="1">
        <v>0.76874999999999993</v>
      </c>
      <c r="G12" s="6">
        <f t="shared" si="1"/>
        <v>8</v>
      </c>
      <c r="N12" s="43" t="str">
        <f ca="1">IF(_xlfn.ISFORMULA(N5),_xlfn.FORMULATEXT(N5),"")</f>
        <v>=SUMIFS($G$5:$G$29,$B$5:$B$29,I5)</v>
      </c>
      <c r="P12" s="43" t="str">
        <f t="shared" ref="P12:AA12" ca="1" si="18">IF(_xlfn.ISFORMULA(P5),_xlfn.FORMULATEXT(P5),"")</f>
        <v>=N5-O5</v>
      </c>
      <c r="R12" s="43" t="str">
        <f t="shared" ca="1" si="18"/>
        <v>=ROUND(P5*M5*$R$2,2)</v>
      </c>
      <c r="T12" s="43" t="str">
        <f t="shared" ca="1" si="18"/>
        <v>=S5+J5</v>
      </c>
      <c r="V12" s="43" t="str">
        <f t="shared" ca="1" si="18"/>
        <v>=ROUND(MEDIAN(0,S5,$W$2-J5)*$X$2,2)</v>
      </c>
      <c r="X12" s="43" t="str">
        <f ca="1">IF(_xlfn.ISFORMULA(X5),_xlfn.FORMULATEXT(X5),"")</f>
        <v>=MAX(S5-$Z$2*L5,0)</v>
      </c>
      <c r="Y12" s="53"/>
      <c r="Z12" s="43" t="str">
        <f t="shared" ca="1" si="18"/>
        <v>=SUM(U5:W5,Y5)</v>
      </c>
      <c r="AA12" s="43" t="str">
        <f t="shared" ca="1" si="18"/>
        <v>=S5-Z5</v>
      </c>
    </row>
    <row r="13" spans="1:27" x14ac:dyDescent="0.25">
      <c r="A13" s="48">
        <f t="shared" si="16"/>
        <v>43431</v>
      </c>
      <c r="B13" s="7" t="s">
        <v>11</v>
      </c>
      <c r="C13" s="1">
        <v>0.54097222222222219</v>
      </c>
      <c r="D13" s="1">
        <v>0.67222222222222217</v>
      </c>
      <c r="E13" s="1">
        <v>0.73124999999999996</v>
      </c>
      <c r="F13" s="1">
        <v>0.86180555555555549</v>
      </c>
      <c r="G13" s="6">
        <f t="shared" si="1"/>
        <v>6.2499999999999991</v>
      </c>
      <c r="O13" s="42" t="str">
        <f>"Formula in "&amp;ADDRESS(ROW(O5),COLUMN(O5),4)&amp;":"</f>
        <v>Formula in O5:</v>
      </c>
      <c r="Q13" s="42" t="str">
        <f>"Formula in "&amp;ADDRESS(ROW(Q5),COLUMN(Q5),4)&amp;":"</f>
        <v>Formula in Q5:</v>
      </c>
      <c r="S13" s="42" t="str">
        <f>"Formula in "&amp;ADDRESS(ROW(S5),COLUMN(S5),4)&amp;":"</f>
        <v>Formula in S5:</v>
      </c>
      <c r="U13" s="42" t="str">
        <f>"Formula in "&amp;ADDRESS(ROW(U5),COLUMN(U5),4)&amp;":"</f>
        <v>Formula in U5:</v>
      </c>
      <c r="W13" s="42" t="str">
        <f>"Formula in "&amp;ADDRESS(ROW(W5),COLUMN(W5),4)&amp;":"</f>
        <v>Formula in W5:</v>
      </c>
    </row>
    <row r="14" spans="1:27" x14ac:dyDescent="0.25">
      <c r="A14" s="48">
        <f t="shared" si="16"/>
        <v>43431</v>
      </c>
      <c r="B14" s="7" t="s">
        <v>12</v>
      </c>
      <c r="C14" s="1">
        <v>0.4819444444444444</v>
      </c>
      <c r="D14" s="1">
        <v>0.62083333333333324</v>
      </c>
      <c r="E14" s="1">
        <v>0.6513888888888888</v>
      </c>
      <c r="F14" s="1">
        <v>0.79444444444444429</v>
      </c>
      <c r="G14" s="6">
        <f t="shared" si="1"/>
        <v>6.75</v>
      </c>
      <c r="O14" s="43" t="str">
        <f ca="1">IF(_xlfn.ISFORMULA(O5),_xlfn.FORMULATEXT(O5),"")</f>
        <v>=IF(N5&gt;$O$2,$O$2,N5)</v>
      </c>
      <c r="Q14" s="43" t="str">
        <f ca="1">IF(_xlfn.ISFORMULA(Q5),_xlfn.FORMULATEXT(Q5),"")</f>
        <v>=ROUND(O5*M5,2)</v>
      </c>
      <c r="S14" s="43" t="str">
        <f ca="1">IF(_xlfn.ISFORMULA(S5),_xlfn.FORMULATEXT(S5),"")</f>
        <v>=SUM(Q5:R5)</v>
      </c>
      <c r="U14" s="43" t="str">
        <f ca="1">IF(_xlfn.ISFORMULA(U5),_xlfn.FORMULATEXT(U5),"")</f>
        <v>=ROUND(MEDIAN(0,S5,$T$2-J5)*$U$2,2)</v>
      </c>
      <c r="W14" s="43" t="str">
        <f ca="1">IF(_xlfn.ISFORMULA(W5),_xlfn.FORMULATEXT(W5),"")</f>
        <v>=ROUND((S5-MEDIAN(0,S5,$W$2-J5))*$Y$2,2)</v>
      </c>
    </row>
    <row r="15" spans="1:27" x14ac:dyDescent="0.25">
      <c r="A15" s="48">
        <f t="shared" si="16"/>
        <v>43432</v>
      </c>
      <c r="B15" s="7" t="s">
        <v>13</v>
      </c>
      <c r="C15" s="1">
        <v>0.51597222222222217</v>
      </c>
      <c r="D15" s="1">
        <v>0.72361111111111098</v>
      </c>
      <c r="E15" s="1">
        <v>0.76527777777777761</v>
      </c>
      <c r="F15" s="1">
        <v>0.91388888888888875</v>
      </c>
      <c r="G15" s="6">
        <f t="shared" si="1"/>
        <v>8.5833333333333339</v>
      </c>
      <c r="N15" s="9">
        <f>G9+G14+G19+G24+G29</f>
        <v>41.999999999999993</v>
      </c>
      <c r="Y15" s="42" t="str">
        <f>"Formula in "&amp;ADDRESS(ROW(Y5),COLUMN(Y5),4)&amp;":"</f>
        <v>Formula in Y5:</v>
      </c>
    </row>
    <row r="16" spans="1:27" x14ac:dyDescent="0.25">
      <c r="A16" s="48">
        <f t="shared" si="16"/>
        <v>43432</v>
      </c>
      <c r="B16" s="7" t="s">
        <v>9</v>
      </c>
      <c r="C16" s="1">
        <v>0.32986111111111105</v>
      </c>
      <c r="D16" s="1">
        <v>0.50416666666666665</v>
      </c>
      <c r="E16" s="1">
        <v>0.55694444444444446</v>
      </c>
      <c r="F16" s="1">
        <v>0.69374999999999998</v>
      </c>
      <c r="G16" s="6">
        <f t="shared" si="1"/>
        <v>7.5</v>
      </c>
      <c r="Y16" s="43" t="str">
        <f ca="1">IF(_xlfn.ISFORMULA(Y5),_xlfn.FORMULATEXT(Y5),"")</f>
        <v>=VLOOKUP(X5,$X$23:$AB$29,5)+ROUND((X5-VLOOKUP(X5,$X$23:$AB$29,4))*VLOOKUP(X5,$X$23:$AB$29,3),2)</v>
      </c>
    </row>
    <row r="17" spans="1:29" x14ac:dyDescent="0.25">
      <c r="A17" s="48">
        <f t="shared" si="16"/>
        <v>43432</v>
      </c>
      <c r="B17" s="7" t="s">
        <v>10</v>
      </c>
      <c r="C17" s="1">
        <v>0.39930555555555552</v>
      </c>
      <c r="D17" s="1">
        <v>0.60277777777777775</v>
      </c>
      <c r="E17" s="1">
        <v>0.65763888888888888</v>
      </c>
      <c r="F17" s="1">
        <v>0.81527777777777777</v>
      </c>
      <c r="G17" s="6">
        <f t="shared" si="1"/>
        <v>8.6666666666666661</v>
      </c>
    </row>
    <row r="18" spans="1:29" x14ac:dyDescent="0.25">
      <c r="A18" s="48">
        <f t="shared" si="16"/>
        <v>43432</v>
      </c>
      <c r="B18" s="7" t="s">
        <v>11</v>
      </c>
      <c r="C18" s="1">
        <v>0.29236111111111107</v>
      </c>
      <c r="D18" s="1">
        <v>0.43055555555555547</v>
      </c>
      <c r="E18" s="1">
        <v>0.45069444444444434</v>
      </c>
      <c r="F18" s="1">
        <v>0.57847222222222205</v>
      </c>
      <c r="G18" s="6">
        <f t="shared" si="1"/>
        <v>6.4166666666666661</v>
      </c>
      <c r="W18" s="44" t="s">
        <v>34</v>
      </c>
    </row>
    <row r="19" spans="1:29" x14ac:dyDescent="0.25">
      <c r="A19" s="48">
        <f t="shared" si="16"/>
        <v>43432</v>
      </c>
      <c r="B19" s="7" t="s">
        <v>12</v>
      </c>
      <c r="C19" s="1">
        <v>0.51944444444444438</v>
      </c>
      <c r="D19" s="1">
        <v>0.69513888888888875</v>
      </c>
      <c r="E19" s="1">
        <v>0.75624999999999987</v>
      </c>
      <c r="F19" s="1">
        <v>0.93472222222222201</v>
      </c>
      <c r="G19" s="6">
        <f t="shared" si="1"/>
        <v>8.5</v>
      </c>
      <c r="W19" s="45" t="s">
        <v>35</v>
      </c>
    </row>
    <row r="20" spans="1:29" x14ac:dyDescent="0.25">
      <c r="A20" s="48">
        <f t="shared" si="16"/>
        <v>43433</v>
      </c>
      <c r="B20" s="7" t="s">
        <v>13</v>
      </c>
      <c r="C20" s="1">
        <v>0.27638888888888885</v>
      </c>
      <c r="D20" s="1">
        <v>0.43333333333333324</v>
      </c>
      <c r="E20" s="1">
        <v>0.49583333333333324</v>
      </c>
      <c r="F20" s="1">
        <v>0.64374999999999982</v>
      </c>
      <c r="G20" s="6">
        <f t="shared" si="1"/>
        <v>7.3333333333333321</v>
      </c>
    </row>
    <row r="21" spans="1:29" x14ac:dyDescent="0.25">
      <c r="A21" s="48">
        <f t="shared" si="16"/>
        <v>43433</v>
      </c>
      <c r="B21" s="7" t="s">
        <v>9</v>
      </c>
      <c r="C21" s="1">
        <v>0.48055555555555551</v>
      </c>
      <c r="D21" s="1">
        <v>0.61319444444444438</v>
      </c>
      <c r="E21" s="1">
        <v>0.67013888888888884</v>
      </c>
      <c r="F21" s="1">
        <v>0.80416666666666659</v>
      </c>
      <c r="G21" s="6">
        <f t="shared" si="1"/>
        <v>6.4166666666666661</v>
      </c>
      <c r="W21" s="45" t="s">
        <v>36</v>
      </c>
      <c r="X21" s="46">
        <v>1</v>
      </c>
      <c r="Y21" s="46">
        <v>2</v>
      </c>
      <c r="Z21" s="46">
        <v>3</v>
      </c>
      <c r="AA21" s="46">
        <v>4</v>
      </c>
      <c r="AB21" s="46">
        <v>5</v>
      </c>
    </row>
    <row r="22" spans="1:29" ht="39" x14ac:dyDescent="0.25">
      <c r="A22" s="48">
        <f t="shared" si="16"/>
        <v>43433</v>
      </c>
      <c r="B22" s="7" t="s">
        <v>10</v>
      </c>
      <c r="C22" s="1">
        <v>0.5888888888888888</v>
      </c>
      <c r="D22" s="1">
        <v>0.75486111111111098</v>
      </c>
      <c r="E22" s="1">
        <v>0.76874999999999982</v>
      </c>
      <c r="F22" s="1">
        <v>0.96458333333333313</v>
      </c>
      <c r="G22" s="6">
        <f t="shared" si="1"/>
        <v>8.6666666666666661</v>
      </c>
      <c r="X22" s="38" t="s">
        <v>37</v>
      </c>
      <c r="Y22" s="38" t="s">
        <v>38</v>
      </c>
      <c r="Z22" s="38" t="s">
        <v>39</v>
      </c>
      <c r="AA22" s="38" t="s">
        <v>40</v>
      </c>
      <c r="AB22" s="38" t="s">
        <v>41</v>
      </c>
      <c r="AC22" s="38" t="s">
        <v>42</v>
      </c>
    </row>
    <row r="23" spans="1:29" x14ac:dyDescent="0.25">
      <c r="A23" s="48">
        <f t="shared" si="16"/>
        <v>43433</v>
      </c>
      <c r="B23" s="7" t="s">
        <v>11</v>
      </c>
      <c r="C23" s="1">
        <v>0.60138888888888886</v>
      </c>
      <c r="D23" s="1">
        <v>0.80902777777777768</v>
      </c>
      <c r="E23" s="1">
        <v>0.8701388888888888</v>
      </c>
      <c r="F23" s="1">
        <v>3.125E-2</v>
      </c>
      <c r="G23" s="6">
        <f t="shared" si="1"/>
        <v>8.8333333333333321</v>
      </c>
      <c r="X23" s="5">
        <v>0</v>
      </c>
      <c r="Y23" s="5">
        <f t="shared" ref="Y23:Y29" si="19">AA24</f>
        <v>222</v>
      </c>
      <c r="Z23" s="50">
        <v>0</v>
      </c>
      <c r="AA23" s="5">
        <v>0</v>
      </c>
      <c r="AB23" s="5">
        <v>0</v>
      </c>
      <c r="AC23" s="47"/>
    </row>
    <row r="24" spans="1:29" x14ac:dyDescent="0.25">
      <c r="A24" s="48">
        <f t="shared" si="16"/>
        <v>43433</v>
      </c>
      <c r="B24" s="7" t="s">
        <v>12</v>
      </c>
      <c r="C24" s="1">
        <v>0.36458333333333331</v>
      </c>
      <c r="D24" s="1">
        <v>0.55069444444444438</v>
      </c>
      <c r="E24" s="1">
        <v>0.58749999999999991</v>
      </c>
      <c r="F24" s="1">
        <v>0.77013888888888882</v>
      </c>
      <c r="G24" s="6">
        <f t="shared" si="1"/>
        <v>8.8333333333333321</v>
      </c>
      <c r="X24" s="5">
        <f t="shared" ref="X24:X29" si="20">AA24+0.01</f>
        <v>222.01</v>
      </c>
      <c r="Y24" s="5">
        <f t="shared" si="19"/>
        <v>588</v>
      </c>
      <c r="Z24" s="50">
        <v>0.1</v>
      </c>
      <c r="AA24" s="5">
        <v>222</v>
      </c>
      <c r="AB24" s="5">
        <f t="shared" ref="AB24:AB29" si="21">ROUND((AA24-AA23)*Z23,2)+AB23</f>
        <v>0</v>
      </c>
      <c r="AC24" s="47" t="str">
        <f>DOLLAR(AB24)&amp;" + (Employee's Taxable Pay - "&amp;DOLLAR(Y23,0)&amp;") * "&amp;TEXT(Z24,"0%")</f>
        <v>$0.00 + (Employee's Taxable Pay - $222) * 10%</v>
      </c>
    </row>
    <row r="25" spans="1:29" x14ac:dyDescent="0.25">
      <c r="A25" s="48">
        <f t="shared" si="16"/>
        <v>43434</v>
      </c>
      <c r="B25" s="7" t="s">
        <v>13</v>
      </c>
      <c r="C25" s="1">
        <v>0.41319444444444442</v>
      </c>
      <c r="D25" s="1">
        <v>0.59166666666666656</v>
      </c>
      <c r="E25" s="1">
        <v>0.62638888888888877</v>
      </c>
      <c r="F25" s="1">
        <v>0.82986111111111094</v>
      </c>
      <c r="G25" s="6">
        <f t="shared" si="1"/>
        <v>9.1666666666666661</v>
      </c>
      <c r="X25" s="5">
        <f t="shared" si="20"/>
        <v>588.01</v>
      </c>
      <c r="Y25" s="5">
        <f t="shared" si="19"/>
        <v>1711</v>
      </c>
      <c r="Z25" s="50">
        <v>0.12</v>
      </c>
      <c r="AA25" s="5">
        <v>588</v>
      </c>
      <c r="AB25" s="5">
        <f t="shared" si="21"/>
        <v>36.6</v>
      </c>
      <c r="AC25" s="47" t="str">
        <f t="shared" ref="AC25:AC29" si="22">DOLLAR(AB25)&amp;" + (Employee's Taxable Pay - "&amp;DOLLAR(Y24,0)&amp;") * "&amp;TEXT(Z25,"0%")</f>
        <v>$36.60 + (Employee's Taxable Pay - $588) * 12%</v>
      </c>
    </row>
    <row r="26" spans="1:29" x14ac:dyDescent="0.25">
      <c r="A26" s="48">
        <f t="shared" si="16"/>
        <v>43434</v>
      </c>
      <c r="B26" s="7" t="s">
        <v>9</v>
      </c>
      <c r="C26" s="1">
        <v>0.49444444444444441</v>
      </c>
      <c r="D26" s="1">
        <v>0.65902777777777777</v>
      </c>
      <c r="E26" s="1">
        <v>0.68819444444444444</v>
      </c>
      <c r="F26" s="1">
        <v>0.81874999999999998</v>
      </c>
      <c r="G26" s="6">
        <f t="shared" si="1"/>
        <v>7.0833333333333339</v>
      </c>
      <c r="X26" s="5">
        <f t="shared" si="20"/>
        <v>1711.01</v>
      </c>
      <c r="Y26" s="5">
        <f t="shared" si="19"/>
        <v>3395</v>
      </c>
      <c r="Z26" s="50">
        <v>0.22</v>
      </c>
      <c r="AA26" s="5">
        <v>1711</v>
      </c>
      <c r="AB26" s="5">
        <f t="shared" si="21"/>
        <v>171.35999999999999</v>
      </c>
      <c r="AC26" s="47" t="str">
        <f t="shared" si="22"/>
        <v>$171.36 + (Employee's Taxable Pay - $1,711) * 22%</v>
      </c>
    </row>
    <row r="27" spans="1:29" x14ac:dyDescent="0.25">
      <c r="A27" s="48">
        <f t="shared" si="16"/>
        <v>43434</v>
      </c>
      <c r="B27" s="7" t="s">
        <v>10</v>
      </c>
      <c r="C27" s="1">
        <v>0.35486111111111107</v>
      </c>
      <c r="D27" s="1">
        <v>0.53888888888888886</v>
      </c>
      <c r="E27" s="1">
        <v>0.58055555555555549</v>
      </c>
      <c r="F27" s="1">
        <v>0.76597222222222217</v>
      </c>
      <c r="G27" s="6">
        <f t="shared" si="1"/>
        <v>8.8333333333333321</v>
      </c>
      <c r="X27" s="5">
        <f t="shared" si="20"/>
        <v>3395.01</v>
      </c>
      <c r="Y27" s="5">
        <f t="shared" si="19"/>
        <v>6280</v>
      </c>
      <c r="Z27" s="50">
        <v>0.24</v>
      </c>
      <c r="AA27" s="5">
        <v>3395</v>
      </c>
      <c r="AB27" s="5">
        <f t="shared" si="21"/>
        <v>541.84</v>
      </c>
      <c r="AC27" s="47" t="str">
        <f t="shared" si="22"/>
        <v>$541.84 + (Employee's Taxable Pay - $3,395) * 24%</v>
      </c>
    </row>
    <row r="28" spans="1:29" x14ac:dyDescent="0.25">
      <c r="A28" s="48">
        <f t="shared" si="16"/>
        <v>43434</v>
      </c>
      <c r="B28" s="7" t="s">
        <v>11</v>
      </c>
      <c r="C28" s="1">
        <v>0.40972222222222215</v>
      </c>
      <c r="D28" s="1">
        <v>0.5527777777777777</v>
      </c>
      <c r="E28" s="1">
        <v>0.57708333333333328</v>
      </c>
      <c r="F28" s="1">
        <v>0.75486111111111098</v>
      </c>
      <c r="G28" s="6">
        <f t="shared" si="1"/>
        <v>7.6666666666666661</v>
      </c>
      <c r="X28" s="5">
        <f t="shared" si="20"/>
        <v>6280.01</v>
      </c>
      <c r="Y28" s="5">
        <f t="shared" si="19"/>
        <v>7914</v>
      </c>
      <c r="Z28" s="50">
        <v>0.32</v>
      </c>
      <c r="AA28" s="5">
        <v>6280</v>
      </c>
      <c r="AB28" s="5">
        <f t="shared" si="21"/>
        <v>1234.24</v>
      </c>
      <c r="AC28" s="47" t="str">
        <f t="shared" si="22"/>
        <v>$1,234.24 + (Employee's Taxable Pay - $6,280) * 32%</v>
      </c>
    </row>
    <row r="29" spans="1:29" x14ac:dyDescent="0.25">
      <c r="A29" s="48">
        <f t="shared" si="16"/>
        <v>43434</v>
      </c>
      <c r="B29" s="7" t="s">
        <v>12</v>
      </c>
      <c r="C29" s="1">
        <v>0.57430555555555551</v>
      </c>
      <c r="D29" s="1">
        <v>0.75555555555555554</v>
      </c>
      <c r="E29" s="1">
        <v>0.81736111111111109</v>
      </c>
      <c r="F29" s="1">
        <v>6.2499999999998668E-3</v>
      </c>
      <c r="G29" s="6">
        <f t="shared" si="1"/>
        <v>8.9166666666666661</v>
      </c>
      <c r="X29" s="5">
        <f t="shared" si="20"/>
        <v>7914.01</v>
      </c>
      <c r="Y29" s="5">
        <f t="shared" si="19"/>
        <v>0</v>
      </c>
      <c r="Z29" s="50">
        <v>0.35</v>
      </c>
      <c r="AA29" s="5">
        <v>7914</v>
      </c>
      <c r="AB29" s="5">
        <f t="shared" si="21"/>
        <v>1757.12</v>
      </c>
      <c r="AC29" s="47" t="str">
        <f t="shared" si="22"/>
        <v>$1,757.12 + (Employee's Taxable Pay - $7,914) * 35%</v>
      </c>
    </row>
    <row r="30" spans="1:29" customFormat="1" x14ac:dyDescent="0.25"/>
    <row r="31" spans="1:29" x14ac:dyDescent="0.25">
      <c r="G31" s="42" t="str">
        <f>"Formula in "&amp;ADDRESS(ROW(G25),COLUMN(G25),4)&amp;":"</f>
        <v>Formula in G25:</v>
      </c>
    </row>
    <row r="32" spans="1:29" x14ac:dyDescent="0.25">
      <c r="G32" s="43" t="str">
        <f ca="1">IF(_xlfn.ISFORMULA(G5),_xlfn.FORMULATEXT(G5),"")</f>
        <v>=MROUND(MOD(SUM(D5-C5,F5-E5),1),$G$2)*24</v>
      </c>
    </row>
  </sheetData>
  <pageMargins left="0.7" right="0.7" top="0.75" bottom="0.75" header="0.3" footer="0.3"/>
  <pageSetup scale="1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488C-09C6-45F6-9695-497A3F7FD065}">
  <sheetPr>
    <tabColor rgb="FFFF0000"/>
  </sheetPr>
  <dimension ref="A1:AC32"/>
  <sheetViews>
    <sheetView topLeftCell="J1" zoomScale="70" zoomScaleNormal="70" workbookViewId="0">
      <selection activeCell="AA5" sqref="AA5:AA9"/>
    </sheetView>
  </sheetViews>
  <sheetFormatPr defaultRowHeight="15" x14ac:dyDescent="0.25"/>
  <cols>
    <col min="1" max="1" width="23.85546875" style="9" customWidth="1"/>
    <col min="2" max="2" width="23" style="9" customWidth="1"/>
    <col min="3" max="3" width="17.7109375" style="9" customWidth="1"/>
    <col min="4" max="4" width="17.140625" style="9" customWidth="1"/>
    <col min="5" max="5" width="12.5703125" style="9" customWidth="1"/>
    <col min="6" max="6" width="14.42578125" style="9" customWidth="1"/>
    <col min="7" max="7" width="15.85546875" style="9" customWidth="1"/>
    <col min="8" max="8" width="3.28515625" style="9" customWidth="1"/>
    <col min="9" max="9" width="20.28515625" style="9" bestFit="1" customWidth="1"/>
    <col min="10" max="10" width="20.28515625" style="9" customWidth="1"/>
    <col min="11" max="11" width="10.5703125" style="9" customWidth="1"/>
    <col min="12" max="12" width="11.85546875" style="9" bestFit="1" customWidth="1"/>
    <col min="13" max="13" width="10.28515625" style="9" customWidth="1"/>
    <col min="14" max="21" width="17.42578125" style="9" customWidth="1"/>
    <col min="22" max="22" width="19" style="9" customWidth="1"/>
    <col min="23" max="23" width="18.85546875" style="9" customWidth="1"/>
    <col min="24" max="24" width="19" style="9" customWidth="1"/>
    <col min="25" max="27" width="17.42578125" style="9" customWidth="1"/>
    <col min="28" max="28" width="15.85546875" style="9" customWidth="1"/>
    <col min="29" max="29" width="48.28515625" style="9" bestFit="1" customWidth="1"/>
    <col min="30" max="16384" width="9.140625" style="9"/>
  </cols>
  <sheetData>
    <row r="1" spans="1:27" ht="77.25" x14ac:dyDescent="0.4">
      <c r="A1" s="33" t="str">
        <f>"Payroll Table for "&amp;TEXT(A5,"dddd, mm/dd/yyy")&amp;" to "&amp;TEXT(A29,"dddd, mm/dd/yyy")</f>
        <v>Payroll Table for Monday, 11/26/2018 to Friday, 11/30/2018</v>
      </c>
      <c r="B1" s="34"/>
      <c r="C1" s="34"/>
      <c r="D1" s="34"/>
      <c r="E1" s="35"/>
      <c r="G1" s="36" t="str">
        <f>"Round Hours Worked to Nearest "&amp;TEXT(G2,"hh:mm")</f>
        <v>Round Hours Worked to Nearest 00:05</v>
      </c>
      <c r="O1" s="36" t="s">
        <v>54</v>
      </c>
      <c r="R1" s="36" t="s">
        <v>25</v>
      </c>
      <c r="T1" s="36" t="s">
        <v>29</v>
      </c>
      <c r="U1" s="36" t="str">
        <f>"Social Security Tax Rate for first "&amp;DOLLAR(T2,0)&amp;" of Gross Pay"</f>
        <v>Social Security Tax Rate for first $130,500 of Gross Pay</v>
      </c>
      <c r="V1" s="36" t="str">
        <f>"Social Security Tax Rate for Gross Pay ABOVE "&amp;DOLLAR(T2,0)</f>
        <v>Social Security Tax Rate for Gross Pay ABOVE $130,500</v>
      </c>
      <c r="W1" s="37" t="s">
        <v>30</v>
      </c>
      <c r="X1" s="37" t="str">
        <f>"Medicare Tax Rate for first "&amp;DOLLAR(W2,0)&amp;" of Gross Pay"</f>
        <v>Medicare Tax Rate for first $200,000 of Gross Pay</v>
      </c>
      <c r="Y1" s="37" t="str">
        <f>"Medicare Tax Rate for Gross Pay ABOVE "&amp;DOLLAR(W2,0)</f>
        <v>Medicare Tax Rate for Gross Pay ABOVE $200,000</v>
      </c>
      <c r="Z1" s="51" t="s">
        <v>45</v>
      </c>
      <c r="AA1"/>
    </row>
    <row r="2" spans="1:27" x14ac:dyDescent="0.25">
      <c r="G2" s="2">
        <v>3.472222222222222E-3</v>
      </c>
      <c r="O2" s="7">
        <v>40</v>
      </c>
      <c r="R2" s="7">
        <v>1.5</v>
      </c>
      <c r="T2" s="3">
        <v>130500</v>
      </c>
      <c r="U2" s="4">
        <v>6.2E-2</v>
      </c>
      <c r="V2" s="4">
        <v>0</v>
      </c>
      <c r="W2" s="3">
        <v>200000</v>
      </c>
      <c r="X2" s="4">
        <v>1.4500000000000001E-2</v>
      </c>
      <c r="Y2" s="4">
        <v>2.35E-2</v>
      </c>
      <c r="Z2" s="3">
        <v>79.800000000000011</v>
      </c>
      <c r="AA2"/>
    </row>
    <row r="3" spans="1:27" x14ac:dyDescent="0.25">
      <c r="Y3"/>
      <c r="Z3"/>
      <c r="AA3"/>
    </row>
    <row r="4" spans="1:27" ht="45" x14ac:dyDescent="0.25">
      <c r="A4" s="39" t="s">
        <v>4</v>
      </c>
      <c r="B4" s="39" t="s">
        <v>2</v>
      </c>
      <c r="C4" s="39" t="s">
        <v>5</v>
      </c>
      <c r="D4" s="39" t="s">
        <v>6</v>
      </c>
      <c r="E4" s="39" t="s">
        <v>7</v>
      </c>
      <c r="F4" s="39" t="s">
        <v>8</v>
      </c>
      <c r="G4" s="40" t="s">
        <v>3</v>
      </c>
      <c r="I4" s="39" t="s">
        <v>2</v>
      </c>
      <c r="J4" s="39" t="s">
        <v>28</v>
      </c>
      <c r="K4" s="39" t="s">
        <v>16</v>
      </c>
      <c r="L4" s="39" t="s">
        <v>17</v>
      </c>
      <c r="M4" s="39" t="s">
        <v>15</v>
      </c>
      <c r="N4" s="39" t="s">
        <v>14</v>
      </c>
      <c r="O4" s="39" t="s">
        <v>20</v>
      </c>
      <c r="P4" s="39" t="s">
        <v>19</v>
      </c>
      <c r="Q4" s="39" t="s">
        <v>21</v>
      </c>
      <c r="R4" s="39" t="s">
        <v>22</v>
      </c>
      <c r="S4" s="39" t="s">
        <v>23</v>
      </c>
      <c r="T4" s="41" t="s">
        <v>33</v>
      </c>
      <c r="U4" s="41" t="s">
        <v>26</v>
      </c>
      <c r="V4" s="41" t="str">
        <f>"Medicare Deduction @ "&amp;TEXT(X2,"0.00%")</f>
        <v>Medicare Deduction @ 1.45%</v>
      </c>
      <c r="W4" s="41" t="str">
        <f>"Medicare Deduction @ "&amp;TEXT(Y2,"0.00%")</f>
        <v>Medicare Deduction @ 2.35%</v>
      </c>
      <c r="X4" s="41" t="s">
        <v>44</v>
      </c>
      <c r="Y4" s="41" t="s">
        <v>27</v>
      </c>
      <c r="Z4" s="41" t="s">
        <v>32</v>
      </c>
      <c r="AA4" s="41" t="s">
        <v>31</v>
      </c>
    </row>
    <row r="5" spans="1:27" x14ac:dyDescent="0.25">
      <c r="A5" s="48">
        <v>43430</v>
      </c>
      <c r="B5" s="7" t="s">
        <v>13</v>
      </c>
      <c r="C5" s="1">
        <v>0.29166666666666663</v>
      </c>
      <c r="D5" s="1">
        <v>0.4590277777777777</v>
      </c>
      <c r="E5" s="1">
        <v>0.51388888888888884</v>
      </c>
      <c r="F5" s="1">
        <v>0.69027777777777777</v>
      </c>
      <c r="G5" s="6">
        <f>MROUND(MOD(SUM(D5-C5,F5-E5),1),$G$2)*24</f>
        <v>8.25</v>
      </c>
      <c r="I5" s="7" t="s">
        <v>13</v>
      </c>
      <c r="J5" s="3">
        <v>199502.75</v>
      </c>
      <c r="K5" s="7" t="s">
        <v>18</v>
      </c>
      <c r="L5" s="7">
        <v>4</v>
      </c>
      <c r="M5" s="3">
        <v>44.84</v>
      </c>
      <c r="N5" s="6">
        <f>SUMIFS($G$5:$G$29,$B$5:$B$29,I5)</f>
        <v>41.499999999999993</v>
      </c>
      <c r="O5" s="6">
        <f>IF(N5&gt;$O$2,$O$2,N5)</f>
        <v>40</v>
      </c>
      <c r="P5" s="6">
        <f>N5-O5</f>
        <v>1.4999999999999929</v>
      </c>
      <c r="Q5" s="6">
        <f>ROUND(O5*M5,2)</f>
        <v>1793.6</v>
      </c>
      <c r="R5" s="6">
        <f>ROUND(P5*M5*$R$2,2)</f>
        <v>100.89</v>
      </c>
      <c r="S5" s="6">
        <f>SUM(Q5:R5)</f>
        <v>1894.49</v>
      </c>
      <c r="T5" s="52">
        <f t="shared" ref="T5:T9" si="0">S5+J5</f>
        <v>201397.24</v>
      </c>
      <c r="U5" s="52">
        <f>ROUND(MEDIAN(0,S5,$T$2-J5)*$U$2,2)</f>
        <v>0</v>
      </c>
      <c r="V5" s="52">
        <f>ROUND(MEDIAN(0,S5,$W$2-J5)*$X$2,2)</f>
        <v>7.21</v>
      </c>
      <c r="W5" s="52">
        <f t="shared" ref="W5:W9" si="1">ROUND((S5-MEDIAN(0,S5,$W$2-J5))*$Y$2,2)</f>
        <v>32.840000000000003</v>
      </c>
      <c r="X5" s="52">
        <f>S5-$Z$2*L5</f>
        <v>1575.29</v>
      </c>
      <c r="Y5" s="52">
        <f>VLOOKUP(X5,$X$23:$AB$29,5)+(X5-VLOOKUP(X5,$X$23:$AB$29,4))*VLOOKUP(X5,$X$23:$AB$29,3)</f>
        <v>155.07479999999998</v>
      </c>
      <c r="Z5" s="52">
        <f>SUM(U5:W5,Y5)</f>
        <v>195.12479999999999</v>
      </c>
      <c r="AA5" s="52">
        <f>S5-Z5</f>
        <v>1699.3652</v>
      </c>
    </row>
    <row r="6" spans="1:27" x14ac:dyDescent="0.25">
      <c r="A6" s="48">
        <f t="shared" ref="A6:A9" si="2">A5</f>
        <v>43430</v>
      </c>
      <c r="B6" s="7" t="s">
        <v>9</v>
      </c>
      <c r="C6" s="1">
        <v>0.2583333333333333</v>
      </c>
      <c r="D6" s="1">
        <v>0.41736111111111107</v>
      </c>
      <c r="E6" s="1">
        <v>0.44999999999999996</v>
      </c>
      <c r="F6" s="1">
        <v>0.64930555555555547</v>
      </c>
      <c r="G6" s="6">
        <f t="shared" ref="G6:G29" si="3">MROUND(MOD(SUM(D6-C6,F6-E6),1),$G$2)*24</f>
        <v>8.5833333333333339</v>
      </c>
      <c r="I6" s="7" t="s">
        <v>9</v>
      </c>
      <c r="J6" s="3">
        <v>130005</v>
      </c>
      <c r="K6" s="7" t="s">
        <v>18</v>
      </c>
      <c r="L6" s="7">
        <v>4</v>
      </c>
      <c r="M6" s="3">
        <v>36.57</v>
      </c>
      <c r="N6" s="6">
        <f t="shared" ref="N6:N9" si="4">SUMIFS($G$5:$G$29,$B$5:$B$29,I6)</f>
        <v>36.416666666666671</v>
      </c>
      <c r="O6" s="6">
        <f t="shared" ref="O6:O9" si="5">IF(N6&gt;$O$2,$O$2,N6)</f>
        <v>36.416666666666671</v>
      </c>
      <c r="P6" s="6">
        <f t="shared" ref="P6:P9" si="6">N6-O6</f>
        <v>0</v>
      </c>
      <c r="Q6" s="6">
        <f t="shared" ref="Q6:Q9" si="7">ROUND(O6*M6,2)</f>
        <v>1331.76</v>
      </c>
      <c r="R6" s="6">
        <f t="shared" ref="R6:R9" si="8">ROUND(P6*M6*$R$2,2)</f>
        <v>0</v>
      </c>
      <c r="S6" s="6">
        <f t="shared" ref="S6:S9" si="9">SUM(Q6:R6)</f>
        <v>1331.76</v>
      </c>
      <c r="T6" s="52">
        <f t="shared" si="0"/>
        <v>131336.76</v>
      </c>
      <c r="U6" s="52">
        <f t="shared" ref="U6:U9" si="10">ROUND(MEDIAN(0,S6,$T$2-J6)*$U$2,2)</f>
        <v>30.69</v>
      </c>
      <c r="V6" s="52">
        <f t="shared" ref="V6:V9" si="11">ROUND(MEDIAN(0,S6,$W$2-J6)*$X$2,2)</f>
        <v>19.309999999999999</v>
      </c>
      <c r="W6" s="52">
        <f t="shared" si="1"/>
        <v>0</v>
      </c>
      <c r="X6" s="52">
        <f t="shared" ref="X6:X9" si="12">S6-$Z$2*L6</f>
        <v>1012.56</v>
      </c>
      <c r="Y6" s="52">
        <f t="shared" ref="Y6:Y9" si="13">VLOOKUP(X6,$X$23:$AB$29,5)+(X6-VLOOKUP(X6,$X$23:$AB$29,4))*VLOOKUP(X6,$X$23:$AB$29,3)</f>
        <v>87.547199999999989</v>
      </c>
      <c r="Z6" s="52">
        <f t="shared" ref="Z6:Z9" si="14">SUM(U6:W6,Y6)</f>
        <v>137.54719999999998</v>
      </c>
      <c r="AA6" s="52">
        <f t="shared" ref="AA6:AA9" si="15">S6-Z6</f>
        <v>1194.2128</v>
      </c>
    </row>
    <row r="7" spans="1:27" x14ac:dyDescent="0.25">
      <c r="A7" s="48">
        <f t="shared" si="2"/>
        <v>43430</v>
      </c>
      <c r="B7" s="7" t="s">
        <v>10</v>
      </c>
      <c r="C7" s="1">
        <v>0.60972222222222217</v>
      </c>
      <c r="D7" s="1">
        <v>0.80486111111111103</v>
      </c>
      <c r="E7" s="1">
        <v>0.83680555555555547</v>
      </c>
      <c r="F7" s="1">
        <v>3.7499999999999867E-2</v>
      </c>
      <c r="G7" s="6">
        <f t="shared" si="3"/>
        <v>9.5</v>
      </c>
      <c r="I7" s="7" t="s">
        <v>10</v>
      </c>
      <c r="J7" s="3">
        <v>98752.25</v>
      </c>
      <c r="K7" s="7" t="s">
        <v>18</v>
      </c>
      <c r="L7" s="7">
        <v>6</v>
      </c>
      <c r="M7" s="3">
        <v>41.38</v>
      </c>
      <c r="N7" s="6">
        <f t="shared" si="4"/>
        <v>43.666666666666657</v>
      </c>
      <c r="O7" s="6">
        <f t="shared" si="5"/>
        <v>40</v>
      </c>
      <c r="P7" s="6">
        <f t="shared" si="6"/>
        <v>3.6666666666666572</v>
      </c>
      <c r="Q7" s="6">
        <f t="shared" si="7"/>
        <v>1655.2</v>
      </c>
      <c r="R7" s="6">
        <f t="shared" si="8"/>
        <v>227.59</v>
      </c>
      <c r="S7" s="6">
        <f t="shared" si="9"/>
        <v>1882.79</v>
      </c>
      <c r="T7" s="52">
        <f t="shared" si="0"/>
        <v>100635.04</v>
      </c>
      <c r="U7" s="52">
        <f t="shared" si="10"/>
        <v>116.73</v>
      </c>
      <c r="V7" s="52">
        <f t="shared" si="11"/>
        <v>27.3</v>
      </c>
      <c r="W7" s="52">
        <f t="shared" si="1"/>
        <v>0</v>
      </c>
      <c r="X7" s="52">
        <f t="shared" si="12"/>
        <v>1403.9899999999998</v>
      </c>
      <c r="Y7" s="52">
        <f t="shared" si="13"/>
        <v>134.51879999999997</v>
      </c>
      <c r="Z7" s="52">
        <f t="shared" si="14"/>
        <v>278.54879999999997</v>
      </c>
      <c r="AA7" s="52">
        <f t="shared" si="15"/>
        <v>1604.2411999999999</v>
      </c>
    </row>
    <row r="8" spans="1:27" x14ac:dyDescent="0.25">
      <c r="A8" s="48">
        <f t="shared" si="2"/>
        <v>43430</v>
      </c>
      <c r="B8" s="7" t="s">
        <v>11</v>
      </c>
      <c r="C8" s="1">
        <v>0.60555555555555551</v>
      </c>
      <c r="D8" s="1">
        <v>0.8027777777777777</v>
      </c>
      <c r="E8" s="1">
        <v>0.81874999999999987</v>
      </c>
      <c r="F8" s="1">
        <v>0.9951388888888888</v>
      </c>
      <c r="G8" s="6">
        <f t="shared" si="3"/>
        <v>9</v>
      </c>
      <c r="I8" s="7" t="s">
        <v>11</v>
      </c>
      <c r="J8" s="3">
        <v>75987.14</v>
      </c>
      <c r="K8" s="7" t="s">
        <v>18</v>
      </c>
      <c r="L8" s="7">
        <v>5</v>
      </c>
      <c r="M8" s="3">
        <v>33.549999999999997</v>
      </c>
      <c r="N8" s="6">
        <f t="shared" si="4"/>
        <v>38.166666666666664</v>
      </c>
      <c r="O8" s="6">
        <f t="shared" si="5"/>
        <v>38.166666666666664</v>
      </c>
      <c r="P8" s="6">
        <f t="shared" si="6"/>
        <v>0</v>
      </c>
      <c r="Q8" s="6">
        <f t="shared" si="7"/>
        <v>1280.49</v>
      </c>
      <c r="R8" s="6">
        <f t="shared" si="8"/>
        <v>0</v>
      </c>
      <c r="S8" s="6">
        <f t="shared" si="9"/>
        <v>1280.49</v>
      </c>
      <c r="T8" s="52">
        <f t="shared" si="0"/>
        <v>77267.63</v>
      </c>
      <c r="U8" s="52">
        <f t="shared" si="10"/>
        <v>79.39</v>
      </c>
      <c r="V8" s="52">
        <f t="shared" si="11"/>
        <v>18.57</v>
      </c>
      <c r="W8" s="52">
        <f t="shared" si="1"/>
        <v>0</v>
      </c>
      <c r="X8" s="52">
        <f t="shared" si="12"/>
        <v>881.49</v>
      </c>
      <c r="Y8" s="52">
        <f t="shared" si="13"/>
        <v>71.81880000000001</v>
      </c>
      <c r="Z8" s="52">
        <f t="shared" si="14"/>
        <v>169.77880000000002</v>
      </c>
      <c r="AA8" s="52">
        <f t="shared" si="15"/>
        <v>1110.7112</v>
      </c>
    </row>
    <row r="9" spans="1:27" x14ac:dyDescent="0.25">
      <c r="A9" s="48">
        <f t="shared" si="2"/>
        <v>43430</v>
      </c>
      <c r="B9" s="7" t="s">
        <v>12</v>
      </c>
      <c r="C9" s="1">
        <v>0.48055555555555551</v>
      </c>
      <c r="D9" s="1">
        <v>0.67916666666666659</v>
      </c>
      <c r="E9" s="1">
        <v>0.72430555555555542</v>
      </c>
      <c r="F9" s="1">
        <v>0.89930555555555536</v>
      </c>
      <c r="G9" s="6">
        <f t="shared" si="3"/>
        <v>9</v>
      </c>
      <c r="I9" s="7" t="s">
        <v>12</v>
      </c>
      <c r="J9" s="3">
        <v>215987.22</v>
      </c>
      <c r="K9" s="7" t="s">
        <v>18</v>
      </c>
      <c r="L9" s="7">
        <v>6</v>
      </c>
      <c r="M9" s="3">
        <v>39.39</v>
      </c>
      <c r="N9" s="6">
        <f t="shared" si="4"/>
        <v>41.999999999999993</v>
      </c>
      <c r="O9" s="6">
        <f t="shared" si="5"/>
        <v>40</v>
      </c>
      <c r="P9" s="6">
        <f t="shared" si="6"/>
        <v>1.9999999999999929</v>
      </c>
      <c r="Q9" s="6">
        <f>ROUND(O9*M9,2)</f>
        <v>1575.6</v>
      </c>
      <c r="R9" s="6">
        <f>ROUND(P9*M9*$R$2,2)</f>
        <v>118.17</v>
      </c>
      <c r="S9" s="6">
        <f t="shared" si="9"/>
        <v>1693.77</v>
      </c>
      <c r="T9" s="52">
        <f t="shared" si="0"/>
        <v>217680.99</v>
      </c>
      <c r="U9" s="52">
        <f t="shared" si="10"/>
        <v>0</v>
      </c>
      <c r="V9" s="52">
        <f t="shared" si="11"/>
        <v>0</v>
      </c>
      <c r="W9" s="52">
        <f t="shared" si="1"/>
        <v>39.799999999999997</v>
      </c>
      <c r="X9" s="52">
        <f t="shared" si="12"/>
        <v>1214.9699999999998</v>
      </c>
      <c r="Y9" s="52">
        <f t="shared" si="13"/>
        <v>111.83639999999997</v>
      </c>
      <c r="Z9" s="52">
        <f t="shared" si="14"/>
        <v>151.63639999999998</v>
      </c>
      <c r="AA9" s="52">
        <f t="shared" si="15"/>
        <v>1542.1336000000001</v>
      </c>
    </row>
    <row r="10" spans="1:27" x14ac:dyDescent="0.25">
      <c r="A10" s="48">
        <f t="shared" ref="A10:A29" si="16">A5+1</f>
        <v>43431</v>
      </c>
      <c r="B10" s="7" t="s">
        <v>13</v>
      </c>
      <c r="C10" s="1">
        <v>0.32916666666666661</v>
      </c>
      <c r="D10" s="1">
        <v>0.49652777777777768</v>
      </c>
      <c r="E10" s="1">
        <v>0.51111111111111096</v>
      </c>
      <c r="F10" s="1">
        <v>0.68333333333333313</v>
      </c>
      <c r="G10" s="6">
        <f t="shared" si="3"/>
        <v>8.1666666666666661</v>
      </c>
    </row>
    <row r="11" spans="1:27" x14ac:dyDescent="0.25">
      <c r="A11" s="48">
        <f t="shared" si="16"/>
        <v>43431</v>
      </c>
      <c r="B11" s="7" t="s">
        <v>9</v>
      </c>
      <c r="C11" s="1">
        <v>0.39513888888888882</v>
      </c>
      <c r="D11" s="1">
        <v>0.53749999999999987</v>
      </c>
      <c r="E11" s="1">
        <v>0.59444444444444433</v>
      </c>
      <c r="F11" s="1">
        <v>0.7354166666666665</v>
      </c>
      <c r="G11" s="6">
        <f t="shared" si="3"/>
        <v>6.833333333333333</v>
      </c>
      <c r="N11" s="42" t="str">
        <f>"Formula in "&amp;ADDRESS(ROW(N5),COLUMN(N5),4)&amp;":"</f>
        <v>Formula in N5:</v>
      </c>
      <c r="P11" s="42" t="str">
        <f t="shared" ref="P11:AA11" si="17">"Formula in "&amp;ADDRESS(ROW(P5),COLUMN(P5),4)&amp;":"</f>
        <v>Formula in P5:</v>
      </c>
      <c r="R11" s="42" t="str">
        <f t="shared" si="17"/>
        <v>Formula in R5:</v>
      </c>
      <c r="T11" s="42" t="str">
        <f t="shared" si="17"/>
        <v>Formula in T5:</v>
      </c>
      <c r="V11" s="42" t="str">
        <f t="shared" si="17"/>
        <v>Formula in V5:</v>
      </c>
      <c r="X11" s="42" t="str">
        <f>"Formula in "&amp;ADDRESS(ROW(X5),COLUMN(X5),4)&amp;":"</f>
        <v>Formula in X5:</v>
      </c>
      <c r="Z11" s="42" t="str">
        <f t="shared" si="17"/>
        <v>Formula in Z5:</v>
      </c>
      <c r="AA11" s="42" t="str">
        <f t="shared" si="17"/>
        <v>Formula in AA5:</v>
      </c>
    </row>
    <row r="12" spans="1:27" x14ac:dyDescent="0.25">
      <c r="A12" s="48">
        <f t="shared" si="16"/>
        <v>43431</v>
      </c>
      <c r="B12" s="7" t="s">
        <v>10</v>
      </c>
      <c r="C12" s="1">
        <v>0.37847222222222215</v>
      </c>
      <c r="D12" s="1">
        <v>0.55208333333333326</v>
      </c>
      <c r="E12" s="1">
        <v>0.61041666666666661</v>
      </c>
      <c r="F12" s="1">
        <v>0.76874999999999993</v>
      </c>
      <c r="G12" s="6">
        <f t="shared" si="3"/>
        <v>8</v>
      </c>
      <c r="N12" s="43" t="str">
        <f ca="1">IF(_xlfn.ISFORMULA(N5),_xlfn.FORMULATEXT(N5),"")</f>
        <v>=SUMIFS($G$5:$G$29,$B$5:$B$29,I5)</v>
      </c>
      <c r="P12" s="43" t="str">
        <f t="shared" ref="P12:AA12" ca="1" si="18">IF(_xlfn.ISFORMULA(P5),_xlfn.FORMULATEXT(P5),"")</f>
        <v>=N5-O5</v>
      </c>
      <c r="R12" s="43" t="str">
        <f t="shared" ca="1" si="18"/>
        <v>=ROUND(P5*M5*$R$2,2)</v>
      </c>
      <c r="T12" s="43" t="str">
        <f t="shared" ca="1" si="18"/>
        <v>=S5+J5</v>
      </c>
      <c r="V12" s="43" t="str">
        <f t="shared" ca="1" si="18"/>
        <v>=ROUND(MEDIAN(0,S5,$W$2-J5)*$X$2,2)</v>
      </c>
      <c r="X12" s="43" t="str">
        <f ca="1">IF(_xlfn.ISFORMULA(X5),_xlfn.FORMULATEXT(X5),"")</f>
        <v>=S5-$Z$2*L5</v>
      </c>
      <c r="Y12" s="53"/>
      <c r="Z12" s="43" t="str">
        <f t="shared" ca="1" si="18"/>
        <v>=SUM(U5:W5,Y5)</v>
      </c>
      <c r="AA12" s="43" t="str">
        <f t="shared" ca="1" si="18"/>
        <v>=S5-Z5</v>
      </c>
    </row>
    <row r="13" spans="1:27" x14ac:dyDescent="0.25">
      <c r="A13" s="48">
        <f t="shared" si="16"/>
        <v>43431</v>
      </c>
      <c r="B13" s="7" t="s">
        <v>11</v>
      </c>
      <c r="C13" s="1">
        <v>0.54097222222222219</v>
      </c>
      <c r="D13" s="1">
        <v>0.67222222222222217</v>
      </c>
      <c r="E13" s="1">
        <v>0.73124999999999996</v>
      </c>
      <c r="F13" s="1">
        <v>0.86180555555555549</v>
      </c>
      <c r="G13" s="6">
        <f t="shared" si="3"/>
        <v>6.2499999999999991</v>
      </c>
      <c r="O13" s="42" t="str">
        <f>"Formula in "&amp;ADDRESS(ROW(O5),COLUMN(O5),4)&amp;":"</f>
        <v>Formula in O5:</v>
      </c>
      <c r="Q13" s="42" t="str">
        <f>"Formula in "&amp;ADDRESS(ROW(Q5),COLUMN(Q5),4)&amp;":"</f>
        <v>Formula in Q5:</v>
      </c>
      <c r="S13" s="42" t="str">
        <f>"Formula in "&amp;ADDRESS(ROW(S5),COLUMN(S5),4)&amp;":"</f>
        <v>Formula in S5:</v>
      </c>
      <c r="U13" s="42" t="str">
        <f>"Formula in "&amp;ADDRESS(ROW(U5),COLUMN(U5),4)&amp;":"</f>
        <v>Formula in U5:</v>
      </c>
      <c r="W13" s="42" t="str">
        <f>"Formula in "&amp;ADDRESS(ROW(W5),COLUMN(W5),4)&amp;":"</f>
        <v>Formula in W5:</v>
      </c>
    </row>
    <row r="14" spans="1:27" x14ac:dyDescent="0.25">
      <c r="A14" s="48">
        <f t="shared" si="16"/>
        <v>43431</v>
      </c>
      <c r="B14" s="7" t="s">
        <v>12</v>
      </c>
      <c r="C14" s="1">
        <v>0.4819444444444444</v>
      </c>
      <c r="D14" s="1">
        <v>0.62083333333333324</v>
      </c>
      <c r="E14" s="1">
        <v>0.6513888888888888</v>
      </c>
      <c r="F14" s="1">
        <v>0.79444444444444429</v>
      </c>
      <c r="G14" s="6">
        <f t="shared" si="3"/>
        <v>6.75</v>
      </c>
      <c r="O14" s="43" t="str">
        <f ca="1">IF(_xlfn.ISFORMULA(O5),_xlfn.FORMULATEXT(O5),"")</f>
        <v>=IF(N5&gt;$O$2,$O$2,N5)</v>
      </c>
      <c r="Q14" s="43" t="str">
        <f ca="1">IF(_xlfn.ISFORMULA(Q5),_xlfn.FORMULATEXT(Q5),"")</f>
        <v>=ROUND(O5*M5,2)</v>
      </c>
      <c r="S14" s="43" t="str">
        <f ca="1">IF(_xlfn.ISFORMULA(S5),_xlfn.FORMULATEXT(S5),"")</f>
        <v>=SUM(Q5:R5)</v>
      </c>
      <c r="U14" s="43" t="str">
        <f ca="1">IF(_xlfn.ISFORMULA(U5),_xlfn.FORMULATEXT(U5),"")</f>
        <v>=ROUND(MEDIAN(0,S5,$T$2-J5)*$U$2,2)</v>
      </c>
      <c r="W14" s="43" t="str">
        <f ca="1">IF(_xlfn.ISFORMULA(W5),_xlfn.FORMULATEXT(W5),"")</f>
        <v>=ROUND((S5-MEDIAN(0,S5,$W$2-J5))*$Y$2,2)</v>
      </c>
    </row>
    <row r="15" spans="1:27" x14ac:dyDescent="0.25">
      <c r="A15" s="48">
        <f t="shared" si="16"/>
        <v>43432</v>
      </c>
      <c r="B15" s="7" t="s">
        <v>13</v>
      </c>
      <c r="C15" s="1">
        <v>0.51597222222222217</v>
      </c>
      <c r="D15" s="1">
        <v>0.72361111111111098</v>
      </c>
      <c r="E15" s="1">
        <v>0.76527777777777761</v>
      </c>
      <c r="F15" s="1">
        <v>0.91388888888888875</v>
      </c>
      <c r="G15" s="6">
        <f t="shared" si="3"/>
        <v>8.5833333333333339</v>
      </c>
      <c r="Y15" s="42" t="str">
        <f>"Formula in "&amp;ADDRESS(ROW(Y5),COLUMN(Y5),4)&amp;":"</f>
        <v>Formula in Y5:</v>
      </c>
    </row>
    <row r="16" spans="1:27" x14ac:dyDescent="0.25">
      <c r="A16" s="48">
        <f t="shared" si="16"/>
        <v>43432</v>
      </c>
      <c r="B16" s="7" t="s">
        <v>9</v>
      </c>
      <c r="C16" s="1">
        <v>0.32986111111111105</v>
      </c>
      <c r="D16" s="1">
        <v>0.50416666666666665</v>
      </c>
      <c r="E16" s="1">
        <v>0.55694444444444446</v>
      </c>
      <c r="F16" s="1">
        <v>0.69374999999999998</v>
      </c>
      <c r="G16" s="6">
        <f t="shared" si="3"/>
        <v>7.5</v>
      </c>
      <c r="Y16" s="43" t="str">
        <f ca="1">IF(_xlfn.ISFORMULA(Y5),_xlfn.FORMULATEXT(Y5),"")</f>
        <v>=VLOOKUP(X5,$X$23:$AB$29,5)+(X5-VLOOKUP(X5,$X$23:$AB$29,4))*VLOOKUP(X5,$X$23:$AB$29,3)</v>
      </c>
    </row>
    <row r="17" spans="1:29" x14ac:dyDescent="0.25">
      <c r="A17" s="48">
        <f t="shared" si="16"/>
        <v>43432</v>
      </c>
      <c r="B17" s="7" t="s">
        <v>10</v>
      </c>
      <c r="C17" s="1">
        <v>0.39930555555555552</v>
      </c>
      <c r="D17" s="1">
        <v>0.60277777777777775</v>
      </c>
      <c r="E17" s="1">
        <v>0.65763888888888888</v>
      </c>
      <c r="F17" s="1">
        <v>0.81527777777777777</v>
      </c>
      <c r="G17" s="6">
        <f t="shared" si="3"/>
        <v>8.6666666666666661</v>
      </c>
    </row>
    <row r="18" spans="1:29" x14ac:dyDescent="0.25">
      <c r="A18" s="48">
        <f t="shared" si="16"/>
        <v>43432</v>
      </c>
      <c r="B18" s="7" t="s">
        <v>11</v>
      </c>
      <c r="C18" s="1">
        <v>0.29236111111111107</v>
      </c>
      <c r="D18" s="1">
        <v>0.43055555555555547</v>
      </c>
      <c r="E18" s="1">
        <v>0.45069444444444434</v>
      </c>
      <c r="F18" s="1">
        <v>0.57847222222222205</v>
      </c>
      <c r="G18" s="6">
        <f t="shared" si="3"/>
        <v>6.4166666666666661</v>
      </c>
      <c r="W18" s="44" t="s">
        <v>34</v>
      </c>
    </row>
    <row r="19" spans="1:29" x14ac:dyDescent="0.25">
      <c r="A19" s="48">
        <f t="shared" si="16"/>
        <v>43432</v>
      </c>
      <c r="B19" s="7" t="s">
        <v>12</v>
      </c>
      <c r="C19" s="1">
        <v>0.51944444444444438</v>
      </c>
      <c r="D19" s="1">
        <v>0.69513888888888875</v>
      </c>
      <c r="E19" s="1">
        <v>0.75624999999999987</v>
      </c>
      <c r="F19" s="1">
        <v>0.93472222222222201</v>
      </c>
      <c r="G19" s="6">
        <f t="shared" si="3"/>
        <v>8.5</v>
      </c>
      <c r="W19" s="45" t="s">
        <v>35</v>
      </c>
    </row>
    <row r="20" spans="1:29" x14ac:dyDescent="0.25">
      <c r="A20" s="48">
        <f t="shared" si="16"/>
        <v>43433</v>
      </c>
      <c r="B20" s="7" t="s">
        <v>13</v>
      </c>
      <c r="C20" s="1">
        <v>0.27638888888888885</v>
      </c>
      <c r="D20" s="1">
        <v>0.43333333333333324</v>
      </c>
      <c r="E20" s="1">
        <v>0.49583333333333324</v>
      </c>
      <c r="F20" s="1">
        <v>0.64374999999999982</v>
      </c>
      <c r="G20" s="6">
        <f t="shared" si="3"/>
        <v>7.3333333333333321</v>
      </c>
    </row>
    <row r="21" spans="1:29" x14ac:dyDescent="0.25">
      <c r="A21" s="48">
        <f t="shared" si="16"/>
        <v>43433</v>
      </c>
      <c r="B21" s="7" t="s">
        <v>9</v>
      </c>
      <c r="C21" s="1">
        <v>0.48055555555555551</v>
      </c>
      <c r="D21" s="1">
        <v>0.61319444444444438</v>
      </c>
      <c r="E21" s="1">
        <v>0.67013888888888884</v>
      </c>
      <c r="F21" s="1">
        <v>0.80416666666666659</v>
      </c>
      <c r="G21" s="6">
        <f t="shared" si="3"/>
        <v>6.4166666666666661</v>
      </c>
      <c r="W21" s="45" t="s">
        <v>36</v>
      </c>
      <c r="X21" s="46">
        <v>1</v>
      </c>
      <c r="Y21" s="46">
        <v>2</v>
      </c>
      <c r="Z21" s="46">
        <v>3</v>
      </c>
      <c r="AA21" s="46">
        <v>4</v>
      </c>
      <c r="AB21" s="46">
        <v>5</v>
      </c>
    </row>
    <row r="22" spans="1:29" ht="39" x14ac:dyDescent="0.25">
      <c r="A22" s="48">
        <f t="shared" si="16"/>
        <v>43433</v>
      </c>
      <c r="B22" s="7" t="s">
        <v>10</v>
      </c>
      <c r="C22" s="1">
        <v>0.5888888888888888</v>
      </c>
      <c r="D22" s="1">
        <v>0.75486111111111098</v>
      </c>
      <c r="E22" s="1">
        <v>0.76874999999999982</v>
      </c>
      <c r="F22" s="1">
        <v>0.96458333333333313</v>
      </c>
      <c r="G22" s="6">
        <f t="shared" si="3"/>
        <v>8.6666666666666661</v>
      </c>
      <c r="X22" s="38" t="s">
        <v>37</v>
      </c>
      <c r="Y22" s="38" t="s">
        <v>38</v>
      </c>
      <c r="Z22" s="38" t="s">
        <v>39</v>
      </c>
      <c r="AA22" s="38" t="s">
        <v>40</v>
      </c>
      <c r="AB22" s="38" t="s">
        <v>41</v>
      </c>
      <c r="AC22" s="38" t="s">
        <v>42</v>
      </c>
    </row>
    <row r="23" spans="1:29" x14ac:dyDescent="0.25">
      <c r="A23" s="48">
        <f t="shared" si="16"/>
        <v>43433</v>
      </c>
      <c r="B23" s="7" t="s">
        <v>11</v>
      </c>
      <c r="C23" s="1">
        <v>0.60138888888888886</v>
      </c>
      <c r="D23" s="1">
        <v>0.80902777777777768</v>
      </c>
      <c r="E23" s="1">
        <v>0.8701388888888888</v>
      </c>
      <c r="F23" s="1">
        <v>3.125E-2</v>
      </c>
      <c r="G23" s="6">
        <f t="shared" si="3"/>
        <v>8.8333333333333321</v>
      </c>
      <c r="X23" s="5">
        <v>0</v>
      </c>
      <c r="Y23" s="5">
        <f t="shared" ref="Y23:Y29" si="19">AA24</f>
        <v>222</v>
      </c>
      <c r="Z23" s="50">
        <v>0</v>
      </c>
      <c r="AA23" s="5">
        <v>0</v>
      </c>
      <c r="AB23" s="5">
        <v>0</v>
      </c>
      <c r="AC23" s="47"/>
    </row>
    <row r="24" spans="1:29" x14ac:dyDescent="0.25">
      <c r="A24" s="48">
        <f t="shared" si="16"/>
        <v>43433</v>
      </c>
      <c r="B24" s="7" t="s">
        <v>12</v>
      </c>
      <c r="C24" s="1">
        <v>0.36458333333333331</v>
      </c>
      <c r="D24" s="1">
        <v>0.55069444444444438</v>
      </c>
      <c r="E24" s="1">
        <v>0.58749999999999991</v>
      </c>
      <c r="F24" s="1">
        <v>0.77013888888888882</v>
      </c>
      <c r="G24" s="6">
        <f t="shared" si="3"/>
        <v>8.8333333333333321</v>
      </c>
      <c r="X24" s="5">
        <f t="shared" ref="X24:X29" si="20">AA24+0.01</f>
        <v>222.01</v>
      </c>
      <c r="Y24" s="5">
        <f t="shared" si="19"/>
        <v>588</v>
      </c>
      <c r="Z24" s="50">
        <v>0.1</v>
      </c>
      <c r="AA24" s="5">
        <v>222</v>
      </c>
      <c r="AB24" s="5">
        <f t="shared" ref="AB24:AB29" si="21">ROUND((AA24-AA23)*Z23,2)+AB23</f>
        <v>0</v>
      </c>
      <c r="AC24" s="47" t="str">
        <f>DOLLAR(AB24)&amp;" + (Employee's Taxable Pay - "&amp;DOLLAR(Y23,0)&amp;") * "&amp;TEXT(Z24,"0%")</f>
        <v>$0.00 + (Employee's Taxable Pay - $222) * 10%</v>
      </c>
    </row>
    <row r="25" spans="1:29" x14ac:dyDescent="0.25">
      <c r="A25" s="48">
        <f t="shared" si="16"/>
        <v>43434</v>
      </c>
      <c r="B25" s="7" t="s">
        <v>13</v>
      </c>
      <c r="C25" s="1">
        <v>0.41319444444444442</v>
      </c>
      <c r="D25" s="1">
        <v>0.59166666666666656</v>
      </c>
      <c r="E25" s="1">
        <v>0.62638888888888877</v>
      </c>
      <c r="F25" s="1">
        <v>0.82986111111111094</v>
      </c>
      <c r="G25" s="6">
        <f t="shared" si="3"/>
        <v>9.1666666666666661</v>
      </c>
      <c r="X25" s="5">
        <f t="shared" si="20"/>
        <v>588.01</v>
      </c>
      <c r="Y25" s="5">
        <f t="shared" si="19"/>
        <v>1711</v>
      </c>
      <c r="Z25" s="50">
        <v>0.12</v>
      </c>
      <c r="AA25" s="5">
        <v>588</v>
      </c>
      <c r="AB25" s="5">
        <f t="shared" si="21"/>
        <v>36.6</v>
      </c>
      <c r="AC25" s="47" t="str">
        <f t="shared" ref="AC25:AC29" si="22">DOLLAR(AB25)&amp;" + (Employee's Taxable Pay - "&amp;DOLLAR(Y24,0)&amp;") * "&amp;TEXT(Z25,"0%")</f>
        <v>$36.60 + (Employee's Taxable Pay - $588) * 12%</v>
      </c>
    </row>
    <row r="26" spans="1:29" x14ac:dyDescent="0.25">
      <c r="A26" s="48">
        <f t="shared" si="16"/>
        <v>43434</v>
      </c>
      <c r="B26" s="7" t="s">
        <v>9</v>
      </c>
      <c r="C26" s="1">
        <v>0.49444444444444441</v>
      </c>
      <c r="D26" s="1">
        <v>0.65902777777777777</v>
      </c>
      <c r="E26" s="1">
        <v>0.68819444444444444</v>
      </c>
      <c r="F26" s="1">
        <v>0.81874999999999998</v>
      </c>
      <c r="G26" s="6">
        <f t="shared" si="3"/>
        <v>7.0833333333333339</v>
      </c>
      <c r="X26" s="5">
        <f t="shared" si="20"/>
        <v>1711.01</v>
      </c>
      <c r="Y26" s="5">
        <f t="shared" si="19"/>
        <v>3395</v>
      </c>
      <c r="Z26" s="50">
        <v>0.22</v>
      </c>
      <c r="AA26" s="5">
        <v>1711</v>
      </c>
      <c r="AB26" s="5">
        <f t="shared" si="21"/>
        <v>171.35999999999999</v>
      </c>
      <c r="AC26" s="47" t="str">
        <f t="shared" si="22"/>
        <v>$171.36 + (Employee's Taxable Pay - $1,711) * 22%</v>
      </c>
    </row>
    <row r="27" spans="1:29" x14ac:dyDescent="0.25">
      <c r="A27" s="48">
        <f t="shared" si="16"/>
        <v>43434</v>
      </c>
      <c r="B27" s="7" t="s">
        <v>10</v>
      </c>
      <c r="C27" s="1">
        <v>0.35486111111111107</v>
      </c>
      <c r="D27" s="1">
        <v>0.53888888888888886</v>
      </c>
      <c r="E27" s="1">
        <v>0.58055555555555549</v>
      </c>
      <c r="F27" s="1">
        <v>0.76597222222222217</v>
      </c>
      <c r="G27" s="6">
        <f t="shared" si="3"/>
        <v>8.8333333333333321</v>
      </c>
      <c r="X27" s="5">
        <f t="shared" si="20"/>
        <v>3395.01</v>
      </c>
      <c r="Y27" s="5">
        <f t="shared" si="19"/>
        <v>6280</v>
      </c>
      <c r="Z27" s="50">
        <v>0.24</v>
      </c>
      <c r="AA27" s="5">
        <v>3395</v>
      </c>
      <c r="AB27" s="5">
        <f t="shared" si="21"/>
        <v>541.84</v>
      </c>
      <c r="AC27" s="47" t="str">
        <f t="shared" si="22"/>
        <v>$541.84 + (Employee's Taxable Pay - $3,395) * 24%</v>
      </c>
    </row>
    <row r="28" spans="1:29" x14ac:dyDescent="0.25">
      <c r="A28" s="48">
        <f t="shared" si="16"/>
        <v>43434</v>
      </c>
      <c r="B28" s="7" t="s">
        <v>11</v>
      </c>
      <c r="C28" s="1">
        <v>0.40972222222222215</v>
      </c>
      <c r="D28" s="1">
        <v>0.5527777777777777</v>
      </c>
      <c r="E28" s="1">
        <v>0.57708333333333328</v>
      </c>
      <c r="F28" s="1">
        <v>0.75486111111111098</v>
      </c>
      <c r="G28" s="6">
        <f t="shared" si="3"/>
        <v>7.6666666666666661</v>
      </c>
      <c r="X28" s="5">
        <f t="shared" si="20"/>
        <v>6280.01</v>
      </c>
      <c r="Y28" s="5">
        <f t="shared" si="19"/>
        <v>7914</v>
      </c>
      <c r="Z28" s="50">
        <v>0.32</v>
      </c>
      <c r="AA28" s="5">
        <v>6280</v>
      </c>
      <c r="AB28" s="5">
        <f t="shared" si="21"/>
        <v>1234.24</v>
      </c>
      <c r="AC28" s="47" t="str">
        <f t="shared" si="22"/>
        <v>$1,234.24 + (Employee's Taxable Pay - $6,280) * 32%</v>
      </c>
    </row>
    <row r="29" spans="1:29" x14ac:dyDescent="0.25">
      <c r="A29" s="48">
        <f t="shared" si="16"/>
        <v>43434</v>
      </c>
      <c r="B29" s="7" t="s">
        <v>12</v>
      </c>
      <c r="C29" s="1">
        <v>0.57430555555555551</v>
      </c>
      <c r="D29" s="1">
        <v>0.75555555555555554</v>
      </c>
      <c r="E29" s="1">
        <v>0.81736111111111109</v>
      </c>
      <c r="F29" s="1">
        <v>6.2499999999998668E-3</v>
      </c>
      <c r="G29" s="6">
        <f t="shared" si="3"/>
        <v>8.9166666666666661</v>
      </c>
      <c r="X29" s="5">
        <f t="shared" si="20"/>
        <v>7914.01</v>
      </c>
      <c r="Y29" s="5">
        <f t="shared" si="19"/>
        <v>0</v>
      </c>
      <c r="Z29" s="50">
        <v>0.35</v>
      </c>
      <c r="AA29" s="5">
        <v>7914</v>
      </c>
      <c r="AB29" s="5">
        <f t="shared" si="21"/>
        <v>1757.12</v>
      </c>
      <c r="AC29" s="47" t="str">
        <f t="shared" si="22"/>
        <v>$1,757.12 + (Employee's Taxable Pay - $7,914) * 35%</v>
      </c>
    </row>
    <row r="30" spans="1:29" customFormat="1" x14ac:dyDescent="0.25"/>
    <row r="31" spans="1:29" x14ac:dyDescent="0.25">
      <c r="G31" s="42" t="str">
        <f>"Formula in "&amp;ADDRESS(ROW(G25),COLUMN(G25),4)&amp;":"</f>
        <v>Formula in G25:</v>
      </c>
    </row>
    <row r="32" spans="1:29" x14ac:dyDescent="0.25">
      <c r="G32" s="43" t="str">
        <f ca="1">IF(_xlfn.ISFORMULA(G5),_xlfn.FORMULATEXT(G5),"")</f>
        <v>=MROUND(MOD(SUM(D5-C5,F5-E5),1),$G$2)*24</v>
      </c>
    </row>
  </sheetData>
  <pageMargins left="0.7" right="0.7" top="0.75" bottom="0.75" header="0.3" footer="0.3"/>
  <pageSetup scale="1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7EA9-F4C7-4C79-A15B-31679461A87C}">
  <sheetPr>
    <tabColor rgb="FFFF0000"/>
  </sheetPr>
  <dimension ref="A1:AC83"/>
  <sheetViews>
    <sheetView topLeftCell="A4" zoomScaleNormal="100" workbookViewId="0">
      <selection activeCell="AA5" sqref="AA5:AA9"/>
    </sheetView>
  </sheetViews>
  <sheetFormatPr defaultRowHeight="15" x14ac:dyDescent="0.25"/>
  <cols>
    <col min="1" max="1" width="23.85546875" style="9" customWidth="1"/>
    <col min="2" max="2" width="23" style="9" customWidth="1"/>
    <col min="3" max="3" width="17.7109375" style="9" customWidth="1"/>
    <col min="4" max="4" width="17.140625" style="9" customWidth="1"/>
    <col min="5" max="5" width="12.5703125" style="9" bestFit="1" customWidth="1"/>
    <col min="6" max="6" width="14.42578125" style="9" customWidth="1"/>
    <col min="7" max="7" width="15.85546875" style="9" customWidth="1"/>
    <col min="8" max="8" width="3.28515625" style="9" customWidth="1"/>
    <col min="9" max="9" width="20.28515625" style="9" bestFit="1" customWidth="1"/>
    <col min="10" max="10" width="20.28515625" style="9" customWidth="1"/>
    <col min="11" max="11" width="10.5703125" style="9" customWidth="1"/>
    <col min="12" max="12" width="11.85546875" style="9" bestFit="1" customWidth="1"/>
    <col min="13" max="13" width="10.28515625" style="9" customWidth="1"/>
    <col min="14" max="21" width="17.42578125" style="9" customWidth="1"/>
    <col min="22" max="22" width="19" style="9" customWidth="1"/>
    <col min="23" max="23" width="18.85546875" style="9" customWidth="1"/>
    <col min="24" max="24" width="19" style="9" customWidth="1"/>
    <col min="25" max="27" width="17.42578125" style="9" customWidth="1"/>
    <col min="28" max="28" width="15.85546875" style="9" customWidth="1"/>
    <col min="29" max="29" width="48.28515625" style="9" bestFit="1" customWidth="1"/>
    <col min="30" max="16384" width="9.140625" style="9"/>
  </cols>
  <sheetData>
    <row r="1" spans="1:27" ht="62.25" x14ac:dyDescent="0.4">
      <c r="A1" s="33" t="e">
        <f>"Payroll Table for "&amp;TEXT(#REF!,"dddd, mm/dd/yyy")&amp;" to "&amp;TEXT(A28,"dddd, mm/dd/yyy")</f>
        <v>#REF!</v>
      </c>
      <c r="B1" s="34"/>
      <c r="C1" s="34"/>
      <c r="D1" s="34"/>
      <c r="E1" s="35"/>
      <c r="G1" s="36" t="str">
        <f>"Round Hours Worked to Nearest "&amp;TEXT(G2,"hh:mm")</f>
        <v>Round Hours Worked to Nearest 00:05</v>
      </c>
      <c r="O1" s="36" t="s">
        <v>24</v>
      </c>
      <c r="P1" s="36" t="s">
        <v>25</v>
      </c>
      <c r="R1" s="37" t="s">
        <v>29</v>
      </c>
      <c r="S1" s="37" t="str">
        <f>"Social Security Tax Rate for first "&amp;DOLLAR(R2,0)&amp;" of Gross Pay"</f>
        <v>Social Security Tax Rate for first $130,500 of Gross Pay</v>
      </c>
      <c r="T1" s="37" t="str">
        <f>"Social Security Tax Rate for Gross Pay ABOVE "&amp;DOLLAR(R2,0)</f>
        <v>Social Security Tax Rate for Gross Pay ABOVE $130,500</v>
      </c>
      <c r="V1" s="37" t="s">
        <v>30</v>
      </c>
      <c r="W1" s="37" t="str">
        <f>"Medicare Tax Rate for first "&amp;DOLLAR(V2,0)&amp;" of Gross Pay"</f>
        <v>Medicare Tax Rate for first $200,000 of Gross Pay</v>
      </c>
      <c r="X1" s="37" t="str">
        <f>"Medicare Tax Rate for Gross Pay ABOVE "&amp;DOLLAR(V2,0)</f>
        <v>Medicare Tax Rate for Gross Pay ABOVE $200,000</v>
      </c>
      <c r="Y1" s="38" t="s">
        <v>45</v>
      </c>
    </row>
    <row r="2" spans="1:27" x14ac:dyDescent="0.25">
      <c r="G2" s="2">
        <v>3.472222222222222E-3</v>
      </c>
      <c r="O2" s="7">
        <v>40</v>
      </c>
      <c r="P2" s="7">
        <v>2</v>
      </c>
      <c r="R2" s="3">
        <v>130500</v>
      </c>
      <c r="S2" s="4">
        <v>6.2E-2</v>
      </c>
      <c r="T2" s="4">
        <v>0</v>
      </c>
      <c r="V2" s="3">
        <v>200000</v>
      </c>
      <c r="W2" s="4">
        <v>1.4500000000000001E-2</v>
      </c>
      <c r="X2" s="4">
        <v>2.35E-2</v>
      </c>
      <c r="Y2" s="49">
        <v>79.800000000000011</v>
      </c>
    </row>
    <row r="4" spans="1:27" ht="45" x14ac:dyDescent="0.25">
      <c r="A4" s="39" t="s">
        <v>4</v>
      </c>
      <c r="B4" s="39" t="s">
        <v>2</v>
      </c>
      <c r="C4" s="39" t="s">
        <v>5</v>
      </c>
      <c r="D4" s="39" t="s">
        <v>6</v>
      </c>
      <c r="E4" s="39" t="s">
        <v>7</v>
      </c>
      <c r="F4" s="39" t="s">
        <v>8</v>
      </c>
      <c r="G4" s="40" t="s">
        <v>3</v>
      </c>
      <c r="I4" s="39" t="s">
        <v>2</v>
      </c>
      <c r="J4" s="39" t="s">
        <v>28</v>
      </c>
      <c r="K4" s="39" t="s">
        <v>16</v>
      </c>
      <c r="L4" s="39" t="s">
        <v>17</v>
      </c>
      <c r="M4" s="39" t="s">
        <v>15</v>
      </c>
      <c r="N4" s="39" t="s">
        <v>14</v>
      </c>
      <c r="O4" s="39" t="s">
        <v>20</v>
      </c>
      <c r="P4" s="39" t="s">
        <v>19</v>
      </c>
      <c r="Q4" s="39" t="s">
        <v>21</v>
      </c>
      <c r="R4" s="39" t="s">
        <v>22</v>
      </c>
      <c r="S4" s="39" t="s">
        <v>23</v>
      </c>
      <c r="T4" s="41" t="s">
        <v>33</v>
      </c>
      <c r="U4" s="41" t="s">
        <v>26</v>
      </c>
      <c r="V4" s="41" t="str">
        <f>"Medicare Deduction @ "&amp;TEXT(W2,"0.00%")</f>
        <v>Medicare Deduction @ 1.45%</v>
      </c>
      <c r="W4" s="41" t="str">
        <f>"Medicare Deduction @ "&amp;TEXT(X2,"0.00%")</f>
        <v>Medicare Deduction @ 2.35%</v>
      </c>
      <c r="X4" s="41" t="s">
        <v>44</v>
      </c>
      <c r="Y4" s="41" t="s">
        <v>27</v>
      </c>
      <c r="Z4" s="41" t="s">
        <v>32</v>
      </c>
      <c r="AA4" s="41" t="s">
        <v>31</v>
      </c>
    </row>
    <row r="5" spans="1:27" x14ac:dyDescent="0.25">
      <c r="A5" s="48">
        <v>43430</v>
      </c>
      <c r="B5" s="7" t="s">
        <v>13</v>
      </c>
      <c r="C5" s="1">
        <v>0.29166666666666663</v>
      </c>
      <c r="D5" s="1">
        <v>0.4590277777777777</v>
      </c>
      <c r="E5" s="1">
        <v>0.51388888888888884</v>
      </c>
      <c r="F5" s="1">
        <v>0.69027777777777777</v>
      </c>
      <c r="G5" s="6">
        <f t="shared" ref="G5:G29" si="0">MROUND(MOD(SUM(D5-C5,F5-E5),1),$G$2)*24</f>
        <v>8.25</v>
      </c>
      <c r="I5" s="7" t="s">
        <v>13</v>
      </c>
      <c r="J5" s="3">
        <v>199502.75</v>
      </c>
      <c r="K5" s="7" t="s">
        <v>18</v>
      </c>
      <c r="L5" s="7">
        <v>4</v>
      </c>
      <c r="M5" s="3">
        <v>44.84</v>
      </c>
      <c r="N5" s="6">
        <f>SUMIFS($G$5:$G$29,$B$5:$B$29,I5)</f>
        <v>41.499999999999993</v>
      </c>
      <c r="O5" s="6">
        <f>IF(N5&gt;$O$2,$O$2,N5)</f>
        <v>40</v>
      </c>
      <c r="P5" s="6">
        <f>N5-O5</f>
        <v>1.4999999999999929</v>
      </c>
      <c r="Q5" s="6">
        <f>ROUND(O5*M5,2)</f>
        <v>1793.6</v>
      </c>
      <c r="R5" s="6">
        <f>ROUND(M5*P5*$P$2,2)</f>
        <v>134.52000000000001</v>
      </c>
      <c r="S5" s="6">
        <f>SUM(Q5:R5)</f>
        <v>1928.12</v>
      </c>
      <c r="T5" s="6">
        <f>J5+S5</f>
        <v>201430.87</v>
      </c>
      <c r="U5" s="6">
        <f>ROUND(MEDIAN(0,S5,$R$2-J5)*$S$2,2)</f>
        <v>0</v>
      </c>
      <c r="V5" s="6">
        <f>ROUND(MEDIAN(0,S5,$V$2-J5)*$W$2,2)</f>
        <v>7.21</v>
      </c>
      <c r="W5" s="6">
        <f>ROUND((S5-MEDIAN(0,S5,$V$2-J5))*$X$2,2)</f>
        <v>33.630000000000003</v>
      </c>
      <c r="X5" s="6">
        <f>MAX(S5-$Y$2*L5,0)</f>
        <v>1608.9199999999998</v>
      </c>
      <c r="Y5" s="6">
        <f>ROUND(VLOOKUP(X5,$X$23:$AB$30,5)+(X5-VLOOKUP(X5,$X$23:$AB$30,4))*VLOOKUP(X5,$X$23:$AB$30,3),2)</f>
        <v>159.11000000000001</v>
      </c>
      <c r="Z5" s="6">
        <f>SUM(U5:W5,Y5)</f>
        <v>199.95000000000002</v>
      </c>
      <c r="AA5" s="6">
        <f>S5-Z5</f>
        <v>1728.1699999999998</v>
      </c>
    </row>
    <row r="6" spans="1:27" x14ac:dyDescent="0.25">
      <c r="A6" s="48">
        <f t="shared" ref="A6:A9" si="1">A5</f>
        <v>43430</v>
      </c>
      <c r="B6" s="7" t="s">
        <v>9</v>
      </c>
      <c r="C6" s="1">
        <v>0.2583333333333333</v>
      </c>
      <c r="D6" s="1">
        <v>0.41736111111111107</v>
      </c>
      <c r="E6" s="1">
        <v>0.44999999999999996</v>
      </c>
      <c r="F6" s="1">
        <v>0.64930555555555547</v>
      </c>
      <c r="G6" s="6">
        <f t="shared" si="0"/>
        <v>8.5833333333333339</v>
      </c>
      <c r="I6" s="7" t="s">
        <v>9</v>
      </c>
      <c r="J6" s="3">
        <v>130005</v>
      </c>
      <c r="K6" s="7" t="s">
        <v>18</v>
      </c>
      <c r="L6" s="7">
        <v>4</v>
      </c>
      <c r="M6" s="3">
        <v>36.57</v>
      </c>
      <c r="N6" s="6">
        <f t="shared" ref="N6:N9" si="2">SUMIFS($G$5:$G$29,$B$5:$B$29,I6)</f>
        <v>36.416666666666671</v>
      </c>
      <c r="O6" s="6">
        <f>IF(N6&gt;$O$2,$O$2,N6)</f>
        <v>36.416666666666671</v>
      </c>
      <c r="P6" s="6">
        <f t="shared" ref="P6:P9" si="3">N6-O6</f>
        <v>0</v>
      </c>
      <c r="Q6" s="6">
        <f t="shared" ref="Q6:Q9" si="4">ROUND(O6*M6,2)</f>
        <v>1331.76</v>
      </c>
      <c r="R6" s="6">
        <f>ROUND(M6*P6*$P$2,2)</f>
        <v>0</v>
      </c>
      <c r="S6" s="6">
        <f t="shared" ref="S6:S9" si="5">SUM(Q6:R6)</f>
        <v>1331.76</v>
      </c>
      <c r="T6" s="6">
        <f t="shared" ref="T6:T9" si="6">J6+S6</f>
        <v>131336.76</v>
      </c>
      <c r="U6" s="6">
        <f t="shared" ref="U6:U9" si="7">ROUND(MEDIAN(0,S6,$R$2-J6)*$S$2,2)</f>
        <v>30.69</v>
      </c>
      <c r="V6" s="6">
        <f>ROUND(MEDIAN(0,S6,$V$2-J6)*$W$2,2)</f>
        <v>19.309999999999999</v>
      </c>
      <c r="W6" s="6">
        <f>ROUND((S6-MEDIAN(0,S6,$V$2-J6))*$X$2,2)</f>
        <v>0</v>
      </c>
      <c r="X6" s="6">
        <f t="shared" ref="X6:X9" si="8">MAX(S6-$Y$2*L6,0)</f>
        <v>1012.56</v>
      </c>
      <c r="Y6" s="6">
        <f>ROUND(VLOOKUP(X6,$X$23:$AB$30,5)+(X6-VLOOKUP(X6,$X$23:$AB$30,4))*VLOOKUP(X6,$X$23:$AB$30,3),2)</f>
        <v>87.55</v>
      </c>
      <c r="Z6" s="6">
        <f t="shared" ref="Z6:Z9" si="9">SUM(U6:W6,Y6)</f>
        <v>137.55000000000001</v>
      </c>
      <c r="AA6" s="6">
        <f t="shared" ref="AA6:AA9" si="10">S6-Z6</f>
        <v>1194.21</v>
      </c>
    </row>
    <row r="7" spans="1:27" x14ac:dyDescent="0.25">
      <c r="A7" s="48">
        <f t="shared" si="1"/>
        <v>43430</v>
      </c>
      <c r="B7" s="7" t="s">
        <v>10</v>
      </c>
      <c r="C7" s="1">
        <v>0.60972222222222217</v>
      </c>
      <c r="D7" s="1">
        <v>0.80486111111111103</v>
      </c>
      <c r="E7" s="1">
        <v>0.83680555555555547</v>
      </c>
      <c r="F7" s="1">
        <v>3.7499999999999867E-2</v>
      </c>
      <c r="G7" s="6">
        <f t="shared" si="0"/>
        <v>9.5</v>
      </c>
      <c r="I7" s="7" t="s">
        <v>10</v>
      </c>
      <c r="J7" s="3">
        <v>98752.25</v>
      </c>
      <c r="K7" s="7" t="s">
        <v>18</v>
      </c>
      <c r="L7" s="7">
        <v>6</v>
      </c>
      <c r="M7" s="3">
        <v>41.38</v>
      </c>
      <c r="N7" s="6">
        <f t="shared" si="2"/>
        <v>43.666666666666657</v>
      </c>
      <c r="O7" s="6">
        <f>IF(N7&gt;$O$2,$O$2,N7)</f>
        <v>40</v>
      </c>
      <c r="P7" s="6">
        <f t="shared" si="3"/>
        <v>3.6666666666666572</v>
      </c>
      <c r="Q7" s="6">
        <f t="shared" si="4"/>
        <v>1655.2</v>
      </c>
      <c r="R7" s="6">
        <f>ROUND(M7*P7*$P$2,2)</f>
        <v>303.45</v>
      </c>
      <c r="S7" s="6">
        <f t="shared" si="5"/>
        <v>1958.65</v>
      </c>
      <c r="T7" s="6">
        <f t="shared" si="6"/>
        <v>100710.9</v>
      </c>
      <c r="U7" s="6">
        <f t="shared" si="7"/>
        <v>121.44</v>
      </c>
      <c r="V7" s="6">
        <f>ROUND(MEDIAN(0,S7,$V$2-J7)*$W$2,2)</f>
        <v>28.4</v>
      </c>
      <c r="W7" s="6">
        <f>ROUND((S7-MEDIAN(0,S7,$V$2-J7))*$X$2,2)</f>
        <v>0</v>
      </c>
      <c r="X7" s="6">
        <f t="shared" si="8"/>
        <v>1479.85</v>
      </c>
      <c r="Y7" s="6">
        <f>ROUND(VLOOKUP(X7,$X$23:$AB$30,5)+(X7-VLOOKUP(X7,$X$23:$AB$30,4))*VLOOKUP(X7,$X$23:$AB$30,3),2)</f>
        <v>143.62</v>
      </c>
      <c r="Z7" s="6">
        <f t="shared" si="9"/>
        <v>293.46000000000004</v>
      </c>
      <c r="AA7" s="6">
        <f t="shared" si="10"/>
        <v>1665.19</v>
      </c>
    </row>
    <row r="8" spans="1:27" x14ac:dyDescent="0.25">
      <c r="A8" s="48">
        <f t="shared" si="1"/>
        <v>43430</v>
      </c>
      <c r="B8" s="7" t="s">
        <v>11</v>
      </c>
      <c r="C8" s="1">
        <v>0.60555555555555551</v>
      </c>
      <c r="D8" s="1">
        <v>0.8027777777777777</v>
      </c>
      <c r="E8" s="1">
        <v>0.81874999999999987</v>
      </c>
      <c r="F8" s="1">
        <v>0.9951388888888888</v>
      </c>
      <c r="G8" s="6">
        <f t="shared" si="0"/>
        <v>9</v>
      </c>
      <c r="I8" s="7" t="s">
        <v>11</v>
      </c>
      <c r="J8" s="3">
        <v>75987.14</v>
      </c>
      <c r="K8" s="7" t="s">
        <v>18</v>
      </c>
      <c r="L8" s="7">
        <v>5</v>
      </c>
      <c r="M8" s="3">
        <v>33.549999999999997</v>
      </c>
      <c r="N8" s="6">
        <f t="shared" si="2"/>
        <v>38.166666666666664</v>
      </c>
      <c r="O8" s="6">
        <f>IF(N8&gt;$O$2,$O$2,N8)</f>
        <v>38.166666666666664</v>
      </c>
      <c r="P8" s="6">
        <f t="shared" si="3"/>
        <v>0</v>
      </c>
      <c r="Q8" s="6">
        <f t="shared" si="4"/>
        <v>1280.49</v>
      </c>
      <c r="R8" s="6">
        <f>ROUND(M8*P8*$P$2,2)</f>
        <v>0</v>
      </c>
      <c r="S8" s="6">
        <f t="shared" si="5"/>
        <v>1280.49</v>
      </c>
      <c r="T8" s="6">
        <f t="shared" si="6"/>
        <v>77267.63</v>
      </c>
      <c r="U8" s="6">
        <f t="shared" si="7"/>
        <v>79.39</v>
      </c>
      <c r="V8" s="6">
        <f>ROUND(MEDIAN(0,S8,$V$2-J8)*$W$2,2)</f>
        <v>18.57</v>
      </c>
      <c r="W8" s="6">
        <f>ROUND((S8-MEDIAN(0,S8,$V$2-J8))*$X$2,2)</f>
        <v>0</v>
      </c>
      <c r="X8" s="6">
        <f t="shared" si="8"/>
        <v>881.49</v>
      </c>
      <c r="Y8" s="6">
        <f>ROUND(VLOOKUP(X8,$X$23:$AB$30,5)+(X8-VLOOKUP(X8,$X$23:$AB$30,4))*VLOOKUP(X8,$X$23:$AB$30,3),2)</f>
        <v>71.819999999999993</v>
      </c>
      <c r="Z8" s="6">
        <f t="shared" si="9"/>
        <v>169.78</v>
      </c>
      <c r="AA8" s="6">
        <f t="shared" si="10"/>
        <v>1110.71</v>
      </c>
    </row>
    <row r="9" spans="1:27" x14ac:dyDescent="0.25">
      <c r="A9" s="48">
        <f t="shared" si="1"/>
        <v>43430</v>
      </c>
      <c r="B9" s="7" t="s">
        <v>12</v>
      </c>
      <c r="C9" s="1">
        <v>0.48055555555555551</v>
      </c>
      <c r="D9" s="1">
        <v>0.67916666666666659</v>
      </c>
      <c r="E9" s="1">
        <v>0.72430555555555542</v>
      </c>
      <c r="F9" s="1">
        <v>0.89930555555555536</v>
      </c>
      <c r="G9" s="6">
        <f t="shared" si="0"/>
        <v>9</v>
      </c>
      <c r="I9" s="7" t="s">
        <v>12</v>
      </c>
      <c r="J9" s="3">
        <v>215987.22</v>
      </c>
      <c r="K9" s="7" t="s">
        <v>18</v>
      </c>
      <c r="L9" s="7">
        <v>6</v>
      </c>
      <c r="M9" s="3">
        <v>39.39</v>
      </c>
      <c r="N9" s="6">
        <f t="shared" si="2"/>
        <v>41.999999999999993</v>
      </c>
      <c r="O9" s="6">
        <f>IF(N9&gt;$O$2,$O$2,N9)</f>
        <v>40</v>
      </c>
      <c r="P9" s="6">
        <f t="shared" si="3"/>
        <v>1.9999999999999929</v>
      </c>
      <c r="Q9" s="6">
        <f t="shared" si="4"/>
        <v>1575.6</v>
      </c>
      <c r="R9" s="6">
        <f>ROUND(M9*P9*$P$2,2)</f>
        <v>157.56</v>
      </c>
      <c r="S9" s="6">
        <f t="shared" si="5"/>
        <v>1733.1599999999999</v>
      </c>
      <c r="T9" s="6">
        <f t="shared" si="6"/>
        <v>217720.38</v>
      </c>
      <c r="U9" s="6">
        <f t="shared" si="7"/>
        <v>0</v>
      </c>
      <c r="V9" s="6">
        <f>ROUND(MEDIAN(0,S9,$V$2-J9)*$W$2,2)</f>
        <v>0</v>
      </c>
      <c r="W9" s="6">
        <f>ROUND((S9-MEDIAN(0,S9,$V$2-J9))*$X$2,2)</f>
        <v>40.729999999999997</v>
      </c>
      <c r="X9" s="6">
        <f t="shared" si="8"/>
        <v>1254.3599999999997</v>
      </c>
      <c r="Y9" s="6">
        <f>ROUND(VLOOKUP(X9,$X$23:$AB$30,5)+(X9-VLOOKUP(X9,$X$23:$AB$30,4))*VLOOKUP(X9,$X$23:$AB$30,3),2)</f>
        <v>116.56</v>
      </c>
      <c r="Z9" s="6">
        <f t="shared" si="9"/>
        <v>157.29</v>
      </c>
      <c r="AA9" s="6">
        <f t="shared" si="10"/>
        <v>1575.87</v>
      </c>
    </row>
    <row r="10" spans="1:27" x14ac:dyDescent="0.25">
      <c r="A10" s="48">
        <f t="shared" ref="A10:A29" si="11">A5+1</f>
        <v>43431</v>
      </c>
      <c r="B10" s="7" t="s">
        <v>13</v>
      </c>
      <c r="C10" s="1">
        <v>0.32916666666666661</v>
      </c>
      <c r="D10" s="1">
        <v>0.49652777777777768</v>
      </c>
      <c r="E10" s="1">
        <v>0.51111111111111096</v>
      </c>
      <c r="F10" s="1">
        <v>0.68333333333333313</v>
      </c>
      <c r="G10" s="6">
        <f t="shared" si="0"/>
        <v>8.1666666666666661</v>
      </c>
    </row>
    <row r="11" spans="1:27" x14ac:dyDescent="0.25">
      <c r="A11" s="48">
        <f t="shared" si="11"/>
        <v>43431</v>
      </c>
      <c r="B11" s="7" t="s">
        <v>9</v>
      </c>
      <c r="C11" s="1">
        <v>0.39513888888888882</v>
      </c>
      <c r="D11" s="1">
        <v>0.53749999999999987</v>
      </c>
      <c r="E11" s="1">
        <v>0.59444444444444433</v>
      </c>
      <c r="F11" s="1">
        <v>0.7354166666666665</v>
      </c>
      <c r="G11" s="6">
        <f t="shared" si="0"/>
        <v>6.833333333333333</v>
      </c>
      <c r="N11" s="42" t="str">
        <f>"Formula in "&amp;ADDRESS(ROW(N5),COLUMN(N5),4)&amp;":"</f>
        <v>Formula in N5:</v>
      </c>
      <c r="P11" s="42" t="str">
        <f t="shared" ref="P11:AA11" si="12">"Formula in "&amp;ADDRESS(ROW(P5),COLUMN(P5),4)&amp;":"</f>
        <v>Formula in P5:</v>
      </c>
      <c r="R11" s="42" t="str">
        <f t="shared" si="12"/>
        <v>Formula in R5:</v>
      </c>
      <c r="T11" s="42" t="str">
        <f t="shared" si="12"/>
        <v>Formula in T5:</v>
      </c>
      <c r="V11" s="42" t="str">
        <f t="shared" si="12"/>
        <v>Formula in V5:</v>
      </c>
      <c r="X11" s="42" t="str">
        <f>"Formula in "&amp;ADDRESS(ROW(X5),COLUMN(X5),4)&amp;":"</f>
        <v>Formula in X5:</v>
      </c>
      <c r="Z11" s="42" t="str">
        <f t="shared" si="12"/>
        <v>Formula in Z5:</v>
      </c>
      <c r="AA11" s="42" t="str">
        <f t="shared" si="12"/>
        <v>Formula in AA5:</v>
      </c>
    </row>
    <row r="12" spans="1:27" x14ac:dyDescent="0.25">
      <c r="A12" s="48">
        <f t="shared" si="11"/>
        <v>43431</v>
      </c>
      <c r="B12" s="7" t="s">
        <v>10</v>
      </c>
      <c r="C12" s="1">
        <v>0.37847222222222215</v>
      </c>
      <c r="D12" s="1">
        <v>0.55208333333333326</v>
      </c>
      <c r="E12" s="1">
        <v>0.61041666666666661</v>
      </c>
      <c r="F12" s="1">
        <v>0.76874999999999993</v>
      </c>
      <c r="G12" s="6">
        <f t="shared" si="0"/>
        <v>8</v>
      </c>
      <c r="N12" s="43" t="str">
        <f ca="1">IF(_xlfn.ISFORMULA(N5),_xlfn.FORMULATEXT(N5),"")</f>
        <v>=SUMIFS($G$5:$G$29,$B$5:$B$29,I5)</v>
      </c>
      <c r="P12" s="43" t="str">
        <f t="shared" ref="P12:AA12" ca="1" si="13">IF(_xlfn.ISFORMULA(P5),_xlfn.FORMULATEXT(P5),"")</f>
        <v>=N5-O5</v>
      </c>
      <c r="R12" s="43" t="str">
        <f t="shared" ca="1" si="13"/>
        <v>=ROUND(M5*P5*$P$2,2)</v>
      </c>
      <c r="T12" s="43" t="str">
        <f t="shared" ca="1" si="13"/>
        <v>=J5+S5</v>
      </c>
      <c r="V12" s="43" t="str">
        <f t="shared" ca="1" si="13"/>
        <v>=ROUND(MEDIAN(0,S5,$V$2-J5)*$W$2,2)</v>
      </c>
      <c r="X12" s="43" t="str">
        <f ca="1">IF(_xlfn.ISFORMULA(X5),_xlfn.FORMULATEXT(X5),"")</f>
        <v>=MAX(S5-$Y$2*L5,0)</v>
      </c>
      <c r="Z12" s="43" t="str">
        <f t="shared" ca="1" si="13"/>
        <v>=SUM(U5:W5,Y5)</v>
      </c>
      <c r="AA12" s="43" t="str">
        <f t="shared" ca="1" si="13"/>
        <v>=S5-Z5</v>
      </c>
    </row>
    <row r="13" spans="1:27" x14ac:dyDescent="0.25">
      <c r="A13" s="48">
        <f t="shared" si="11"/>
        <v>43431</v>
      </c>
      <c r="B13" s="7" t="s">
        <v>11</v>
      </c>
      <c r="C13" s="1">
        <v>0.54097222222222219</v>
      </c>
      <c r="D13" s="1">
        <v>0.67222222222222217</v>
      </c>
      <c r="E13" s="1">
        <v>0.73124999999999996</v>
      </c>
      <c r="F13" s="1">
        <v>0.86180555555555549</v>
      </c>
      <c r="G13" s="6">
        <f t="shared" si="0"/>
        <v>6.2499999999999991</v>
      </c>
      <c r="O13" s="42" t="str">
        <f>"Formula in "&amp;ADDRESS(ROW(O5),COLUMN(O5),4)&amp;":"</f>
        <v>Formula in O5:</v>
      </c>
      <c r="Q13" s="42" t="str">
        <f>"Formula in "&amp;ADDRESS(ROW(Q5),COLUMN(Q5),4)&amp;":"</f>
        <v>Formula in Q5:</v>
      </c>
      <c r="S13" s="42" t="str">
        <f>"Formula in "&amp;ADDRESS(ROW(S5),COLUMN(S5),4)&amp;":"</f>
        <v>Formula in S5:</v>
      </c>
      <c r="U13" s="42" t="str">
        <f>"Formula in "&amp;ADDRESS(ROW(U5),COLUMN(U5),4)&amp;":"</f>
        <v>Formula in U5:</v>
      </c>
      <c r="W13" s="42" t="str">
        <f>"Formula in "&amp;ADDRESS(ROW(W5),COLUMN(W5),4)&amp;":"</f>
        <v>Formula in W5:</v>
      </c>
    </row>
    <row r="14" spans="1:27" x14ac:dyDescent="0.25">
      <c r="A14" s="48">
        <f t="shared" si="11"/>
        <v>43431</v>
      </c>
      <c r="B14" s="7" t="s">
        <v>12</v>
      </c>
      <c r="C14" s="1">
        <v>0.4819444444444444</v>
      </c>
      <c r="D14" s="1">
        <v>0.62083333333333324</v>
      </c>
      <c r="E14" s="1">
        <v>0.6513888888888888</v>
      </c>
      <c r="F14" s="1">
        <v>0.79444444444444429</v>
      </c>
      <c r="G14" s="6">
        <f t="shared" si="0"/>
        <v>6.75</v>
      </c>
      <c r="O14" s="43" t="str">
        <f ca="1">IF(_xlfn.ISFORMULA(O5),_xlfn.FORMULATEXT(O5),"")</f>
        <v>=IF(N5&gt;$O$2,$O$2,N5)</v>
      </c>
      <c r="Q14" s="43" t="str">
        <f ca="1">IF(_xlfn.ISFORMULA(Q5),_xlfn.FORMULATEXT(Q5),"")</f>
        <v>=ROUND(O5*M5,2)</v>
      </c>
      <c r="S14" s="43" t="str">
        <f ca="1">IF(_xlfn.ISFORMULA(S5),_xlfn.FORMULATEXT(S5),"")</f>
        <v>=SUM(Q5:R5)</v>
      </c>
      <c r="U14" s="43" t="str">
        <f ca="1">IF(_xlfn.ISFORMULA(U5),_xlfn.FORMULATEXT(U5),"")</f>
        <v>=ROUND(MEDIAN(0,S5,$R$2-J5)*$S$2,2)</v>
      </c>
      <c r="W14" s="43" t="str">
        <f ca="1">IF(_xlfn.ISFORMULA(W5),_xlfn.FORMULATEXT(W5),"")</f>
        <v>=ROUND((S5-MEDIAN(0,S5,$V$2-J5))*$X$2,2)</v>
      </c>
    </row>
    <row r="15" spans="1:27" x14ac:dyDescent="0.25">
      <c r="A15" s="48">
        <f t="shared" si="11"/>
        <v>43432</v>
      </c>
      <c r="B15" s="7" t="s">
        <v>13</v>
      </c>
      <c r="C15" s="1">
        <v>0.51597222222222217</v>
      </c>
      <c r="D15" s="1">
        <v>0.72361111111111098</v>
      </c>
      <c r="E15" s="1">
        <v>0.76527777777777761</v>
      </c>
      <c r="F15" s="1">
        <v>0.91388888888888875</v>
      </c>
      <c r="G15" s="6">
        <f t="shared" si="0"/>
        <v>8.5833333333333339</v>
      </c>
      <c r="Y15" s="42" t="str">
        <f>"Formula in "&amp;ADDRESS(ROW(Y5),COLUMN(Y5),4)&amp;":"</f>
        <v>Formula in Y5:</v>
      </c>
    </row>
    <row r="16" spans="1:27" x14ac:dyDescent="0.25">
      <c r="A16" s="48">
        <f t="shared" si="11"/>
        <v>43432</v>
      </c>
      <c r="B16" s="7" t="s">
        <v>9</v>
      </c>
      <c r="C16" s="1">
        <v>0.32986111111111105</v>
      </c>
      <c r="D16" s="1">
        <v>0.50416666666666665</v>
      </c>
      <c r="E16" s="1">
        <v>0.55694444444444446</v>
      </c>
      <c r="F16" s="1">
        <v>0.69374999999999998</v>
      </c>
      <c r="G16" s="6">
        <f t="shared" si="0"/>
        <v>7.5</v>
      </c>
      <c r="Y16" s="43" t="str">
        <f ca="1">IF(_xlfn.ISFORMULA(Y5),_xlfn.FORMULATEXT(Y5),"")</f>
        <v>=ROUND(VLOOKUP(X5,$X$23:$AB$30,5)+(X5-VLOOKUP(X5,$X$23:$AB$30,4))*VLOOKUP(X5,$X$23:$AB$30,3),2)</v>
      </c>
    </row>
    <row r="17" spans="1:29" x14ac:dyDescent="0.25">
      <c r="A17" s="48">
        <f t="shared" si="11"/>
        <v>43432</v>
      </c>
      <c r="B17" s="7" t="s">
        <v>10</v>
      </c>
      <c r="C17" s="1">
        <v>0.39930555555555552</v>
      </c>
      <c r="D17" s="1">
        <v>0.60277777777777775</v>
      </c>
      <c r="E17" s="1">
        <v>0.65763888888888888</v>
      </c>
      <c r="F17" s="1">
        <v>0.81527777777777777</v>
      </c>
      <c r="G17" s="6">
        <f t="shared" si="0"/>
        <v>8.6666666666666661</v>
      </c>
    </row>
    <row r="18" spans="1:29" x14ac:dyDescent="0.25">
      <c r="A18" s="48">
        <f t="shared" si="11"/>
        <v>43432</v>
      </c>
      <c r="B18" s="7" t="s">
        <v>11</v>
      </c>
      <c r="C18" s="1">
        <v>0.29236111111111107</v>
      </c>
      <c r="D18" s="1">
        <v>0.43055555555555547</v>
      </c>
      <c r="E18" s="1">
        <v>0.45069444444444434</v>
      </c>
      <c r="F18" s="1">
        <v>0.57847222222222205</v>
      </c>
      <c r="G18" s="6">
        <f t="shared" si="0"/>
        <v>6.4166666666666661</v>
      </c>
      <c r="W18" s="44" t="s">
        <v>34</v>
      </c>
    </row>
    <row r="19" spans="1:29" x14ac:dyDescent="0.25">
      <c r="A19" s="48">
        <f t="shared" si="11"/>
        <v>43432</v>
      </c>
      <c r="B19" s="7" t="s">
        <v>12</v>
      </c>
      <c r="C19" s="1">
        <v>0.51944444444444438</v>
      </c>
      <c r="D19" s="1">
        <v>0.69513888888888875</v>
      </c>
      <c r="E19" s="1">
        <v>0.75624999999999987</v>
      </c>
      <c r="F19" s="1">
        <v>0.93472222222222201</v>
      </c>
      <c r="G19" s="6">
        <f t="shared" si="0"/>
        <v>8.5</v>
      </c>
      <c r="W19" s="45" t="s">
        <v>35</v>
      </c>
    </row>
    <row r="20" spans="1:29" x14ac:dyDescent="0.25">
      <c r="A20" s="48">
        <f t="shared" si="11"/>
        <v>43433</v>
      </c>
      <c r="B20" s="7" t="s">
        <v>13</v>
      </c>
      <c r="C20" s="1">
        <v>0.27638888888888885</v>
      </c>
      <c r="D20" s="1">
        <v>0.43333333333333324</v>
      </c>
      <c r="E20" s="1">
        <v>0.49583333333333324</v>
      </c>
      <c r="F20" s="1">
        <v>0.64374999999999982</v>
      </c>
      <c r="G20" s="6">
        <f t="shared" si="0"/>
        <v>7.3333333333333321</v>
      </c>
    </row>
    <row r="21" spans="1:29" x14ac:dyDescent="0.25">
      <c r="A21" s="48">
        <f t="shared" si="11"/>
        <v>43433</v>
      </c>
      <c r="B21" s="7" t="s">
        <v>9</v>
      </c>
      <c r="C21" s="1">
        <v>0.48055555555555551</v>
      </c>
      <c r="D21" s="1">
        <v>0.61319444444444438</v>
      </c>
      <c r="E21" s="1">
        <v>0.67013888888888884</v>
      </c>
      <c r="F21" s="1">
        <v>0.80416666666666659</v>
      </c>
      <c r="G21" s="6">
        <f t="shared" si="0"/>
        <v>6.4166666666666661</v>
      </c>
      <c r="W21" s="45" t="s">
        <v>36</v>
      </c>
      <c r="X21" s="46">
        <v>1</v>
      </c>
      <c r="Y21" s="46">
        <v>2</v>
      </c>
      <c r="Z21" s="46">
        <v>3</v>
      </c>
      <c r="AA21" s="46">
        <v>4</v>
      </c>
      <c r="AB21" s="46">
        <v>5</v>
      </c>
    </row>
    <row r="22" spans="1:29" ht="39" x14ac:dyDescent="0.25">
      <c r="A22" s="48">
        <f t="shared" si="11"/>
        <v>43433</v>
      </c>
      <c r="B22" s="7" t="s">
        <v>10</v>
      </c>
      <c r="C22" s="1">
        <v>0.5888888888888888</v>
      </c>
      <c r="D22" s="1">
        <v>0.75486111111111098</v>
      </c>
      <c r="E22" s="1">
        <v>0.76874999999999982</v>
      </c>
      <c r="F22" s="1">
        <v>0.96458333333333313</v>
      </c>
      <c r="G22" s="6">
        <f t="shared" si="0"/>
        <v>8.6666666666666661</v>
      </c>
      <c r="X22" s="38" t="s">
        <v>37</v>
      </c>
      <c r="Y22" s="38" t="s">
        <v>38</v>
      </c>
      <c r="Z22" s="38" t="s">
        <v>39</v>
      </c>
      <c r="AA22" s="38" t="s">
        <v>40</v>
      </c>
      <c r="AB22" s="38" t="s">
        <v>41</v>
      </c>
      <c r="AC22" s="38" t="s">
        <v>42</v>
      </c>
    </row>
    <row r="23" spans="1:29" x14ac:dyDescent="0.25">
      <c r="A23" s="48">
        <f t="shared" si="11"/>
        <v>43433</v>
      </c>
      <c r="B23" s="7" t="s">
        <v>11</v>
      </c>
      <c r="C23" s="1">
        <v>0.60138888888888886</v>
      </c>
      <c r="D23" s="1">
        <v>0.80902777777777768</v>
      </c>
      <c r="E23" s="1">
        <v>0.8701388888888888</v>
      </c>
      <c r="F23" s="1">
        <v>3.125E-2</v>
      </c>
      <c r="G23" s="6">
        <f t="shared" si="0"/>
        <v>8.8333333333333321</v>
      </c>
      <c r="X23" s="5">
        <v>0</v>
      </c>
      <c r="Y23" s="5">
        <f t="shared" ref="Y23:Y29" si="14">AA24</f>
        <v>222</v>
      </c>
      <c r="Z23" s="50">
        <v>0</v>
      </c>
      <c r="AA23" s="5">
        <v>0</v>
      </c>
      <c r="AB23" s="5">
        <v>0</v>
      </c>
      <c r="AC23" s="47"/>
    </row>
    <row r="24" spans="1:29" x14ac:dyDescent="0.25">
      <c r="A24" s="48">
        <f t="shared" si="11"/>
        <v>43433</v>
      </c>
      <c r="B24" s="7" t="s">
        <v>12</v>
      </c>
      <c r="C24" s="1">
        <v>0.36458333333333331</v>
      </c>
      <c r="D24" s="1">
        <v>0.55069444444444438</v>
      </c>
      <c r="E24" s="1">
        <v>0.58749999999999991</v>
      </c>
      <c r="F24" s="1">
        <v>0.77013888888888882</v>
      </c>
      <c r="G24" s="6">
        <f t="shared" si="0"/>
        <v>8.8333333333333321</v>
      </c>
      <c r="X24" s="5">
        <f t="shared" ref="X24:X30" si="15">AA24+0.01</f>
        <v>222.01</v>
      </c>
      <c r="Y24" s="5">
        <f t="shared" si="14"/>
        <v>588</v>
      </c>
      <c r="Z24" s="50">
        <v>0.1</v>
      </c>
      <c r="AA24" s="5">
        <v>222</v>
      </c>
      <c r="AB24" s="5">
        <f t="shared" ref="AB24:AB30" si="16">ROUND((AA24-AA23)*Z23,2)+AB23</f>
        <v>0</v>
      </c>
      <c r="AC24" s="47" t="str">
        <f>DOLLAR(AB24)&amp;" + (Employee's Taxable Pay - "&amp;DOLLAR(Y23,0)&amp;") * "&amp;TEXT(Z24,"0%")</f>
        <v>$0.00 + (Employee's Taxable Pay - $222) * 10%</v>
      </c>
    </row>
    <row r="25" spans="1:29" x14ac:dyDescent="0.25">
      <c r="A25" s="48">
        <f t="shared" si="11"/>
        <v>43434</v>
      </c>
      <c r="B25" s="7" t="s">
        <v>13</v>
      </c>
      <c r="C25" s="1">
        <v>0.41319444444444442</v>
      </c>
      <c r="D25" s="1">
        <v>0.59166666666666656</v>
      </c>
      <c r="E25" s="1">
        <v>0.62638888888888877</v>
      </c>
      <c r="F25" s="1">
        <v>0.82986111111111094</v>
      </c>
      <c r="G25" s="6">
        <f t="shared" si="0"/>
        <v>9.1666666666666661</v>
      </c>
      <c r="X25" s="5">
        <f t="shared" si="15"/>
        <v>588.01</v>
      </c>
      <c r="Y25" s="5">
        <f t="shared" si="14"/>
        <v>1711</v>
      </c>
      <c r="Z25" s="50">
        <v>0.12</v>
      </c>
      <c r="AA25" s="5">
        <v>588</v>
      </c>
      <c r="AB25" s="5">
        <f t="shared" si="16"/>
        <v>36.6</v>
      </c>
      <c r="AC25" s="47" t="str">
        <f t="shared" ref="AC25:AC30" si="17">DOLLAR(AB25)&amp;" + (Employee's Taxable Pay - "&amp;DOLLAR(Y24,0)&amp;") * "&amp;TEXT(Z25,"0%")</f>
        <v>$36.60 + (Employee's Taxable Pay - $588) * 12%</v>
      </c>
    </row>
    <row r="26" spans="1:29" x14ac:dyDescent="0.25">
      <c r="A26" s="48">
        <f t="shared" si="11"/>
        <v>43434</v>
      </c>
      <c r="B26" s="7" t="s">
        <v>9</v>
      </c>
      <c r="C26" s="1">
        <v>0.49444444444444441</v>
      </c>
      <c r="D26" s="1">
        <v>0.65902777777777777</v>
      </c>
      <c r="E26" s="1">
        <v>0.68819444444444444</v>
      </c>
      <c r="F26" s="1">
        <v>0.81874999999999998</v>
      </c>
      <c r="G26" s="6">
        <f t="shared" si="0"/>
        <v>7.0833333333333339</v>
      </c>
      <c r="X26" s="5">
        <f t="shared" si="15"/>
        <v>1711.01</v>
      </c>
      <c r="Y26" s="5">
        <f t="shared" si="14"/>
        <v>3395</v>
      </c>
      <c r="Z26" s="50">
        <v>0.22</v>
      </c>
      <c r="AA26" s="5">
        <v>1711</v>
      </c>
      <c r="AB26" s="5">
        <f t="shared" si="16"/>
        <v>171.35999999999999</v>
      </c>
      <c r="AC26" s="47" t="str">
        <f t="shared" si="17"/>
        <v>$171.36 + (Employee's Taxable Pay - $1,711) * 22%</v>
      </c>
    </row>
    <row r="27" spans="1:29" x14ac:dyDescent="0.25">
      <c r="A27" s="48">
        <f t="shared" si="11"/>
        <v>43434</v>
      </c>
      <c r="B27" s="7" t="s">
        <v>10</v>
      </c>
      <c r="C27" s="1">
        <v>0.35486111111111107</v>
      </c>
      <c r="D27" s="1">
        <v>0.53888888888888886</v>
      </c>
      <c r="E27" s="1">
        <v>0.58055555555555549</v>
      </c>
      <c r="F27" s="1">
        <v>0.76597222222222217</v>
      </c>
      <c r="G27" s="6">
        <f t="shared" si="0"/>
        <v>8.8333333333333321</v>
      </c>
      <c r="X27" s="5">
        <f t="shared" si="15"/>
        <v>3395.01</v>
      </c>
      <c r="Y27" s="5">
        <f t="shared" si="14"/>
        <v>6280</v>
      </c>
      <c r="Z27" s="50">
        <v>0.24</v>
      </c>
      <c r="AA27" s="5">
        <v>3395</v>
      </c>
      <c r="AB27" s="5">
        <f t="shared" si="16"/>
        <v>541.84</v>
      </c>
      <c r="AC27" s="47" t="str">
        <f t="shared" si="17"/>
        <v>$541.84 + (Employee's Taxable Pay - $3,395) * 24%</v>
      </c>
    </row>
    <row r="28" spans="1:29" x14ac:dyDescent="0.25">
      <c r="A28" s="48">
        <f t="shared" si="11"/>
        <v>43434</v>
      </c>
      <c r="B28" s="7" t="s">
        <v>11</v>
      </c>
      <c r="C28" s="1">
        <v>0.40972222222222215</v>
      </c>
      <c r="D28" s="1">
        <v>0.5527777777777777</v>
      </c>
      <c r="E28" s="1">
        <v>0.57708333333333328</v>
      </c>
      <c r="F28" s="1">
        <v>0.75486111111111098</v>
      </c>
      <c r="G28" s="6">
        <f t="shared" si="0"/>
        <v>7.6666666666666661</v>
      </c>
      <c r="X28" s="5">
        <f t="shared" si="15"/>
        <v>6280.01</v>
      </c>
      <c r="Y28" s="5">
        <f t="shared" si="14"/>
        <v>7914</v>
      </c>
      <c r="Z28" s="50">
        <v>0.32</v>
      </c>
      <c r="AA28" s="5">
        <v>6280</v>
      </c>
      <c r="AB28" s="5">
        <f t="shared" si="16"/>
        <v>1234.24</v>
      </c>
      <c r="AC28" s="47" t="str">
        <f t="shared" si="17"/>
        <v>$1,234.24 + (Employee's Taxable Pay - $6,280) * 32%</v>
      </c>
    </row>
    <row r="29" spans="1:29" x14ac:dyDescent="0.25">
      <c r="A29" s="48">
        <f t="shared" si="11"/>
        <v>43434</v>
      </c>
      <c r="B29" s="7" t="s">
        <v>12</v>
      </c>
      <c r="C29" s="1">
        <v>0.57430555555555551</v>
      </c>
      <c r="D29" s="1">
        <v>0.75555555555555554</v>
      </c>
      <c r="E29" s="1">
        <v>0.81736111111111109</v>
      </c>
      <c r="F29" s="1">
        <v>6.2499999999998668E-3</v>
      </c>
      <c r="G29" s="6">
        <f t="shared" si="0"/>
        <v>8.9166666666666661</v>
      </c>
      <c r="X29" s="5">
        <f t="shared" si="15"/>
        <v>7914.01</v>
      </c>
      <c r="Y29" s="5">
        <f t="shared" si="14"/>
        <v>11761</v>
      </c>
      <c r="Z29" s="50">
        <v>0.35</v>
      </c>
      <c r="AA29" s="5">
        <v>7914</v>
      </c>
      <c r="AB29" s="5">
        <f t="shared" si="16"/>
        <v>1757.12</v>
      </c>
      <c r="AC29" s="47" t="str">
        <f t="shared" si="17"/>
        <v>$1,757.12 + (Employee's Taxable Pay - $7,914) * 35%</v>
      </c>
    </row>
    <row r="30" spans="1:29" x14ac:dyDescent="0.25">
      <c r="X30" s="5">
        <f t="shared" si="15"/>
        <v>11761.01</v>
      </c>
      <c r="Y30" s="5" t="s">
        <v>43</v>
      </c>
      <c r="Z30" s="50">
        <v>0.37</v>
      </c>
      <c r="AA30" s="5">
        <v>11761</v>
      </c>
      <c r="AB30" s="5">
        <f t="shared" si="16"/>
        <v>3103.5699999999997</v>
      </c>
      <c r="AC30" s="47" t="str">
        <f t="shared" si="17"/>
        <v>$3,103.57 + (Employee's Taxable Pay - $11,761) * 37%</v>
      </c>
    </row>
    <row r="32" spans="1:29" x14ac:dyDescent="0.25">
      <c r="G32" s="42" t="str">
        <f>"Formula in "&amp;ADDRESS(ROW(G24),COLUMN(G24),4)&amp;":"</f>
        <v>Formula in G24:</v>
      </c>
    </row>
    <row r="33" spans="1:7" x14ac:dyDescent="0.25">
      <c r="A33" s="9" t="e">
        <f>A5=#REF!</f>
        <v>#REF!</v>
      </c>
      <c r="B33" s="9" t="e">
        <f>B5=#REF!</f>
        <v>#REF!</v>
      </c>
      <c r="C33" s="9" t="e">
        <f>C5=#REF!</f>
        <v>#REF!</v>
      </c>
      <c r="D33" s="9" t="e">
        <f>D5=#REF!</f>
        <v>#REF!</v>
      </c>
      <c r="E33" s="9" t="e">
        <f>E5=#REF!</f>
        <v>#REF!</v>
      </c>
      <c r="F33" s="9" t="e">
        <f>F5=#REF!</f>
        <v>#REF!</v>
      </c>
      <c r="G33" s="43" t="str">
        <f ca="1">IF(_xlfn.ISFORMULA(G5),_xlfn.FORMULATEXT(G5),"")</f>
        <v>=MROUND(MOD(SUM(D5-C5,F5-E5),1),$G$2)*24</v>
      </c>
    </row>
    <row r="34" spans="1:7" x14ac:dyDescent="0.25">
      <c r="A34" s="9" t="e">
        <f>A6=#REF!</f>
        <v>#REF!</v>
      </c>
      <c r="B34" s="9" t="e">
        <f>B6=#REF!</f>
        <v>#REF!</v>
      </c>
      <c r="C34" s="9" t="e">
        <f>C6=#REF!</f>
        <v>#REF!</v>
      </c>
      <c r="D34" s="9" t="e">
        <f>D6=#REF!</f>
        <v>#REF!</v>
      </c>
      <c r="E34" s="9" t="e">
        <f>E6=#REF!</f>
        <v>#REF!</v>
      </c>
      <c r="F34" s="9" t="e">
        <f>F6=#REF!</f>
        <v>#REF!</v>
      </c>
    </row>
    <row r="35" spans="1:7" x14ac:dyDescent="0.25">
      <c r="A35" s="9" t="e">
        <f>A7=#REF!</f>
        <v>#REF!</v>
      </c>
      <c r="B35" s="9" t="e">
        <f>B7=#REF!</f>
        <v>#REF!</v>
      </c>
      <c r="C35" s="9" t="e">
        <f>C7=#REF!</f>
        <v>#REF!</v>
      </c>
      <c r="D35" s="9" t="e">
        <f>D7=#REF!</f>
        <v>#REF!</v>
      </c>
      <c r="E35" s="9" t="e">
        <f>E7=#REF!</f>
        <v>#REF!</v>
      </c>
      <c r="F35" s="9" t="e">
        <f>F7=#REF!</f>
        <v>#REF!</v>
      </c>
    </row>
    <row r="36" spans="1:7" x14ac:dyDescent="0.25">
      <c r="A36" s="9" t="e">
        <f>A8=#REF!</f>
        <v>#REF!</v>
      </c>
      <c r="B36" s="9" t="e">
        <f>B8=#REF!</f>
        <v>#REF!</v>
      </c>
      <c r="C36" s="9" t="e">
        <f>C8=#REF!</f>
        <v>#REF!</v>
      </c>
      <c r="D36" s="9" t="e">
        <f>D8=#REF!</f>
        <v>#REF!</v>
      </c>
      <c r="E36" s="9" t="e">
        <f>E8=#REF!</f>
        <v>#REF!</v>
      </c>
      <c r="F36" s="9" t="e">
        <f>F8=#REF!</f>
        <v>#REF!</v>
      </c>
    </row>
    <row r="37" spans="1:7" x14ac:dyDescent="0.25">
      <c r="A37" s="9" t="e">
        <f>A9=#REF!</f>
        <v>#REF!</v>
      </c>
      <c r="B37" s="9" t="e">
        <f>B9=#REF!</f>
        <v>#REF!</v>
      </c>
      <c r="C37" s="9" t="e">
        <f>C9=#REF!</f>
        <v>#REF!</v>
      </c>
      <c r="D37" s="9" t="e">
        <f>D9=#REF!</f>
        <v>#REF!</v>
      </c>
      <c r="E37" s="9" t="e">
        <f>E9=#REF!</f>
        <v>#REF!</v>
      </c>
      <c r="F37" s="9" t="e">
        <f>F9=#REF!</f>
        <v>#REF!</v>
      </c>
    </row>
    <row r="38" spans="1:7" x14ac:dyDescent="0.25">
      <c r="A38" s="9" t="e">
        <f>A10=#REF!</f>
        <v>#REF!</v>
      </c>
      <c r="B38" s="9" t="e">
        <f>B10=#REF!</f>
        <v>#REF!</v>
      </c>
      <c r="C38" s="9" t="e">
        <f>C10=#REF!</f>
        <v>#REF!</v>
      </c>
      <c r="D38" s="9" t="e">
        <f>D10=#REF!</f>
        <v>#REF!</v>
      </c>
      <c r="E38" s="9" t="e">
        <f>E10=#REF!</f>
        <v>#REF!</v>
      </c>
      <c r="F38" s="9" t="e">
        <f>F10=#REF!</f>
        <v>#REF!</v>
      </c>
    </row>
    <row r="39" spans="1:7" x14ac:dyDescent="0.25">
      <c r="A39" s="9" t="e">
        <f>A11=#REF!</f>
        <v>#REF!</v>
      </c>
      <c r="B39" s="9" t="e">
        <f>B11=#REF!</f>
        <v>#REF!</v>
      </c>
      <c r="C39" s="9" t="e">
        <f>C11=#REF!</f>
        <v>#REF!</v>
      </c>
      <c r="D39" s="9" t="e">
        <f>D11=#REF!</f>
        <v>#REF!</v>
      </c>
      <c r="E39" s="9" t="e">
        <f>E11=#REF!</f>
        <v>#REF!</v>
      </c>
      <c r="F39" s="9" t="e">
        <f>F11=#REF!</f>
        <v>#REF!</v>
      </c>
    </row>
    <row r="40" spans="1:7" x14ac:dyDescent="0.25">
      <c r="A40" s="9" t="e">
        <f>A12=#REF!</f>
        <v>#REF!</v>
      </c>
      <c r="B40" s="9" t="e">
        <f>B12=#REF!</f>
        <v>#REF!</v>
      </c>
      <c r="C40" s="9" t="e">
        <f>C12=#REF!</f>
        <v>#REF!</v>
      </c>
      <c r="D40" s="9" t="e">
        <f>D12=#REF!</f>
        <v>#REF!</v>
      </c>
      <c r="E40" s="9" t="e">
        <f>E12=#REF!</f>
        <v>#REF!</v>
      </c>
      <c r="F40" s="9" t="e">
        <f>F12=#REF!</f>
        <v>#REF!</v>
      </c>
    </row>
    <row r="41" spans="1:7" x14ac:dyDescent="0.25">
      <c r="A41" s="9" t="e">
        <f>A13=#REF!</f>
        <v>#REF!</v>
      </c>
      <c r="B41" s="9" t="e">
        <f>B13=#REF!</f>
        <v>#REF!</v>
      </c>
      <c r="C41" s="9" t="e">
        <f>C13=#REF!</f>
        <v>#REF!</v>
      </c>
      <c r="D41" s="9" t="e">
        <f>D13=#REF!</f>
        <v>#REF!</v>
      </c>
      <c r="E41" s="9" t="e">
        <f>E13=#REF!</f>
        <v>#REF!</v>
      </c>
      <c r="F41" s="9" t="e">
        <f>F13=#REF!</f>
        <v>#REF!</v>
      </c>
    </row>
    <row r="42" spans="1:7" x14ac:dyDescent="0.25">
      <c r="A42" s="9" t="e">
        <f>A14=#REF!</f>
        <v>#REF!</v>
      </c>
      <c r="B42" s="9" t="e">
        <f>B14=#REF!</f>
        <v>#REF!</v>
      </c>
      <c r="C42" s="9" t="e">
        <f>C14=#REF!</f>
        <v>#REF!</v>
      </c>
      <c r="D42" s="9" t="e">
        <f>D14=#REF!</f>
        <v>#REF!</v>
      </c>
      <c r="E42" s="9" t="e">
        <f>E14=#REF!</f>
        <v>#REF!</v>
      </c>
      <c r="F42" s="9" t="e">
        <f>F14=#REF!</f>
        <v>#REF!</v>
      </c>
    </row>
    <row r="43" spans="1:7" x14ac:dyDescent="0.25">
      <c r="A43" s="9" t="e">
        <f>A15=#REF!</f>
        <v>#REF!</v>
      </c>
      <c r="B43" s="9" t="e">
        <f>B15=#REF!</f>
        <v>#REF!</v>
      </c>
      <c r="C43" s="9" t="e">
        <f>C15=#REF!</f>
        <v>#REF!</v>
      </c>
      <c r="D43" s="9" t="e">
        <f>D15=#REF!</f>
        <v>#REF!</v>
      </c>
      <c r="E43" s="9" t="e">
        <f>E15=#REF!</f>
        <v>#REF!</v>
      </c>
      <c r="F43" s="9" t="e">
        <f>F15=#REF!</f>
        <v>#REF!</v>
      </c>
    </row>
    <row r="44" spans="1:7" x14ac:dyDescent="0.25">
      <c r="A44" s="9" t="e">
        <f>A16=#REF!</f>
        <v>#REF!</v>
      </c>
      <c r="B44" s="9" t="e">
        <f>B16=#REF!</f>
        <v>#REF!</v>
      </c>
      <c r="C44" s="9" t="e">
        <f>C16=#REF!</f>
        <v>#REF!</v>
      </c>
      <c r="D44" s="9" t="e">
        <f>D16=#REF!</f>
        <v>#REF!</v>
      </c>
      <c r="E44" s="9" t="e">
        <f>E16=#REF!</f>
        <v>#REF!</v>
      </c>
      <c r="F44" s="9" t="e">
        <f>F16=#REF!</f>
        <v>#REF!</v>
      </c>
    </row>
    <row r="45" spans="1:7" x14ac:dyDescent="0.25">
      <c r="A45" s="9" t="e">
        <f>A17=#REF!</f>
        <v>#REF!</v>
      </c>
      <c r="B45" s="9" t="e">
        <f>B17=#REF!</f>
        <v>#REF!</v>
      </c>
      <c r="C45" s="9" t="e">
        <f>C17=#REF!</f>
        <v>#REF!</v>
      </c>
      <c r="D45" s="9" t="e">
        <f>D17=#REF!</f>
        <v>#REF!</v>
      </c>
      <c r="E45" s="9" t="e">
        <f>E17=#REF!</f>
        <v>#REF!</v>
      </c>
      <c r="F45" s="9" t="e">
        <f>F17=#REF!</f>
        <v>#REF!</v>
      </c>
    </row>
    <row r="46" spans="1:7" x14ac:dyDescent="0.25">
      <c r="A46" s="9" t="e">
        <f>A18=#REF!</f>
        <v>#REF!</v>
      </c>
      <c r="B46" s="9" t="e">
        <f>B18=#REF!</f>
        <v>#REF!</v>
      </c>
      <c r="C46" s="9" t="e">
        <f>C18=#REF!</f>
        <v>#REF!</v>
      </c>
      <c r="D46" s="9" t="e">
        <f>D18=#REF!</f>
        <v>#REF!</v>
      </c>
      <c r="E46" s="9" t="e">
        <f>E18=#REF!</f>
        <v>#REF!</v>
      </c>
      <c r="F46" s="9" t="e">
        <f>F18=#REF!</f>
        <v>#REF!</v>
      </c>
    </row>
    <row r="47" spans="1:7" x14ac:dyDescent="0.25">
      <c r="A47" s="9" t="e">
        <f>A19=#REF!</f>
        <v>#REF!</v>
      </c>
      <c r="B47" s="9" t="e">
        <f>B19=#REF!</f>
        <v>#REF!</v>
      </c>
      <c r="C47" s="9" t="e">
        <f>C19=#REF!</f>
        <v>#REF!</v>
      </c>
      <c r="D47" s="9" t="e">
        <f>D19=#REF!</f>
        <v>#REF!</v>
      </c>
      <c r="E47" s="9" t="e">
        <f>E19=#REF!</f>
        <v>#REF!</v>
      </c>
      <c r="F47" s="9" t="e">
        <f>F19=#REF!</f>
        <v>#REF!</v>
      </c>
    </row>
    <row r="48" spans="1:7" x14ac:dyDescent="0.25">
      <c r="A48" s="9" t="e">
        <f>A20=#REF!</f>
        <v>#REF!</v>
      </c>
      <c r="B48" s="9" t="e">
        <f>B20=#REF!</f>
        <v>#REF!</v>
      </c>
      <c r="C48" s="9" t="e">
        <f>C20=#REF!</f>
        <v>#REF!</v>
      </c>
      <c r="D48" s="9" t="e">
        <f>D20=#REF!</f>
        <v>#REF!</v>
      </c>
      <c r="E48" s="9" t="e">
        <f>E20=#REF!</f>
        <v>#REF!</v>
      </c>
      <c r="F48" s="9" t="e">
        <f>F20=#REF!</f>
        <v>#REF!</v>
      </c>
    </row>
    <row r="49" spans="1:6" x14ac:dyDescent="0.25">
      <c r="A49" s="9" t="e">
        <f>A21=#REF!</f>
        <v>#REF!</v>
      </c>
      <c r="B49" s="9" t="e">
        <f>B21=#REF!</f>
        <v>#REF!</v>
      </c>
      <c r="C49" s="9" t="e">
        <f>C21=#REF!</f>
        <v>#REF!</v>
      </c>
      <c r="D49" s="9" t="e">
        <f>D21=#REF!</f>
        <v>#REF!</v>
      </c>
      <c r="E49" s="9" t="e">
        <f>E21=#REF!</f>
        <v>#REF!</v>
      </c>
      <c r="F49" s="9" t="e">
        <f>F21=#REF!</f>
        <v>#REF!</v>
      </c>
    </row>
    <row r="50" spans="1:6" x14ac:dyDescent="0.25">
      <c r="A50" s="9" t="e">
        <f>A22=#REF!</f>
        <v>#REF!</v>
      </c>
      <c r="B50" s="9" t="e">
        <f>B22=#REF!</f>
        <v>#REF!</v>
      </c>
      <c r="C50" s="9" t="e">
        <f>C22=#REF!</f>
        <v>#REF!</v>
      </c>
      <c r="D50" s="9" t="e">
        <f>D22=#REF!</f>
        <v>#REF!</v>
      </c>
      <c r="E50" s="9" t="e">
        <f>E22=#REF!</f>
        <v>#REF!</v>
      </c>
      <c r="F50" s="9" t="e">
        <f>F22=#REF!</f>
        <v>#REF!</v>
      </c>
    </row>
    <row r="51" spans="1:6" x14ac:dyDescent="0.25">
      <c r="A51" s="9" t="e">
        <f>A23=#REF!</f>
        <v>#REF!</v>
      </c>
      <c r="B51" s="9" t="e">
        <f>B23=#REF!</f>
        <v>#REF!</v>
      </c>
      <c r="C51" s="9" t="e">
        <f>C23=#REF!</f>
        <v>#REF!</v>
      </c>
      <c r="D51" s="9" t="e">
        <f>D23=#REF!</f>
        <v>#REF!</v>
      </c>
      <c r="E51" s="9" t="e">
        <f>E23=#REF!</f>
        <v>#REF!</v>
      </c>
      <c r="F51" s="9" t="e">
        <f>F23=#REF!</f>
        <v>#REF!</v>
      </c>
    </row>
    <row r="52" spans="1:6" x14ac:dyDescent="0.25">
      <c r="A52" s="9" t="e">
        <f>A24=#REF!</f>
        <v>#REF!</v>
      </c>
      <c r="B52" s="9" t="e">
        <f>B24=#REF!</f>
        <v>#REF!</v>
      </c>
      <c r="C52" s="9" t="e">
        <f>C24=#REF!</f>
        <v>#REF!</v>
      </c>
      <c r="D52" s="9" t="e">
        <f>D24=#REF!</f>
        <v>#REF!</v>
      </c>
      <c r="E52" s="9" t="e">
        <f>E24=#REF!</f>
        <v>#REF!</v>
      </c>
      <c r="F52" s="9" t="e">
        <f>F24=#REF!</f>
        <v>#REF!</v>
      </c>
    </row>
    <row r="53" spans="1:6" x14ac:dyDescent="0.25">
      <c r="A53" s="9" t="e">
        <f>A25=#REF!</f>
        <v>#REF!</v>
      </c>
      <c r="B53" s="9" t="e">
        <f>B25=#REF!</f>
        <v>#REF!</v>
      </c>
      <c r="C53" s="9" t="e">
        <f>C25=#REF!</f>
        <v>#REF!</v>
      </c>
      <c r="D53" s="9" t="e">
        <f>D25=#REF!</f>
        <v>#REF!</v>
      </c>
      <c r="E53" s="9" t="e">
        <f>E25=#REF!</f>
        <v>#REF!</v>
      </c>
      <c r="F53" s="9" t="e">
        <f>F25=#REF!</f>
        <v>#REF!</v>
      </c>
    </row>
    <row r="54" spans="1:6" x14ac:dyDescent="0.25">
      <c r="A54" s="9" t="e">
        <f>A26=#REF!</f>
        <v>#REF!</v>
      </c>
      <c r="B54" s="9" t="e">
        <f>B26=#REF!</f>
        <v>#REF!</v>
      </c>
      <c r="C54" s="9" t="e">
        <f>C26=#REF!</f>
        <v>#REF!</v>
      </c>
      <c r="D54" s="9" t="e">
        <f>D26=#REF!</f>
        <v>#REF!</v>
      </c>
      <c r="E54" s="9" t="e">
        <f>E26=#REF!</f>
        <v>#REF!</v>
      </c>
      <c r="F54" s="9" t="e">
        <f>F26=#REF!</f>
        <v>#REF!</v>
      </c>
    </row>
    <row r="55" spans="1:6" x14ac:dyDescent="0.25">
      <c r="A55" s="9" t="e">
        <f>A27=#REF!</f>
        <v>#REF!</v>
      </c>
      <c r="B55" s="9" t="e">
        <f>B27=#REF!</f>
        <v>#REF!</v>
      </c>
      <c r="C55" s="9" t="e">
        <f>C27=#REF!</f>
        <v>#REF!</v>
      </c>
      <c r="D55" s="9" t="e">
        <f>D27=#REF!</f>
        <v>#REF!</v>
      </c>
      <c r="E55" s="9" t="e">
        <f>E27=#REF!</f>
        <v>#REF!</v>
      </c>
      <c r="F55" s="9" t="e">
        <f>F27=#REF!</f>
        <v>#REF!</v>
      </c>
    </row>
    <row r="56" spans="1:6" x14ac:dyDescent="0.25">
      <c r="A56" s="9" t="e">
        <f>A28=#REF!</f>
        <v>#REF!</v>
      </c>
      <c r="B56" s="9" t="e">
        <f>B28=#REF!</f>
        <v>#REF!</v>
      </c>
      <c r="C56" s="9" t="e">
        <f>C28=#REF!</f>
        <v>#REF!</v>
      </c>
      <c r="D56" s="9" t="e">
        <f>D28=#REF!</f>
        <v>#REF!</v>
      </c>
      <c r="E56" s="9" t="e">
        <f>E28=#REF!</f>
        <v>#REF!</v>
      </c>
      <c r="F56" s="9" t="e">
        <f>F28=#REF!</f>
        <v>#REF!</v>
      </c>
    </row>
    <row r="57" spans="1:6" x14ac:dyDescent="0.25">
      <c r="A57" s="9" t="e">
        <f>A29=#REF!</f>
        <v>#REF!</v>
      </c>
      <c r="B57" s="9" t="e">
        <f>B29=#REF!</f>
        <v>#REF!</v>
      </c>
      <c r="C57" s="9" t="e">
        <f>C29=#REF!</f>
        <v>#REF!</v>
      </c>
      <c r="D57" s="9" t="e">
        <f>D29=#REF!</f>
        <v>#REF!</v>
      </c>
      <c r="E57" s="9" t="e">
        <f>E29=#REF!</f>
        <v>#REF!</v>
      </c>
      <c r="F57" s="9" t="e">
        <f>F29=#REF!</f>
        <v>#REF!</v>
      </c>
    </row>
    <row r="58" spans="1:6" x14ac:dyDescent="0.25">
      <c r="A58" s="9" t="e">
        <f>A30=#REF!</f>
        <v>#REF!</v>
      </c>
      <c r="B58" s="9" t="e">
        <f>B30=#REF!</f>
        <v>#REF!</v>
      </c>
      <c r="C58" s="9" t="e">
        <f>C30=#REF!</f>
        <v>#REF!</v>
      </c>
      <c r="D58" s="9" t="e">
        <f>D30=#REF!</f>
        <v>#REF!</v>
      </c>
      <c r="E58" s="9" t="e">
        <f>E30=#REF!</f>
        <v>#REF!</v>
      </c>
      <c r="F58" s="9" t="e">
        <f>F30=#REF!</f>
        <v>#REF!</v>
      </c>
    </row>
    <row r="59" spans="1:6" x14ac:dyDescent="0.25">
      <c r="A59" s="9" t="e">
        <f>A31=#REF!</f>
        <v>#REF!</v>
      </c>
      <c r="B59" s="9" t="e">
        <f>B31=#REF!</f>
        <v>#REF!</v>
      </c>
      <c r="C59" s="9" t="e">
        <f>C31=#REF!</f>
        <v>#REF!</v>
      </c>
      <c r="D59" s="9" t="e">
        <f>D31=#REF!</f>
        <v>#REF!</v>
      </c>
      <c r="E59" s="9" t="e">
        <f>E31=#REF!</f>
        <v>#REF!</v>
      </c>
      <c r="F59" s="9" t="e">
        <f>F31=#REF!</f>
        <v>#REF!</v>
      </c>
    </row>
    <row r="60" spans="1:6" x14ac:dyDescent="0.25">
      <c r="A60" s="9" t="e">
        <f>A32=#REF!</f>
        <v>#REF!</v>
      </c>
      <c r="B60" s="9" t="e">
        <f>B32=#REF!</f>
        <v>#REF!</v>
      </c>
      <c r="C60" s="9" t="e">
        <f>C32=#REF!</f>
        <v>#REF!</v>
      </c>
      <c r="D60" s="9" t="e">
        <f>D32=#REF!</f>
        <v>#REF!</v>
      </c>
      <c r="E60" s="9" t="e">
        <f>E32=#REF!</f>
        <v>#REF!</v>
      </c>
      <c r="F60" s="9" t="e">
        <f>F32=#REF!</f>
        <v>#REF!</v>
      </c>
    </row>
    <row r="61" spans="1:6" x14ac:dyDescent="0.25">
      <c r="A61" s="9" t="e">
        <f>A33=#REF!</f>
        <v>#REF!</v>
      </c>
      <c r="B61" s="9" t="e">
        <f>B33=#REF!</f>
        <v>#REF!</v>
      </c>
      <c r="C61" s="9" t="e">
        <f>C33=#REF!</f>
        <v>#REF!</v>
      </c>
      <c r="D61" s="9" t="e">
        <f>D33=#REF!</f>
        <v>#REF!</v>
      </c>
      <c r="E61" s="9" t="e">
        <f>E33=#REF!</f>
        <v>#REF!</v>
      </c>
      <c r="F61" s="9" t="e">
        <f>F33=#REF!</f>
        <v>#REF!</v>
      </c>
    </row>
    <row r="62" spans="1:6" x14ac:dyDescent="0.25">
      <c r="A62" s="9" t="e">
        <f>A34=#REF!</f>
        <v>#REF!</v>
      </c>
      <c r="B62" s="9" t="e">
        <f>B34=#REF!</f>
        <v>#REF!</v>
      </c>
      <c r="C62" s="9" t="e">
        <f>C34=#REF!</f>
        <v>#REF!</v>
      </c>
      <c r="D62" s="9" t="e">
        <f>D34=#REF!</f>
        <v>#REF!</v>
      </c>
      <c r="E62" s="9" t="e">
        <f>E34=#REF!</f>
        <v>#REF!</v>
      </c>
      <c r="F62" s="9" t="e">
        <f>F34=#REF!</f>
        <v>#REF!</v>
      </c>
    </row>
    <row r="63" spans="1:6" x14ac:dyDescent="0.25">
      <c r="A63" s="9" t="e">
        <f>A35=#REF!</f>
        <v>#REF!</v>
      </c>
      <c r="B63" s="9" t="e">
        <f>B35=#REF!</f>
        <v>#REF!</v>
      </c>
      <c r="C63" s="9" t="e">
        <f>C35=#REF!</f>
        <v>#REF!</v>
      </c>
      <c r="D63" s="9" t="e">
        <f>D35=#REF!</f>
        <v>#REF!</v>
      </c>
      <c r="E63" s="9" t="e">
        <f>E35=#REF!</f>
        <v>#REF!</v>
      </c>
      <c r="F63" s="9" t="e">
        <f>F35=#REF!</f>
        <v>#REF!</v>
      </c>
    </row>
    <row r="64" spans="1:6" x14ac:dyDescent="0.25">
      <c r="A64" s="9" t="e">
        <f>A36=#REF!</f>
        <v>#REF!</v>
      </c>
      <c r="B64" s="9" t="e">
        <f>B36=#REF!</f>
        <v>#REF!</v>
      </c>
      <c r="C64" s="9" t="e">
        <f>C36=#REF!</f>
        <v>#REF!</v>
      </c>
      <c r="D64" s="9" t="e">
        <f>D36=#REF!</f>
        <v>#REF!</v>
      </c>
      <c r="E64" s="9" t="e">
        <f>E36=#REF!</f>
        <v>#REF!</v>
      </c>
      <c r="F64" s="9" t="e">
        <f>F36=#REF!</f>
        <v>#REF!</v>
      </c>
    </row>
    <row r="65" spans="1:6" x14ac:dyDescent="0.25">
      <c r="A65" s="9" t="e">
        <f>A37=#REF!</f>
        <v>#REF!</v>
      </c>
      <c r="B65" s="9" t="e">
        <f>B37=#REF!</f>
        <v>#REF!</v>
      </c>
      <c r="C65" s="9" t="e">
        <f>C37=#REF!</f>
        <v>#REF!</v>
      </c>
      <c r="D65" s="9" t="e">
        <f>D37=#REF!</f>
        <v>#REF!</v>
      </c>
      <c r="E65" s="9" t="e">
        <f>E37=#REF!</f>
        <v>#REF!</v>
      </c>
      <c r="F65" s="9" t="e">
        <f>F37=#REF!</f>
        <v>#REF!</v>
      </c>
    </row>
    <row r="66" spans="1:6" x14ac:dyDescent="0.25">
      <c r="A66" s="9" t="e">
        <f>A38=#REF!</f>
        <v>#REF!</v>
      </c>
      <c r="B66" s="9" t="e">
        <f>B38=#REF!</f>
        <v>#REF!</v>
      </c>
      <c r="C66" s="9" t="e">
        <f>C38=#REF!</f>
        <v>#REF!</v>
      </c>
      <c r="D66" s="9" t="e">
        <f>D38=#REF!</f>
        <v>#REF!</v>
      </c>
      <c r="E66" s="9" t="e">
        <f>E38=#REF!</f>
        <v>#REF!</v>
      </c>
      <c r="F66" s="9" t="e">
        <f>F38=#REF!</f>
        <v>#REF!</v>
      </c>
    </row>
    <row r="67" spans="1:6" x14ac:dyDescent="0.25">
      <c r="A67" s="9" t="e">
        <f>A39=#REF!</f>
        <v>#REF!</v>
      </c>
      <c r="B67" s="9" t="e">
        <f>B39=#REF!</f>
        <v>#REF!</v>
      </c>
      <c r="C67" s="9" t="e">
        <f>C39=#REF!</f>
        <v>#REF!</v>
      </c>
      <c r="D67" s="9" t="e">
        <f>D39=#REF!</f>
        <v>#REF!</v>
      </c>
      <c r="E67" s="9" t="e">
        <f>E39=#REF!</f>
        <v>#REF!</v>
      </c>
      <c r="F67" s="9" t="e">
        <f>F39=#REF!</f>
        <v>#REF!</v>
      </c>
    </row>
    <row r="68" spans="1:6" x14ac:dyDescent="0.25">
      <c r="A68" s="9" t="e">
        <f>A40=#REF!</f>
        <v>#REF!</v>
      </c>
      <c r="B68" s="9" t="e">
        <f>B40=#REF!</f>
        <v>#REF!</v>
      </c>
      <c r="C68" s="9" t="e">
        <f>C40=#REF!</f>
        <v>#REF!</v>
      </c>
      <c r="D68" s="9" t="e">
        <f>D40=#REF!</f>
        <v>#REF!</v>
      </c>
      <c r="E68" s="9" t="e">
        <f>E40=#REF!</f>
        <v>#REF!</v>
      </c>
      <c r="F68" s="9" t="e">
        <f>F40=#REF!</f>
        <v>#REF!</v>
      </c>
    </row>
    <row r="69" spans="1:6" x14ac:dyDescent="0.25">
      <c r="A69" s="9" t="e">
        <f>A41=#REF!</f>
        <v>#REF!</v>
      </c>
      <c r="B69" s="9" t="e">
        <f>B41=#REF!</f>
        <v>#REF!</v>
      </c>
      <c r="C69" s="9" t="e">
        <f>C41=#REF!</f>
        <v>#REF!</v>
      </c>
      <c r="D69" s="9" t="e">
        <f>D41=#REF!</f>
        <v>#REF!</v>
      </c>
      <c r="E69" s="9" t="e">
        <f>E41=#REF!</f>
        <v>#REF!</v>
      </c>
      <c r="F69" s="9" t="e">
        <f>F41=#REF!</f>
        <v>#REF!</v>
      </c>
    </row>
    <row r="70" spans="1:6" x14ac:dyDescent="0.25">
      <c r="A70" s="9" t="e">
        <f>A42=#REF!</f>
        <v>#REF!</v>
      </c>
      <c r="B70" s="9" t="e">
        <f>B42=#REF!</f>
        <v>#REF!</v>
      </c>
      <c r="C70" s="9" t="e">
        <f>C42=#REF!</f>
        <v>#REF!</v>
      </c>
      <c r="D70" s="9" t="e">
        <f>D42=#REF!</f>
        <v>#REF!</v>
      </c>
      <c r="E70" s="9" t="e">
        <f>E42=#REF!</f>
        <v>#REF!</v>
      </c>
      <c r="F70" s="9" t="e">
        <f>F42=#REF!</f>
        <v>#REF!</v>
      </c>
    </row>
    <row r="71" spans="1:6" x14ac:dyDescent="0.25">
      <c r="A71" s="9" t="e">
        <f>A43=#REF!</f>
        <v>#REF!</v>
      </c>
      <c r="B71" s="9" t="e">
        <f>B43=#REF!</f>
        <v>#REF!</v>
      </c>
      <c r="C71" s="9" t="e">
        <f>C43=#REF!</f>
        <v>#REF!</v>
      </c>
      <c r="D71" s="9" t="e">
        <f>D43=#REF!</f>
        <v>#REF!</v>
      </c>
      <c r="E71" s="9" t="e">
        <f>E43=#REF!</f>
        <v>#REF!</v>
      </c>
      <c r="F71" s="9" t="e">
        <f>F43=#REF!</f>
        <v>#REF!</v>
      </c>
    </row>
    <row r="72" spans="1:6" x14ac:dyDescent="0.25">
      <c r="A72" s="9" t="e">
        <f>A44=#REF!</f>
        <v>#REF!</v>
      </c>
      <c r="B72" s="9" t="e">
        <f>B44=#REF!</f>
        <v>#REF!</v>
      </c>
      <c r="C72" s="9" t="e">
        <f>C44=#REF!</f>
        <v>#REF!</v>
      </c>
      <c r="D72" s="9" t="e">
        <f>D44=#REF!</f>
        <v>#REF!</v>
      </c>
      <c r="E72" s="9" t="e">
        <f>E44=#REF!</f>
        <v>#REF!</v>
      </c>
      <c r="F72" s="9" t="e">
        <f>F44=#REF!</f>
        <v>#REF!</v>
      </c>
    </row>
    <row r="73" spans="1:6" x14ac:dyDescent="0.25">
      <c r="A73" s="9" t="e">
        <f>A45=#REF!</f>
        <v>#REF!</v>
      </c>
      <c r="B73" s="9" t="e">
        <f>B45=#REF!</f>
        <v>#REF!</v>
      </c>
      <c r="C73" s="9" t="e">
        <f>C45=#REF!</f>
        <v>#REF!</v>
      </c>
      <c r="D73" s="9" t="e">
        <f>D45=#REF!</f>
        <v>#REF!</v>
      </c>
      <c r="E73" s="9" t="e">
        <f>E45=#REF!</f>
        <v>#REF!</v>
      </c>
      <c r="F73" s="9" t="e">
        <f>F45=#REF!</f>
        <v>#REF!</v>
      </c>
    </row>
    <row r="74" spans="1:6" x14ac:dyDescent="0.25">
      <c r="A74" s="9" t="e">
        <f>A46=#REF!</f>
        <v>#REF!</v>
      </c>
      <c r="B74" s="9" t="e">
        <f>B46=#REF!</f>
        <v>#REF!</v>
      </c>
      <c r="C74" s="9" t="e">
        <f>C46=#REF!</f>
        <v>#REF!</v>
      </c>
      <c r="D74" s="9" t="e">
        <f>D46=#REF!</f>
        <v>#REF!</v>
      </c>
      <c r="E74" s="9" t="e">
        <f>E46=#REF!</f>
        <v>#REF!</v>
      </c>
      <c r="F74" s="9" t="e">
        <f>F46=#REF!</f>
        <v>#REF!</v>
      </c>
    </row>
    <row r="75" spans="1:6" x14ac:dyDescent="0.25">
      <c r="A75" s="9" t="e">
        <f>A47=#REF!</f>
        <v>#REF!</v>
      </c>
      <c r="B75" s="9" t="e">
        <f>B47=#REF!</f>
        <v>#REF!</v>
      </c>
      <c r="C75" s="9" t="e">
        <f>C47=#REF!</f>
        <v>#REF!</v>
      </c>
      <c r="D75" s="9" t="e">
        <f>D47=#REF!</f>
        <v>#REF!</v>
      </c>
      <c r="E75" s="9" t="e">
        <f>E47=#REF!</f>
        <v>#REF!</v>
      </c>
      <c r="F75" s="9" t="e">
        <f>F47=#REF!</f>
        <v>#REF!</v>
      </c>
    </row>
    <row r="76" spans="1:6" x14ac:dyDescent="0.25">
      <c r="A76" s="9" t="e">
        <f>A48=#REF!</f>
        <v>#REF!</v>
      </c>
      <c r="B76" s="9" t="e">
        <f>B48=#REF!</f>
        <v>#REF!</v>
      </c>
      <c r="C76" s="9" t="e">
        <f>C48=#REF!</f>
        <v>#REF!</v>
      </c>
      <c r="D76" s="9" t="e">
        <f>D48=#REF!</f>
        <v>#REF!</v>
      </c>
      <c r="E76" s="9" t="e">
        <f>E48=#REF!</f>
        <v>#REF!</v>
      </c>
      <c r="F76" s="9" t="e">
        <f>F48=#REF!</f>
        <v>#REF!</v>
      </c>
    </row>
    <row r="77" spans="1:6" x14ac:dyDescent="0.25">
      <c r="A77" s="9" t="e">
        <f>A49=#REF!</f>
        <v>#REF!</v>
      </c>
      <c r="B77" s="9" t="e">
        <f>B49=#REF!</f>
        <v>#REF!</v>
      </c>
      <c r="C77" s="9" t="e">
        <f>C49=#REF!</f>
        <v>#REF!</v>
      </c>
      <c r="D77" s="9" t="e">
        <f>D49=#REF!</f>
        <v>#REF!</v>
      </c>
      <c r="E77" s="9" t="e">
        <f>E49=#REF!</f>
        <v>#REF!</v>
      </c>
      <c r="F77" s="9" t="e">
        <f>F49=#REF!</f>
        <v>#REF!</v>
      </c>
    </row>
    <row r="78" spans="1:6" x14ac:dyDescent="0.25">
      <c r="A78" s="9" t="e">
        <f>A50=#REF!</f>
        <v>#REF!</v>
      </c>
      <c r="B78" s="9" t="e">
        <f>B50=#REF!</f>
        <v>#REF!</v>
      </c>
      <c r="C78" s="9" t="e">
        <f>C50=#REF!</f>
        <v>#REF!</v>
      </c>
      <c r="D78" s="9" t="e">
        <f>D50=#REF!</f>
        <v>#REF!</v>
      </c>
      <c r="E78" s="9" t="e">
        <f>E50=#REF!</f>
        <v>#REF!</v>
      </c>
      <c r="F78" s="9" t="e">
        <f>F50=#REF!</f>
        <v>#REF!</v>
      </c>
    </row>
    <row r="79" spans="1:6" x14ac:dyDescent="0.25">
      <c r="A79" s="9" t="e">
        <f>A51=#REF!</f>
        <v>#REF!</v>
      </c>
      <c r="B79" s="9" t="e">
        <f>B51=#REF!</f>
        <v>#REF!</v>
      </c>
      <c r="C79" s="9" t="e">
        <f>C51=#REF!</f>
        <v>#REF!</v>
      </c>
      <c r="D79" s="9" t="e">
        <f>D51=#REF!</f>
        <v>#REF!</v>
      </c>
      <c r="E79" s="9" t="e">
        <f>E51=#REF!</f>
        <v>#REF!</v>
      </c>
      <c r="F79" s="9" t="e">
        <f>F51=#REF!</f>
        <v>#REF!</v>
      </c>
    </row>
    <row r="80" spans="1:6" x14ac:dyDescent="0.25">
      <c r="A80" s="9" t="e">
        <f>A52=#REF!</f>
        <v>#REF!</v>
      </c>
      <c r="B80" s="9" t="e">
        <f>B52=#REF!</f>
        <v>#REF!</v>
      </c>
      <c r="C80" s="9" t="e">
        <f>C52=#REF!</f>
        <v>#REF!</v>
      </c>
      <c r="D80" s="9" t="e">
        <f>D52=#REF!</f>
        <v>#REF!</v>
      </c>
      <c r="E80" s="9" t="e">
        <f>E52=#REF!</f>
        <v>#REF!</v>
      </c>
      <c r="F80" s="9" t="e">
        <f>F52=#REF!</f>
        <v>#REF!</v>
      </c>
    </row>
    <row r="81" spans="1:6" x14ac:dyDescent="0.25">
      <c r="A81" s="9" t="e">
        <f>A53=#REF!</f>
        <v>#REF!</v>
      </c>
      <c r="B81" s="9" t="e">
        <f>B53=#REF!</f>
        <v>#REF!</v>
      </c>
      <c r="C81" s="9" t="e">
        <f>C53=#REF!</f>
        <v>#REF!</v>
      </c>
      <c r="D81" s="9" t="e">
        <f>D53=#REF!</f>
        <v>#REF!</v>
      </c>
      <c r="E81" s="9" t="e">
        <f>E53=#REF!</f>
        <v>#REF!</v>
      </c>
      <c r="F81" s="9" t="e">
        <f>F53=#REF!</f>
        <v>#REF!</v>
      </c>
    </row>
    <row r="82" spans="1:6" x14ac:dyDescent="0.25">
      <c r="A82" s="9" t="e">
        <f>A54=#REF!</f>
        <v>#REF!</v>
      </c>
      <c r="B82" s="9" t="e">
        <f>B54=#REF!</f>
        <v>#REF!</v>
      </c>
      <c r="C82" s="9" t="e">
        <f>C54=#REF!</f>
        <v>#REF!</v>
      </c>
      <c r="D82" s="9" t="e">
        <f>D54=#REF!</f>
        <v>#REF!</v>
      </c>
      <c r="E82" s="9" t="e">
        <f>E54=#REF!</f>
        <v>#REF!</v>
      </c>
      <c r="F82" s="9" t="e">
        <f>F54=#REF!</f>
        <v>#REF!</v>
      </c>
    </row>
    <row r="83" spans="1:6" x14ac:dyDescent="0.25">
      <c r="A83" s="9" t="e">
        <f>A55=#REF!</f>
        <v>#REF!</v>
      </c>
      <c r="B83" s="9" t="e">
        <f>B55=#REF!</f>
        <v>#REF!</v>
      </c>
      <c r="C83" s="9" t="e">
        <f>C55=#REF!</f>
        <v>#REF!</v>
      </c>
      <c r="D83" s="9" t="e">
        <f>D55=#REF!</f>
        <v>#REF!</v>
      </c>
      <c r="E83" s="9" t="e">
        <f>E55=#REF!</f>
        <v>#REF!</v>
      </c>
      <c r="F83" s="9" t="e">
        <f>F55=#REF!</f>
        <v>#REF!</v>
      </c>
    </row>
  </sheetData>
  <pageMargins left="0.7" right="0.7" top="0.75" bottom="0.75" header="0.3" footer="0.3"/>
  <pageSetup scale="1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</vt:lpstr>
      <vt:lpstr>March5-9</vt:lpstr>
      <vt:lpstr>March5-9 (an)</vt:lpstr>
      <vt:lpstr>March5-9(an)old2</vt:lpstr>
      <vt:lpstr>March5-9 (an) old</vt:lpstr>
      <vt:lpstr>Cover!_Hlk507066039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2018-03-01T19:41:26Z</cp:lastPrinted>
  <dcterms:created xsi:type="dcterms:W3CDTF">2018-02-22T22:37:51Z</dcterms:created>
  <dcterms:modified xsi:type="dcterms:W3CDTF">2018-03-02T00:58:05Z</dcterms:modified>
</cp:coreProperties>
</file>