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ClassStorage\135NoTextBook\Content\05BankingPayroll\StartFiles\"/>
    </mc:Choice>
  </mc:AlternateContent>
  <xr:revisionPtr revIDLastSave="0" documentId="13_ncr:1_{D831F5E4-E252-4530-992F-4845D3E90865}" xr6:coauthVersionLast="28" xr6:coauthVersionMax="28" xr10:uidLastSave="{00000000-0000-0000-0000-000000000000}"/>
  <bookViews>
    <workbookView xWindow="0" yWindow="0" windowWidth="28800" windowHeight="12210" xr2:uid="{FE432DB8-4C00-4F98-A519-7736FB20EC7F}"/>
  </bookViews>
  <sheets>
    <sheet name="Cover" sheetId="1" r:id="rId1"/>
    <sheet name="Fed Income Tax" sheetId="6" r:id="rId2"/>
    <sheet name="Percentage Method" sheetId="5" r:id="rId3"/>
    <sheet name="PM-SingleWeekly" sheetId="21" r:id="rId4"/>
    <sheet name="PM-SingleWeekly (an)" sheetId="31" r:id="rId5"/>
    <sheet name="PM-MarriedWeekly" sheetId="22" r:id="rId6"/>
    <sheet name="PM-MarriedWeekly (an)" sheetId="32" r:id="rId7"/>
    <sheet name="Weekly Payroll Table S" sheetId="16" r:id="rId8"/>
    <sheet name="Weekly Payroll Table S (an)" sheetId="35" r:id="rId9"/>
    <sheet name="Weekly Payroll Table M" sheetId="20" r:id="rId10"/>
    <sheet name="Weekly Payroll Table M (an)" sheetId="37" r:id="rId11"/>
    <sheet name="HW==&gt;&gt;" sheetId="36" r:id="rId12"/>
    <sheet name="HW(1)" sheetId="23" r:id="rId13"/>
    <sheet name="HW(1an)" sheetId="24" r:id="rId14"/>
    <sheet name="HW(2)" sheetId="25" r:id="rId15"/>
    <sheet name="HW(2an)" sheetId="26" r:id="rId16"/>
    <sheet name="HW(3)" sheetId="27" r:id="rId17"/>
    <sheet name="HW(3an)" sheetId="28" r:id="rId18"/>
    <sheet name="HW(4)" sheetId="29" r:id="rId19"/>
    <sheet name="HW(4an)" sheetId="30" r:id="rId2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37" l="1"/>
  <c r="I25" i="37"/>
  <c r="G25" i="37"/>
  <c r="E25" i="37"/>
  <c r="H23" i="37"/>
  <c r="F23" i="37"/>
  <c r="D23" i="37"/>
  <c r="G21" i="37"/>
  <c r="D21" i="37"/>
  <c r="F20" i="37"/>
  <c r="D20" i="37"/>
  <c r="G20" i="37" s="1"/>
  <c r="G19" i="37"/>
  <c r="D19" i="37"/>
  <c r="D18" i="37"/>
  <c r="E18" i="37" s="1"/>
  <c r="G17" i="37"/>
  <c r="D17" i="37"/>
  <c r="F16" i="37"/>
  <c r="D16" i="37"/>
  <c r="G16" i="37" s="1"/>
  <c r="G15" i="37"/>
  <c r="F15" i="37"/>
  <c r="D15" i="37"/>
  <c r="D14" i="37"/>
  <c r="G13" i="37"/>
  <c r="D13" i="37"/>
  <c r="G12" i="37"/>
  <c r="D12" i="37"/>
  <c r="G11" i="37"/>
  <c r="F11" i="37"/>
  <c r="E11" i="37"/>
  <c r="B9" i="37"/>
  <c r="C8" i="37"/>
  <c r="B8" i="37"/>
  <c r="C7" i="37"/>
  <c r="B7" i="37"/>
  <c r="C6" i="37"/>
  <c r="B6" i="37"/>
  <c r="C5" i="37"/>
  <c r="B5" i="37"/>
  <c r="C4" i="37"/>
  <c r="B4" i="37"/>
  <c r="F3" i="37"/>
  <c r="F4" i="37" s="1"/>
  <c r="C3" i="37"/>
  <c r="B3" i="37"/>
  <c r="C2" i="37"/>
  <c r="G3" i="37" s="1"/>
  <c r="L25" i="35"/>
  <c r="I25" i="35"/>
  <c r="G25" i="35"/>
  <c r="E25" i="35"/>
  <c r="H23" i="35"/>
  <c r="F23" i="35"/>
  <c r="D23" i="35"/>
  <c r="G21" i="35"/>
  <c r="D21" i="35"/>
  <c r="F20" i="35"/>
  <c r="D20" i="35"/>
  <c r="G20" i="35" s="1"/>
  <c r="G19" i="35"/>
  <c r="D19" i="35"/>
  <c r="D18" i="35"/>
  <c r="G17" i="35"/>
  <c r="E17" i="35"/>
  <c r="D17" i="35"/>
  <c r="L17" i="35" s="1"/>
  <c r="F16" i="35"/>
  <c r="D16" i="35"/>
  <c r="G16" i="35" s="1"/>
  <c r="G15" i="35"/>
  <c r="F15" i="35"/>
  <c r="D15" i="35"/>
  <c r="D14" i="35"/>
  <c r="G13" i="35"/>
  <c r="D13" i="35"/>
  <c r="G12" i="35"/>
  <c r="D12" i="35"/>
  <c r="G11" i="35"/>
  <c r="F11" i="35"/>
  <c r="E11" i="35"/>
  <c r="B9" i="35"/>
  <c r="C8" i="35"/>
  <c r="B8" i="35"/>
  <c r="C7" i="35"/>
  <c r="B7" i="35"/>
  <c r="C6" i="35"/>
  <c r="B6" i="35"/>
  <c r="C5" i="35"/>
  <c r="B5" i="35"/>
  <c r="C4" i="35"/>
  <c r="B4" i="35"/>
  <c r="F3" i="35"/>
  <c r="F4" i="35" s="1"/>
  <c r="C3" i="35"/>
  <c r="B3" i="35"/>
  <c r="C2" i="35"/>
  <c r="G3" i="35" s="1"/>
  <c r="F25" i="32"/>
  <c r="F25" i="31"/>
  <c r="L25" i="20"/>
  <c r="I25" i="20"/>
  <c r="L25" i="16"/>
  <c r="I25" i="16"/>
  <c r="L26" i="20"/>
  <c r="I26" i="20"/>
  <c r="O12" i="20"/>
  <c r="L26" i="16"/>
  <c r="I26" i="16"/>
  <c r="H24" i="37"/>
  <c r="G26" i="37"/>
  <c r="H24" i="35"/>
  <c r="D24" i="35"/>
  <c r="G25" i="31"/>
  <c r="L26" i="37"/>
  <c r="L26" i="35"/>
  <c r="G25" i="32"/>
  <c r="I26" i="37"/>
  <c r="D24" i="37"/>
  <c r="I26" i="35"/>
  <c r="E26" i="35"/>
  <c r="O12" i="37"/>
  <c r="G26" i="35"/>
  <c r="F24" i="37"/>
  <c r="E26" i="37"/>
  <c r="F24" i="35"/>
  <c r="O12" i="35"/>
  <c r="L17" i="37" l="1"/>
  <c r="F5" i="37"/>
  <c r="L20" i="37"/>
  <c r="E17" i="37"/>
  <c r="G4" i="37"/>
  <c r="L21" i="37"/>
  <c r="F14" i="37"/>
  <c r="F18" i="37"/>
  <c r="H18" i="37" s="1"/>
  <c r="I18" i="37" s="1"/>
  <c r="L18" i="37"/>
  <c r="F12" i="37"/>
  <c r="F13" i="37"/>
  <c r="G14" i="37"/>
  <c r="F17" i="37"/>
  <c r="G18" i="37"/>
  <c r="E20" i="37"/>
  <c r="H20" i="37" s="1"/>
  <c r="I20" i="37" s="1"/>
  <c r="F21" i="37"/>
  <c r="F19" i="37"/>
  <c r="H17" i="35"/>
  <c r="I17" i="35" s="1"/>
  <c r="F5" i="35"/>
  <c r="L20" i="35"/>
  <c r="G4" i="35"/>
  <c r="F14" i="35"/>
  <c r="F18" i="35"/>
  <c r="L18" i="35"/>
  <c r="F12" i="35"/>
  <c r="F13" i="35"/>
  <c r="G14" i="35"/>
  <c r="F17" i="35"/>
  <c r="G18" i="35"/>
  <c r="E20" i="35"/>
  <c r="H20" i="35" s="1"/>
  <c r="I20" i="35" s="1"/>
  <c r="F21" i="35"/>
  <c r="F19" i="35"/>
  <c r="F6" i="37" l="1"/>
  <c r="E21" i="37"/>
  <c r="H21" i="37" s="1"/>
  <c r="I21" i="37" s="1"/>
  <c r="G5" i="37"/>
  <c r="H17" i="37"/>
  <c r="I17" i="37" s="1"/>
  <c r="L15" i="35"/>
  <c r="F6" i="35"/>
  <c r="G5" i="35"/>
  <c r="E15" i="35"/>
  <c r="H15" i="35" s="1"/>
  <c r="I15" i="35" s="1"/>
  <c r="E18" i="35"/>
  <c r="H18" i="35" s="1"/>
  <c r="I18" i="35" s="1"/>
  <c r="F18" i="32"/>
  <c r="G17" i="32"/>
  <c r="F17" i="32"/>
  <c r="G16" i="32"/>
  <c r="F16" i="32"/>
  <c r="C16" i="32"/>
  <c r="G15" i="32"/>
  <c r="F15" i="32"/>
  <c r="C15" i="32"/>
  <c r="G14" i="32"/>
  <c r="F14" i="32"/>
  <c r="C14" i="32"/>
  <c r="J13" i="32"/>
  <c r="J14" i="32" s="1"/>
  <c r="G13" i="32"/>
  <c r="F13" i="32"/>
  <c r="C13" i="32"/>
  <c r="K12" i="32"/>
  <c r="J12" i="32"/>
  <c r="G12" i="32"/>
  <c r="F12" i="32"/>
  <c r="C12" i="32"/>
  <c r="G11" i="32"/>
  <c r="C11" i="32"/>
  <c r="F23" i="32" s="1"/>
  <c r="F24" i="32" s="1"/>
  <c r="F18" i="31"/>
  <c r="G17" i="31"/>
  <c r="F17" i="31"/>
  <c r="G16" i="31"/>
  <c r="F16" i="31"/>
  <c r="C16" i="31"/>
  <c r="G15" i="31"/>
  <c r="F15" i="31"/>
  <c r="C15" i="31"/>
  <c r="G14" i="31"/>
  <c r="F14" i="31"/>
  <c r="C14" i="31"/>
  <c r="G13" i="31"/>
  <c r="F13" i="31"/>
  <c r="C13" i="31"/>
  <c r="J12" i="31"/>
  <c r="J13" i="31" s="1"/>
  <c r="G12" i="31"/>
  <c r="F12" i="31"/>
  <c r="C12" i="31"/>
  <c r="G11" i="31"/>
  <c r="C11" i="31"/>
  <c r="F23" i="31" s="1"/>
  <c r="F24" i="31" s="1"/>
  <c r="F40" i="30"/>
  <c r="D40" i="30"/>
  <c r="G38" i="30"/>
  <c r="E38" i="30"/>
  <c r="C38" i="30"/>
  <c r="A36" i="30"/>
  <c r="B35" i="30"/>
  <c r="A35" i="30"/>
  <c r="B34" i="30"/>
  <c r="A34" i="30"/>
  <c r="B33" i="30"/>
  <c r="A33" i="30"/>
  <c r="B32" i="30"/>
  <c r="A32" i="30"/>
  <c r="B31" i="30"/>
  <c r="A31" i="30"/>
  <c r="E30" i="30"/>
  <c r="F30" i="30" s="1"/>
  <c r="B30" i="30"/>
  <c r="A30" i="30"/>
  <c r="B29" i="30"/>
  <c r="D22" i="30"/>
  <c r="G22" i="30" s="1"/>
  <c r="G21" i="30"/>
  <c r="F21" i="30"/>
  <c r="D21" i="30"/>
  <c r="D20" i="30"/>
  <c r="G20" i="30" s="1"/>
  <c r="G19" i="30"/>
  <c r="F19" i="30"/>
  <c r="D19" i="30"/>
  <c r="D18" i="30"/>
  <c r="G18" i="30" s="1"/>
  <c r="G17" i="30"/>
  <c r="F17" i="30"/>
  <c r="D17" i="30"/>
  <c r="D16" i="30"/>
  <c r="G16" i="30" s="1"/>
  <c r="G15" i="30"/>
  <c r="F15" i="30"/>
  <c r="D15" i="30"/>
  <c r="D14" i="30"/>
  <c r="G14" i="30" s="1"/>
  <c r="G13" i="30"/>
  <c r="D13" i="30"/>
  <c r="F13" i="30" s="1"/>
  <c r="G12" i="30"/>
  <c r="A5" i="30" s="1"/>
  <c r="F12" i="30"/>
  <c r="E12" i="30"/>
  <c r="A4" i="30"/>
  <c r="A3" i="30"/>
  <c r="A1" i="30"/>
  <c r="A36" i="29"/>
  <c r="B35" i="29"/>
  <c r="A35" i="29"/>
  <c r="B34" i="29"/>
  <c r="A34" i="29"/>
  <c r="B33" i="29"/>
  <c r="A33" i="29"/>
  <c r="B32" i="29"/>
  <c r="A32" i="29"/>
  <c r="B31" i="29"/>
  <c r="A31" i="29"/>
  <c r="E30" i="29"/>
  <c r="E31" i="29" s="1"/>
  <c r="B30" i="29"/>
  <c r="A30" i="29"/>
  <c r="B29" i="29"/>
  <c r="A5" i="28"/>
  <c r="A5" i="27"/>
  <c r="A5" i="29"/>
  <c r="G12" i="29"/>
  <c r="F12" i="29"/>
  <c r="E12" i="29"/>
  <c r="A4" i="29"/>
  <c r="A3" i="29"/>
  <c r="A1" i="29"/>
  <c r="B30" i="28"/>
  <c r="C29" i="28"/>
  <c r="B29" i="28"/>
  <c r="C28" i="28"/>
  <c r="B28" i="28"/>
  <c r="C27" i="28"/>
  <c r="B27" i="28"/>
  <c r="G20" i="28" s="1"/>
  <c r="C26" i="28"/>
  <c r="B26" i="28"/>
  <c r="C25" i="28"/>
  <c r="B25" i="28"/>
  <c r="G18" i="28" s="1"/>
  <c r="F24" i="28"/>
  <c r="F25" i="28" s="1"/>
  <c r="C24" i="28"/>
  <c r="B24" i="28"/>
  <c r="C23" i="28"/>
  <c r="G34" i="28"/>
  <c r="E34" i="28"/>
  <c r="H32" i="28"/>
  <c r="F32" i="28"/>
  <c r="D32" i="28"/>
  <c r="D20" i="28"/>
  <c r="F19" i="28"/>
  <c r="D19" i="28"/>
  <c r="D18" i="28"/>
  <c r="F17" i="28"/>
  <c r="D17" i="28"/>
  <c r="D16" i="28"/>
  <c r="F15" i="28"/>
  <c r="D15" i="28"/>
  <c r="D14" i="28"/>
  <c r="F13" i="28"/>
  <c r="D13" i="28"/>
  <c r="G12" i="28"/>
  <c r="D12" i="28"/>
  <c r="F12" i="28" s="1"/>
  <c r="G11" i="28"/>
  <c r="D11" i="28"/>
  <c r="F11" i="28" s="1"/>
  <c r="G10" i="28"/>
  <c r="F10" i="28"/>
  <c r="E10" i="28"/>
  <c r="A4" i="28"/>
  <c r="A3" i="28"/>
  <c r="A1" i="28"/>
  <c r="A4" i="27"/>
  <c r="A3" i="27"/>
  <c r="A1" i="27"/>
  <c r="G10" i="27"/>
  <c r="F10" i="27"/>
  <c r="E10" i="27"/>
  <c r="B30" i="27"/>
  <c r="C29" i="27"/>
  <c r="B29" i="27"/>
  <c r="C28" i="27"/>
  <c r="B28" i="27"/>
  <c r="C27" i="27"/>
  <c r="B27" i="27"/>
  <c r="C26" i="27"/>
  <c r="B26" i="27"/>
  <c r="C25" i="27"/>
  <c r="B25" i="27"/>
  <c r="F24" i="27"/>
  <c r="F25" i="27" s="1"/>
  <c r="C24" i="27"/>
  <c r="B24" i="27"/>
  <c r="C23" i="27"/>
  <c r="G24" i="27" s="1"/>
  <c r="F18" i="26"/>
  <c r="G17" i="26"/>
  <c r="F17" i="26"/>
  <c r="G16" i="26"/>
  <c r="F16" i="26"/>
  <c r="C16" i="26"/>
  <c r="G15" i="26"/>
  <c r="F15" i="26"/>
  <c r="C15" i="26"/>
  <c r="G14" i="26"/>
  <c r="F14" i="26"/>
  <c r="C14" i="26"/>
  <c r="G13" i="26"/>
  <c r="F13" i="26"/>
  <c r="C13" i="26"/>
  <c r="J12" i="26"/>
  <c r="J13" i="26" s="1"/>
  <c r="G12" i="26"/>
  <c r="F12" i="26"/>
  <c r="C12" i="26"/>
  <c r="G11" i="26"/>
  <c r="C11" i="26"/>
  <c r="F23" i="26" s="1"/>
  <c r="F24" i="26" s="1"/>
  <c r="F25" i="24"/>
  <c r="F18" i="25"/>
  <c r="G17" i="25"/>
  <c r="F17" i="25"/>
  <c r="G16" i="25"/>
  <c r="F16" i="25"/>
  <c r="C16" i="25"/>
  <c r="G15" i="25"/>
  <c r="F15" i="25"/>
  <c r="C15" i="25"/>
  <c r="G14" i="25"/>
  <c r="F14" i="25"/>
  <c r="C14" i="25"/>
  <c r="G13" i="25"/>
  <c r="F13" i="25"/>
  <c r="C13" i="25"/>
  <c r="J12" i="25"/>
  <c r="K12" i="25" s="1"/>
  <c r="G12" i="25"/>
  <c r="F12" i="25"/>
  <c r="C12" i="25"/>
  <c r="G11" i="25"/>
  <c r="C11" i="25"/>
  <c r="F18" i="24"/>
  <c r="G17" i="24"/>
  <c r="F17" i="24"/>
  <c r="G16" i="24"/>
  <c r="F16" i="24"/>
  <c r="C16" i="24"/>
  <c r="G15" i="24"/>
  <c r="F15" i="24"/>
  <c r="C15" i="24"/>
  <c r="G14" i="24"/>
  <c r="F14" i="24"/>
  <c r="C14" i="24"/>
  <c r="G13" i="24"/>
  <c r="F13" i="24"/>
  <c r="C13" i="24"/>
  <c r="J12" i="24"/>
  <c r="K12" i="24" s="1"/>
  <c r="G12" i="24"/>
  <c r="F12" i="24"/>
  <c r="C12" i="24"/>
  <c r="G11" i="24"/>
  <c r="C11" i="24"/>
  <c r="F23" i="24" s="1"/>
  <c r="F24" i="24" s="1"/>
  <c r="G24" i="32"/>
  <c r="G39" i="30"/>
  <c r="G30" i="31"/>
  <c r="G28" i="31"/>
  <c r="G23" i="32"/>
  <c r="N13" i="30"/>
  <c r="C39" i="30"/>
  <c r="G24" i="31"/>
  <c r="F41" i="30"/>
  <c r="E39" i="30"/>
  <c r="G23" i="31"/>
  <c r="E35" i="28"/>
  <c r="G30" i="32"/>
  <c r="G28" i="32"/>
  <c r="D41" i="30"/>
  <c r="F7" i="37" l="1"/>
  <c r="E19" i="37"/>
  <c r="H19" i="37" s="1"/>
  <c r="I19" i="37" s="1"/>
  <c r="E15" i="37"/>
  <c r="H15" i="37" s="1"/>
  <c r="I15" i="37" s="1"/>
  <c r="G6" i="37"/>
  <c r="L19" i="37"/>
  <c r="L15" i="37"/>
  <c r="F7" i="35"/>
  <c r="L16" i="35"/>
  <c r="E21" i="35"/>
  <c r="H21" i="35" s="1"/>
  <c r="I21" i="35" s="1"/>
  <c r="G6" i="35"/>
  <c r="L21" i="35"/>
  <c r="E16" i="35"/>
  <c r="H16" i="35" s="1"/>
  <c r="I16" i="35" s="1"/>
  <c r="J15" i="32"/>
  <c r="K14" i="32"/>
  <c r="F28" i="32"/>
  <c r="F29" i="32" s="1"/>
  <c r="K13" i="32"/>
  <c r="J14" i="31"/>
  <c r="K13" i="31"/>
  <c r="F28" i="31"/>
  <c r="K12" i="31"/>
  <c r="K22" i="30"/>
  <c r="E14" i="30"/>
  <c r="H14" i="30" s="1"/>
  <c r="E16" i="30"/>
  <c r="K16" i="30"/>
  <c r="E18" i="30"/>
  <c r="K18" i="30"/>
  <c r="E22" i="30"/>
  <c r="E31" i="30"/>
  <c r="E13" i="30"/>
  <c r="H13" i="30" s="1"/>
  <c r="F14" i="30"/>
  <c r="F16" i="30"/>
  <c r="F18" i="30"/>
  <c r="F20" i="30"/>
  <c r="F22" i="30"/>
  <c r="E32" i="29"/>
  <c r="F31" i="29"/>
  <c r="F30" i="29"/>
  <c r="G13" i="28"/>
  <c r="G15" i="28"/>
  <c r="G17" i="28"/>
  <c r="G19" i="28"/>
  <c r="F14" i="28"/>
  <c r="F16" i="28"/>
  <c r="F18" i="28"/>
  <c r="F20" i="28"/>
  <c r="G14" i="28"/>
  <c r="G16" i="28"/>
  <c r="G23" i="26"/>
  <c r="G28" i="26"/>
  <c r="G28" i="24"/>
  <c r="G24" i="24"/>
  <c r="F33" i="28"/>
  <c r="G25" i="24"/>
  <c r="G23" i="24"/>
  <c r="D33" i="28"/>
  <c r="H33" i="28"/>
  <c r="G25" i="26"/>
  <c r="G35" i="28"/>
  <c r="N11" i="28"/>
  <c r="G24" i="26"/>
  <c r="G30" i="24"/>
  <c r="G30" i="26"/>
  <c r="F8" i="37" l="1"/>
  <c r="E13" i="37"/>
  <c r="H13" i="37" s="1"/>
  <c r="I13" i="37" s="1"/>
  <c r="G7" i="37"/>
  <c r="L13" i="37"/>
  <c r="E14" i="37"/>
  <c r="H14" i="37" s="1"/>
  <c r="I14" i="37" s="1"/>
  <c r="L14" i="37"/>
  <c r="F8" i="35"/>
  <c r="E19" i="35"/>
  <c r="H19" i="35" s="1"/>
  <c r="I19" i="35" s="1"/>
  <c r="G7" i="35"/>
  <c r="L19" i="35"/>
  <c r="J16" i="32"/>
  <c r="K15" i="32"/>
  <c r="K14" i="31"/>
  <c r="J15" i="31"/>
  <c r="K21" i="30"/>
  <c r="E21" i="30"/>
  <c r="H21" i="30" s="1"/>
  <c r="K19" i="30"/>
  <c r="E19" i="30"/>
  <c r="H19" i="30" s="1"/>
  <c r="K17" i="30"/>
  <c r="E17" i="30"/>
  <c r="H17" i="30" s="1"/>
  <c r="K15" i="30"/>
  <c r="E15" i="30"/>
  <c r="H15" i="30" s="1"/>
  <c r="F31" i="30"/>
  <c r="E32" i="30"/>
  <c r="H22" i="30"/>
  <c r="H16" i="30"/>
  <c r="H18" i="30"/>
  <c r="K13" i="30"/>
  <c r="K14" i="30"/>
  <c r="E33" i="29"/>
  <c r="F32" i="29"/>
  <c r="G25" i="28"/>
  <c r="F26" i="28"/>
  <c r="E15" i="28"/>
  <c r="H15" i="28" s="1"/>
  <c r="K15" i="28"/>
  <c r="K11" i="28"/>
  <c r="G24" i="28"/>
  <c r="E12" i="28"/>
  <c r="H12" i="28" s="1"/>
  <c r="K12" i="28"/>
  <c r="E16" i="28"/>
  <c r="H16" i="28" s="1"/>
  <c r="K16" i="28"/>
  <c r="E18" i="28"/>
  <c r="H18" i="28" s="1"/>
  <c r="K18" i="28"/>
  <c r="E11" i="28"/>
  <c r="H11" i="28" s="1"/>
  <c r="G25" i="27"/>
  <c r="F26" i="27"/>
  <c r="J14" i="26"/>
  <c r="K13" i="26"/>
  <c r="F28" i="26"/>
  <c r="F29" i="26" s="1"/>
  <c r="K12" i="26"/>
  <c r="J13" i="25"/>
  <c r="F28" i="24"/>
  <c r="J13" i="24"/>
  <c r="F9" i="37" l="1"/>
  <c r="E12" i="37"/>
  <c r="H12" i="37" s="1"/>
  <c r="I12" i="37" s="1"/>
  <c r="G8" i="37"/>
  <c r="L12" i="37"/>
  <c r="F9" i="35"/>
  <c r="E12" i="35"/>
  <c r="H12" i="35" s="1"/>
  <c r="I12" i="35" s="1"/>
  <c r="G8" i="35"/>
  <c r="E14" i="35"/>
  <c r="H14" i="35" s="1"/>
  <c r="I14" i="35" s="1"/>
  <c r="L12" i="35"/>
  <c r="L14" i="35"/>
  <c r="K16" i="32"/>
  <c r="J17" i="32"/>
  <c r="J16" i="31"/>
  <c r="K15" i="31"/>
  <c r="F29" i="31"/>
  <c r="F32" i="30"/>
  <c r="E33" i="30"/>
  <c r="E20" i="30"/>
  <c r="H20" i="30" s="1"/>
  <c r="K20" i="30"/>
  <c r="E34" i="29"/>
  <c r="F33" i="29"/>
  <c r="G26" i="28"/>
  <c r="F27" i="28"/>
  <c r="E19" i="28"/>
  <c r="H19" i="28" s="1"/>
  <c r="K13" i="28"/>
  <c r="K19" i="28"/>
  <c r="E13" i="28"/>
  <c r="H13" i="28" s="1"/>
  <c r="K20" i="28"/>
  <c r="E20" i="28"/>
  <c r="H20" i="28" s="1"/>
  <c r="G26" i="27"/>
  <c r="F27" i="27"/>
  <c r="J15" i="26"/>
  <c r="F25" i="26"/>
  <c r="K14" i="26"/>
  <c r="J14" i="25"/>
  <c r="K13" i="25"/>
  <c r="J14" i="24"/>
  <c r="K13" i="24"/>
  <c r="F29" i="24"/>
  <c r="G9" i="37" l="1"/>
  <c r="L16" i="37"/>
  <c r="E16" i="37"/>
  <c r="H16" i="37" s="1"/>
  <c r="I16" i="37" s="1"/>
  <c r="G9" i="35"/>
  <c r="E13" i="35"/>
  <c r="H13" i="35" s="1"/>
  <c r="I13" i="35" s="1"/>
  <c r="L13" i="35"/>
  <c r="K17" i="32"/>
  <c r="J18" i="32"/>
  <c r="K18" i="32" s="1"/>
  <c r="K16" i="31"/>
  <c r="J17" i="31"/>
  <c r="F33" i="30"/>
  <c r="E34" i="30"/>
  <c r="E35" i="29"/>
  <c r="F34" i="29"/>
  <c r="G27" i="28"/>
  <c r="F28" i="28"/>
  <c r="E14" i="28"/>
  <c r="H14" i="28" s="1"/>
  <c r="K14" i="28"/>
  <c r="G27" i="27"/>
  <c r="F28" i="27"/>
  <c r="J16" i="26"/>
  <c r="K15" i="26"/>
  <c r="J15" i="25"/>
  <c r="K14" i="25"/>
  <c r="J15" i="24"/>
  <c r="K14" i="24"/>
  <c r="F18" i="23"/>
  <c r="G17" i="23"/>
  <c r="F17" i="23"/>
  <c r="G16" i="23"/>
  <c r="F16" i="23"/>
  <c r="C16" i="23"/>
  <c r="G15" i="23"/>
  <c r="F15" i="23"/>
  <c r="C15" i="23"/>
  <c r="G14" i="23"/>
  <c r="F14" i="23"/>
  <c r="C14" i="23"/>
  <c r="J13" i="23"/>
  <c r="J14" i="23" s="1"/>
  <c r="G13" i="23"/>
  <c r="F13" i="23"/>
  <c r="C13" i="23"/>
  <c r="K12" i="23"/>
  <c r="J12" i="23"/>
  <c r="G12" i="23"/>
  <c r="F12" i="23"/>
  <c r="C12" i="23"/>
  <c r="G11" i="23"/>
  <c r="C11" i="23"/>
  <c r="J18" i="31" l="1"/>
  <c r="K18" i="31" s="1"/>
  <c r="K17" i="31"/>
  <c r="F34" i="30"/>
  <c r="E35" i="30"/>
  <c r="E36" i="29"/>
  <c r="F36" i="29" s="1"/>
  <c r="F35" i="29"/>
  <c r="G28" i="28"/>
  <c r="F29" i="28"/>
  <c r="G28" i="27"/>
  <c r="F29" i="27"/>
  <c r="K16" i="26"/>
  <c r="J17" i="26"/>
  <c r="J16" i="25"/>
  <c r="K15" i="25"/>
  <c r="J16" i="24"/>
  <c r="K15" i="24"/>
  <c r="J15" i="23"/>
  <c r="K14" i="23"/>
  <c r="K13" i="23"/>
  <c r="F18" i="22"/>
  <c r="G17" i="22"/>
  <c r="F17" i="22"/>
  <c r="G16" i="22"/>
  <c r="F16" i="22"/>
  <c r="G15" i="22"/>
  <c r="F15" i="22"/>
  <c r="G14" i="22"/>
  <c r="F14" i="22"/>
  <c r="G13" i="22"/>
  <c r="F13" i="22"/>
  <c r="J12" i="22"/>
  <c r="J13" i="22" s="1"/>
  <c r="G12" i="22"/>
  <c r="F12" i="22"/>
  <c r="G11" i="22"/>
  <c r="F32" i="5"/>
  <c r="G31" i="5"/>
  <c r="F31" i="5"/>
  <c r="G30" i="5"/>
  <c r="F30" i="5"/>
  <c r="G29" i="5"/>
  <c r="F29" i="5"/>
  <c r="G28" i="5"/>
  <c r="F28" i="5"/>
  <c r="G27" i="5"/>
  <c r="F27" i="5"/>
  <c r="J26" i="5"/>
  <c r="J27" i="5" s="1"/>
  <c r="G26" i="5"/>
  <c r="F26" i="5"/>
  <c r="G25" i="5"/>
  <c r="F18" i="5"/>
  <c r="G17" i="5"/>
  <c r="F17" i="5"/>
  <c r="G16" i="5"/>
  <c r="F16" i="5"/>
  <c r="C16" i="5"/>
  <c r="G15" i="5"/>
  <c r="F15" i="5"/>
  <c r="C15" i="5"/>
  <c r="G14" i="5"/>
  <c r="F14" i="5"/>
  <c r="C14" i="5"/>
  <c r="G13" i="5"/>
  <c r="F13" i="5"/>
  <c r="C13" i="5"/>
  <c r="J12" i="5"/>
  <c r="J13" i="5" s="1"/>
  <c r="G12" i="5"/>
  <c r="F12" i="5"/>
  <c r="C12" i="5"/>
  <c r="G11" i="5"/>
  <c r="C11" i="5"/>
  <c r="C16" i="22"/>
  <c r="C15" i="22"/>
  <c r="C14" i="22"/>
  <c r="C13" i="22"/>
  <c r="C12" i="22"/>
  <c r="C11" i="22"/>
  <c r="K13" i="21"/>
  <c r="K14" i="21"/>
  <c r="K15" i="21"/>
  <c r="K16" i="21"/>
  <c r="K17" i="21"/>
  <c r="K18" i="21"/>
  <c r="K12" i="21"/>
  <c r="F18" i="21"/>
  <c r="G17" i="21"/>
  <c r="F17" i="21"/>
  <c r="G16" i="21"/>
  <c r="F16" i="21"/>
  <c r="C16" i="21"/>
  <c r="G15" i="21"/>
  <c r="F15" i="21"/>
  <c r="C15" i="21"/>
  <c r="G14" i="21"/>
  <c r="F14" i="21"/>
  <c r="C14" i="21"/>
  <c r="G13" i="21"/>
  <c r="F13" i="21"/>
  <c r="C13" i="21"/>
  <c r="J12" i="21"/>
  <c r="J13" i="21" s="1"/>
  <c r="G12" i="21"/>
  <c r="F12" i="21"/>
  <c r="C12" i="21"/>
  <c r="G11" i="21"/>
  <c r="C11" i="21"/>
  <c r="B9" i="20"/>
  <c r="C8" i="20"/>
  <c r="B8" i="20"/>
  <c r="C7" i="20"/>
  <c r="B7" i="20"/>
  <c r="C6" i="20"/>
  <c r="B6" i="20"/>
  <c r="C5" i="20"/>
  <c r="B5" i="20"/>
  <c r="C4" i="20"/>
  <c r="B4" i="20"/>
  <c r="F3" i="20"/>
  <c r="G3" i="20" s="1"/>
  <c r="C3" i="20"/>
  <c r="B3" i="20"/>
  <c r="C2" i="20"/>
  <c r="G25" i="20"/>
  <c r="E25" i="20"/>
  <c r="H23" i="20"/>
  <c r="F23" i="20"/>
  <c r="D23" i="20"/>
  <c r="G11" i="20"/>
  <c r="F11" i="20"/>
  <c r="E11" i="20"/>
  <c r="E25" i="16"/>
  <c r="F23" i="16"/>
  <c r="G25" i="16"/>
  <c r="H23" i="16"/>
  <c r="D23" i="16"/>
  <c r="G11" i="16"/>
  <c r="F11" i="16"/>
  <c r="E11" i="16"/>
  <c r="B9" i="16"/>
  <c r="C8" i="16"/>
  <c r="B8" i="16"/>
  <c r="C7" i="16"/>
  <c r="B7" i="16"/>
  <c r="C6" i="16"/>
  <c r="B6" i="16"/>
  <c r="C5" i="16"/>
  <c r="B5" i="16"/>
  <c r="C4" i="16"/>
  <c r="B4" i="16"/>
  <c r="F3" i="16"/>
  <c r="F4" i="16" s="1"/>
  <c r="C3" i="16"/>
  <c r="B3" i="16"/>
  <c r="C2" i="16"/>
  <c r="E26" i="20"/>
  <c r="G26" i="20"/>
  <c r="F24" i="20"/>
  <c r="H24" i="20"/>
  <c r="D24" i="20"/>
  <c r="O12" i="16"/>
  <c r="H24" i="16"/>
  <c r="G26" i="16"/>
  <c r="F24" i="16"/>
  <c r="E26" i="16"/>
  <c r="D24" i="16"/>
  <c r="G30" i="22"/>
  <c r="G28" i="22"/>
  <c r="G25" i="22"/>
  <c r="G24" i="22"/>
  <c r="G23" i="22"/>
  <c r="G30" i="21"/>
  <c r="G28" i="21"/>
  <c r="G25" i="21"/>
  <c r="G24" i="21"/>
  <c r="G23" i="21"/>
  <c r="F35" i="30" l="1"/>
  <c r="E36" i="30"/>
  <c r="F36" i="30" s="1"/>
  <c r="F30" i="28"/>
  <c r="G30" i="28" s="1"/>
  <c r="K17" i="28"/>
  <c r="G29" i="28"/>
  <c r="E17" i="28"/>
  <c r="H17" i="28" s="1"/>
  <c r="G29" i="27"/>
  <c r="F30" i="27"/>
  <c r="K17" i="26"/>
  <c r="J18" i="26"/>
  <c r="K18" i="26" s="1"/>
  <c r="K16" i="25"/>
  <c r="J17" i="25"/>
  <c r="K16" i="24"/>
  <c r="J17" i="24"/>
  <c r="J16" i="23"/>
  <c r="K15" i="23"/>
  <c r="J14" i="22"/>
  <c r="K13" i="22"/>
  <c r="K12" i="22"/>
  <c r="J28" i="5"/>
  <c r="K27" i="5"/>
  <c r="K26" i="5"/>
  <c r="J14" i="5"/>
  <c r="K13" i="5"/>
  <c r="K12" i="5"/>
  <c r="J14" i="21"/>
  <c r="F4" i="20"/>
  <c r="G3" i="16"/>
  <c r="F5" i="16"/>
  <c r="G4" i="16"/>
  <c r="G30" i="27" l="1"/>
  <c r="K17" i="25"/>
  <c r="J18" i="25"/>
  <c r="K18" i="25" s="1"/>
  <c r="K17" i="24"/>
  <c r="J18" i="24"/>
  <c r="K18" i="24" s="1"/>
  <c r="K16" i="23"/>
  <c r="J17" i="23"/>
  <c r="J15" i="22"/>
  <c r="K14" i="22"/>
  <c r="J29" i="5"/>
  <c r="K28" i="5"/>
  <c r="J15" i="5"/>
  <c r="K14" i="5"/>
  <c r="J15" i="21"/>
  <c r="G4" i="20"/>
  <c r="F5" i="20"/>
  <c r="F6" i="16"/>
  <c r="G5" i="16"/>
  <c r="K17" i="23" l="1"/>
  <c r="J18" i="23"/>
  <c r="K18" i="23" s="1"/>
  <c r="J16" i="22"/>
  <c r="K15" i="22"/>
  <c r="J30" i="5"/>
  <c r="K29" i="5"/>
  <c r="J16" i="5"/>
  <c r="K15" i="5"/>
  <c r="J16" i="21"/>
  <c r="G5" i="20"/>
  <c r="F6" i="20"/>
  <c r="F7" i="16"/>
  <c r="G6" i="16"/>
  <c r="X21" i="1"/>
  <c r="X20" i="1"/>
  <c r="X19" i="1"/>
  <c r="X18" i="1"/>
  <c r="X17" i="1"/>
  <c r="X16" i="1"/>
  <c r="J17" i="22" l="1"/>
  <c r="K16" i="22"/>
  <c r="J31" i="5"/>
  <c r="K30" i="5"/>
  <c r="J17" i="5"/>
  <c r="K16" i="5"/>
  <c r="J17" i="21"/>
  <c r="G6" i="20"/>
  <c r="F7" i="20"/>
  <c r="F8" i="16"/>
  <c r="G7" i="16"/>
  <c r="J18" i="22" l="1"/>
  <c r="K18" i="22" s="1"/>
  <c r="K17" i="22"/>
  <c r="J32" i="5"/>
  <c r="K32" i="5" s="1"/>
  <c r="K31" i="5"/>
  <c r="K17" i="5"/>
  <c r="J18" i="5"/>
  <c r="K18" i="5" s="1"/>
  <c r="J18" i="21"/>
  <c r="G7" i="20"/>
  <c r="F8" i="20"/>
  <c r="F9" i="16"/>
  <c r="G8" i="16"/>
  <c r="F9" i="20" l="1"/>
  <c r="G9" i="20" s="1"/>
  <c r="G8" i="20"/>
  <c r="G9" i="16"/>
</calcChain>
</file>

<file path=xl/sharedStrings.xml><?xml version="1.0" encoding="utf-8"?>
<sst xmlns="http://schemas.openxmlformats.org/spreadsheetml/2006/main" count="681" uniqueCount="140">
  <si>
    <t>Topics:</t>
  </si>
  <si>
    <t>Excel &amp; Business Math 35</t>
  </si>
  <si>
    <t>You can not wait until the end of the year to pay Federal Income Tax</t>
  </si>
  <si>
    <t>Two methods for employers to determine the amount of federal withholdings:</t>
  </si>
  <si>
    <t>Wage Bracket Method:</t>
  </si>
  <si>
    <t>IRS supplies extensive tables to determine how much to withhold from check</t>
  </si>
  <si>
    <t>Tables cover whether you are married or single, or whether you receive your wages weekly, monthly or other</t>
  </si>
  <si>
    <t>Percentage Method:</t>
  </si>
  <si>
    <t>Does not require multiple pages of tables as does the Wage Bracket Method</t>
  </si>
  <si>
    <t>Involves more steps than the Wage Bracket Method</t>
  </si>
  <si>
    <t>Withholding Allowance refers to an exemption that reduces how much income tax an employer deducts from an employee's paycheck.</t>
  </si>
  <si>
    <t xml:space="preserve">Allowances are the governments way of allowing you to keep some of your income and not have it taxed - </t>
  </si>
  <si>
    <t>The estimate is based on:</t>
  </si>
  <si>
    <t>Why an estimate? Because you can not know the exact amount of your earnings for the year until the year is completed.</t>
  </si>
  <si>
    <t>the more people you support - the more non-taxed money the government allows you to keep.</t>
  </si>
  <si>
    <t>The withholding tax is calculated off the gross earnings for the period</t>
  </si>
  <si>
    <t>Both methods are defined by Official IRS Publication 15: (Circular E), Employer's Tax Guide</t>
  </si>
  <si>
    <r>
      <t xml:space="preserve">Some people take </t>
    </r>
    <r>
      <rPr>
        <b/>
        <sz val="11"/>
        <color theme="1"/>
        <rFont val="Calibri"/>
        <family val="2"/>
        <scheme val="minor"/>
      </rPr>
      <t>fewer allowances</t>
    </r>
    <r>
      <rPr>
        <sz val="11"/>
        <color theme="1"/>
        <rFont val="Calibri"/>
        <family val="2"/>
        <scheme val="minor"/>
      </rPr>
      <t xml:space="preserve"> than they qualify for – will receive </t>
    </r>
    <r>
      <rPr>
        <b/>
        <sz val="11"/>
        <color theme="1"/>
        <rFont val="Calibri"/>
        <family val="2"/>
        <scheme val="minor"/>
      </rPr>
      <t>more refund</t>
    </r>
    <r>
      <rPr>
        <sz val="11"/>
        <color theme="1"/>
        <rFont val="Calibri"/>
        <family val="2"/>
        <scheme val="minor"/>
      </rPr>
      <t xml:space="preserve"> after tax forms are filed (final income tax form must list correct number of withholdings).</t>
    </r>
  </si>
  <si>
    <r>
      <t xml:space="preserve">Some people take the </t>
    </r>
    <r>
      <rPr>
        <b/>
        <sz val="11"/>
        <color theme="1"/>
        <rFont val="Calibri"/>
        <family val="2"/>
        <scheme val="minor"/>
      </rPr>
      <t>maximum number of allowances</t>
    </r>
    <r>
      <rPr>
        <sz val="11"/>
        <color theme="1"/>
        <rFont val="Calibri"/>
        <family val="2"/>
        <scheme val="minor"/>
      </rPr>
      <t xml:space="preserve"> – will </t>
    </r>
    <r>
      <rPr>
        <b/>
        <sz val="11"/>
        <color theme="1"/>
        <rFont val="Calibri"/>
        <family val="2"/>
        <scheme val="minor"/>
      </rPr>
      <t xml:space="preserve">receive little refund </t>
    </r>
    <r>
      <rPr>
        <sz val="11"/>
        <color theme="1"/>
        <rFont val="Calibri"/>
        <family val="2"/>
        <scheme val="minor"/>
      </rPr>
      <t>after tax forms are filed.</t>
    </r>
  </si>
  <si>
    <r>
      <t>The "</t>
    </r>
    <r>
      <rPr>
        <b/>
        <sz val="11"/>
        <color theme="1"/>
        <rFont val="Calibri"/>
        <family val="2"/>
        <scheme val="minor"/>
      </rPr>
      <t>Pay As You Go</t>
    </r>
    <r>
      <rPr>
        <sz val="11"/>
        <color theme="1"/>
        <rFont val="Calibri"/>
        <family val="2"/>
        <scheme val="minor"/>
      </rPr>
      <t>" concept applies: you must pay your taxes as you earn money.</t>
    </r>
  </si>
  <si>
    <t>Federal Income Taxes collected by employer and sent to Federal Government on behalf of the employees</t>
  </si>
  <si>
    <r>
      <t xml:space="preserve">The deduction from an employee's paycheck is only </t>
    </r>
    <r>
      <rPr>
        <b/>
        <sz val="11"/>
        <color theme="1"/>
        <rFont val="Calibri"/>
        <family val="2"/>
        <scheme val="minor"/>
      </rPr>
      <t>an estimate</t>
    </r>
    <r>
      <rPr>
        <sz val="11"/>
        <color theme="1"/>
        <rFont val="Calibri"/>
        <family val="2"/>
        <scheme val="minor"/>
      </rPr>
      <t>.</t>
    </r>
  </si>
  <si>
    <r>
      <t xml:space="preserve">The estimate is based on your </t>
    </r>
    <r>
      <rPr>
        <b/>
        <sz val="11"/>
        <color theme="1"/>
        <rFont val="Calibri"/>
        <family val="2"/>
        <scheme val="minor"/>
      </rPr>
      <t>W-4</t>
    </r>
    <r>
      <rPr>
        <sz val="11"/>
        <color theme="1"/>
        <rFont val="Calibri"/>
        <family val="2"/>
        <scheme val="minor"/>
      </rPr>
      <t xml:space="preserve"> Form that you complete when you get a new job.</t>
    </r>
  </si>
  <si>
    <r>
      <t xml:space="preserve">1) </t>
    </r>
    <r>
      <rPr>
        <b/>
        <sz val="11"/>
        <color theme="1"/>
        <rFont val="Calibri"/>
        <family val="2"/>
        <scheme val="minor"/>
      </rPr>
      <t>Status</t>
    </r>
    <r>
      <rPr>
        <sz val="11"/>
        <color theme="1"/>
        <rFont val="Calibri"/>
        <family val="2"/>
        <scheme val="minor"/>
      </rPr>
      <t xml:space="preserve"> you claim such as Single or Married.</t>
    </r>
  </si>
  <si>
    <r>
      <t xml:space="preserve">2) </t>
    </r>
    <r>
      <rPr>
        <b/>
        <sz val="11"/>
        <color theme="1"/>
        <rFont val="Calibri"/>
        <family val="2"/>
        <scheme val="minor"/>
      </rPr>
      <t>Number of Allowances</t>
    </r>
    <r>
      <rPr>
        <sz val="11"/>
        <color theme="1"/>
        <rFont val="Calibri"/>
        <family val="2"/>
        <scheme val="minor"/>
      </rPr>
      <t xml:space="preserve"> you claim (Number of people who you support, 1 Allowance = 1 personal or dependent exemption).</t>
    </r>
  </si>
  <si>
    <t>Amount for One Withholding Allowance</t>
  </si>
  <si>
    <t>Payroll Period</t>
  </si>
  <si>
    <t>Weekly</t>
  </si>
  <si>
    <t>Biweekly</t>
  </si>
  <si>
    <t>Semimonthly</t>
  </si>
  <si>
    <t>Monthly</t>
  </si>
  <si>
    <t>Quarterly</t>
  </si>
  <si>
    <t>Semiannually</t>
  </si>
  <si>
    <t>Annually</t>
  </si>
  <si>
    <t>https://www.irs.gov/pub/irs-pdf/n1036.pdf</t>
  </si>
  <si>
    <t>2018 IRS Circular E for Percentage Method:</t>
  </si>
  <si>
    <t>(a) SINGLE person (including head of household)—</t>
  </si>
  <si>
    <t>Tax Rule in Full:</t>
  </si>
  <si>
    <t>more</t>
  </si>
  <si>
    <t>Lookup Columns:</t>
  </si>
  <si>
    <t>(b) MARRIED person—</t>
  </si>
  <si>
    <t>Employee</t>
  </si>
  <si>
    <t>Gross Pay</t>
  </si>
  <si>
    <t># of Withholding Allowances</t>
  </si>
  <si>
    <t>Married</t>
  </si>
  <si>
    <t>Ada Kali</t>
  </si>
  <si>
    <t>Single</t>
  </si>
  <si>
    <t>Federal Income Tax Withholdings</t>
  </si>
  <si>
    <t>Cumulative Tax From Previous Categories</t>
  </si>
  <si>
    <r>
      <rPr>
        <b/>
        <sz val="11"/>
        <color rgb="FFFF0000"/>
        <rFont val="Calibri"/>
        <family val="2"/>
        <scheme val="minor"/>
      </rPr>
      <t>Allowance Amounts Table</t>
    </r>
    <r>
      <rPr>
        <b/>
        <sz val="11"/>
        <color theme="1"/>
        <rFont val="Calibri"/>
        <family val="2"/>
        <scheme val="minor"/>
      </rPr>
      <t>:</t>
    </r>
  </si>
  <si>
    <r>
      <rPr>
        <b/>
        <sz val="11"/>
        <color rgb="FFFF0000"/>
        <rFont val="Calibri"/>
        <family val="2"/>
        <scheme val="minor"/>
      </rPr>
      <t>Single - WEEKLY Payroll Period Tax Table</t>
    </r>
    <r>
      <rPr>
        <b/>
        <sz val="11"/>
        <color theme="1"/>
        <rFont val="Calibri"/>
        <family val="2"/>
        <scheme val="minor"/>
      </rPr>
      <t>:</t>
    </r>
  </si>
  <si>
    <t>Married - WEEKLY Payroll Period Tax Table</t>
  </si>
  <si>
    <t>Tax Rate</t>
  </si>
  <si>
    <t>No of Periods in Year</t>
  </si>
  <si>
    <t>Percentage Method Tables for Federal Income Tax Withholdings (For Wages Paid in 2018)</t>
  </si>
  <si>
    <t>Steps to Calculate Federal Income Tax Withholdings using Percentage Method</t>
  </si>
  <si>
    <t># Allowances</t>
  </si>
  <si>
    <t>Amount for 1 Weekly Allowance</t>
  </si>
  <si>
    <t>Payroll Period for ALL Employees</t>
  </si>
  <si>
    <t>Upper Limit Previous Category</t>
  </si>
  <si>
    <t>(Married or Single)</t>
  </si>
  <si>
    <t>Tax Rate (3)</t>
  </si>
  <si>
    <t>Upper Limit Previous Category (4)</t>
  </si>
  <si>
    <t>Cumulative Tax From Previous Categories (5)</t>
  </si>
  <si>
    <t>Mina Cordell</t>
  </si>
  <si>
    <t>Tyisha Fraser</t>
  </si>
  <si>
    <t>Lawrence Wynn</t>
  </si>
  <si>
    <t>Hildred Purnell</t>
  </si>
  <si>
    <t>Coleman Lipscomb</t>
  </si>
  <si>
    <t>Ciara Jay</t>
  </si>
  <si>
    <t>Nova Hazel</t>
  </si>
  <si>
    <t>Katelynn Turnbull</t>
  </si>
  <si>
    <t>Virgen Trapp</t>
  </si>
  <si>
    <t>Ninfa Desimone</t>
  </si>
  <si>
    <t>Federal Income Tax Withholding</t>
  </si>
  <si>
    <t>V5-ROUND((TGP-V4)*V3,2)</t>
  </si>
  <si>
    <t>Chantel Hadden</t>
  </si>
  <si>
    <t>Chance Hatley</t>
  </si>
  <si>
    <t>Thresa Carver</t>
  </si>
  <si>
    <t>Dede Sawyers</t>
  </si>
  <si>
    <t>Kanesha Shin</t>
  </si>
  <si>
    <t>Rubye Gleason</t>
  </si>
  <si>
    <t>Benton Miner</t>
  </si>
  <si>
    <t>Jeannine Whitehead</t>
  </si>
  <si>
    <t>Vanda Milton</t>
  </si>
  <si>
    <t>Monroe Mcgrath</t>
  </si>
  <si>
    <t>Married WEEKLY Tax Table ==&gt;&gt;</t>
  </si>
  <si>
    <t>Single WEEKLY Tax Table ==&gt;&gt;</t>
  </si>
  <si>
    <t>Ming Pham</t>
  </si>
  <si>
    <t>Total Allowance:</t>
  </si>
  <si>
    <t>Fed Income Tax:</t>
  </si>
  <si>
    <t>Taxable Pay Lower Limit</t>
  </si>
  <si>
    <t>Taxable Pay Upper Limit</t>
  </si>
  <si>
    <t>Taxable Pay Lower Limit (1)</t>
  </si>
  <si>
    <t>Taxable Pay Upper Limit (2)</t>
  </si>
  <si>
    <t>Taxable Pay (TP):</t>
  </si>
  <si>
    <t>Federal Income Tax Withholdings?</t>
  </si>
  <si>
    <t>Taxable Pay</t>
  </si>
  <si>
    <r>
      <rPr>
        <b/>
        <sz val="11"/>
        <color theme="1"/>
        <rFont val="Calibri"/>
        <family val="2"/>
        <scheme val="minor"/>
      </rPr>
      <t xml:space="preserve">Step 1: </t>
    </r>
    <r>
      <rPr>
        <sz val="11"/>
        <color theme="1"/>
        <rFont val="Calibri"/>
        <family val="2"/>
        <scheme val="minor"/>
      </rPr>
      <t># Withholding Allowance * One Allowance</t>
    </r>
  </si>
  <si>
    <r>
      <rPr>
        <b/>
        <sz val="11"/>
        <color theme="1"/>
        <rFont val="Calibri"/>
        <family val="2"/>
        <scheme val="minor"/>
      </rPr>
      <t xml:space="preserve">Step 2: </t>
    </r>
    <r>
      <rPr>
        <sz val="11"/>
        <color theme="1"/>
        <rFont val="Calibri"/>
        <family val="2"/>
        <scheme val="minor"/>
      </rPr>
      <t>Gross Pay - Total Allowances</t>
    </r>
  </si>
  <si>
    <t>Long Hand Method</t>
  </si>
  <si>
    <r>
      <rPr>
        <b/>
        <sz val="11"/>
        <color theme="1"/>
        <rFont val="Calibri"/>
        <family val="2"/>
        <scheme val="minor"/>
      </rPr>
      <t>Step 2:</t>
    </r>
    <r>
      <rPr>
        <sz val="11"/>
        <color theme="1"/>
        <rFont val="Calibri"/>
        <family val="2"/>
        <scheme val="minor"/>
      </rPr>
      <t xml:space="preserve"> V5 +ROUND( (TP - V4)*V3 ,2)</t>
    </r>
  </si>
  <si>
    <t>Automatic Method</t>
  </si>
  <si>
    <r>
      <rPr>
        <b/>
        <sz val="11"/>
        <color theme="1"/>
        <rFont val="Calibri"/>
        <family val="2"/>
        <scheme val="minor"/>
      </rPr>
      <t>Step 1:</t>
    </r>
    <r>
      <rPr>
        <sz val="11"/>
        <color theme="1"/>
        <rFont val="Calibri"/>
        <family val="2"/>
        <scheme val="minor"/>
      </rPr>
      <t xml:space="preserve"> MAX(Gross Pay - # Withholding Allowance * One Allowance , 0)</t>
    </r>
  </si>
  <si>
    <r>
      <rPr>
        <b/>
        <sz val="11"/>
        <color theme="1"/>
        <rFont val="Calibri"/>
        <family val="2"/>
        <scheme val="minor"/>
      </rPr>
      <t xml:space="preserve">Step 3: </t>
    </r>
    <r>
      <rPr>
        <sz val="11"/>
        <color theme="1"/>
        <rFont val="Calibri"/>
        <family val="2"/>
        <scheme val="minor"/>
      </rPr>
      <t>Using Taxable Pay as Lookup Value, Find Row and Follow Tax Rule in Table</t>
    </r>
  </si>
  <si>
    <t>Marital Status</t>
  </si>
  <si>
    <t>Marital Status for ALL Employees in this table</t>
  </si>
  <si>
    <t>VLOOKUP &amp; MAX Functions for Federal Income Tax Payroll Deductions</t>
  </si>
  <si>
    <t>Tina Smythe</t>
  </si>
  <si>
    <r>
      <rPr>
        <b/>
        <sz val="14"/>
        <rFont val="Calibri"/>
        <family val="2"/>
        <scheme val="minor"/>
      </rPr>
      <t xml:space="preserve">HW 1: </t>
    </r>
    <r>
      <rPr>
        <sz val="14"/>
        <rFont val="Calibri"/>
        <family val="2"/>
        <scheme val="minor"/>
      </rPr>
      <t>Somewhere on this sheet make the calculations for the Federal Income Tax Withholding Deduction for the below employee</t>
    </r>
  </si>
  <si>
    <t>Chantel Winn</t>
  </si>
  <si>
    <r>
      <rPr>
        <b/>
        <sz val="14"/>
        <rFont val="Calibri"/>
        <family val="2"/>
        <scheme val="minor"/>
      </rPr>
      <t xml:space="preserve">HW 2: </t>
    </r>
    <r>
      <rPr>
        <sz val="14"/>
        <rFont val="Calibri"/>
        <family val="2"/>
        <scheme val="minor"/>
      </rPr>
      <t>Somewhere on this sheet make the calculations for the Federal Income Tax Withholding Deduction for the below employee</t>
    </r>
  </si>
  <si>
    <t>Beryl Shearer</t>
  </si>
  <si>
    <t>Vasiliki Bozeman</t>
  </si>
  <si>
    <t>Vanita Petty</t>
  </si>
  <si>
    <t>Joannie Vanover</t>
  </si>
  <si>
    <t>Kirsten Stubblefield</t>
  </si>
  <si>
    <t>Dara Thao</t>
  </si>
  <si>
    <t>Shawnta Darling</t>
  </si>
  <si>
    <t>Nu Hatton</t>
  </si>
  <si>
    <t>Corene Lanham</t>
  </si>
  <si>
    <t>Juli Hopson</t>
  </si>
  <si>
    <t>Everyone in the bellow Payroll Table has martial status of "Single" and gets a Weekly Paycheck.</t>
  </si>
  <si>
    <t>Everyone in the bellow Payroll Table has martial status of "Married" and gets a Weekly Paycheck.</t>
  </si>
  <si>
    <t>Ty Wertz</t>
  </si>
  <si>
    <t>Maryjane Rayford</t>
  </si>
  <si>
    <t>Han Jeffrey</t>
  </si>
  <si>
    <t>Lavette Wiese</t>
  </si>
  <si>
    <t>Carlena Macklin</t>
  </si>
  <si>
    <t>Michel Wadsworth</t>
  </si>
  <si>
    <t>Arie Sheridan</t>
  </si>
  <si>
    <t>Claudie Clancy</t>
  </si>
  <si>
    <t>Adela Domingo</t>
  </si>
  <si>
    <t>Marybelle Golden</t>
  </si>
  <si>
    <t>Martial Status, Allowances and Pay Period</t>
  </si>
  <si>
    <t>Tax Calculation Long Hand</t>
  </si>
  <si>
    <t>Tax Calculation using MAX and VLOOKUP</t>
  </si>
  <si>
    <t>Full Payroll Table</t>
  </si>
  <si>
    <t>1) Federal Income Tax Withholding Deduction, 2) Long Hand, 3) VLOOKUP &amp; MAX, 4) Full Payroll Table</t>
  </si>
  <si>
    <t>Net Pay After Fed I.T.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</si>
</sst>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2" borderId="9">
      <alignment wrapText="1"/>
    </xf>
    <xf numFmtId="0" fontId="13" fillId="0" borderId="0"/>
    <xf numFmtId="0" fontId="15" fillId="0" borderId="0" applyNumberFormat="0" applyFill="0" applyBorder="0" applyAlignment="0" applyProtection="0"/>
  </cellStyleXfs>
  <cellXfs count="109">
    <xf numFmtId="0" fontId="0" fillId="0" borderId="0" xfId="0"/>
    <xf numFmtId="0" fontId="0" fillId="2" borderId="0" xfId="0" applyNumberFormat="1" applyFill="1"/>
    <xf numFmtId="0" fontId="3" fillId="3" borderId="1" xfId="0" applyNumberFormat="1" applyFont="1" applyFill="1" applyBorder="1" applyAlignment="1">
      <alignment horizontal="centerContinuous"/>
    </xf>
    <xf numFmtId="0" fontId="0" fillId="3" borderId="2" xfId="0" applyNumberFormat="1" applyFill="1" applyBorder="1" applyAlignment="1">
      <alignment horizontal="centerContinuous"/>
    </xf>
    <xf numFmtId="0" fontId="0" fillId="3" borderId="3" xfId="0" applyNumberFormat="1" applyFill="1" applyBorder="1" applyAlignment="1">
      <alignment horizontal="centerContinuous"/>
    </xf>
    <xf numFmtId="0" fontId="4" fillId="3" borderId="4" xfId="0" applyNumberFormat="1" applyFont="1" applyFill="1" applyBorder="1" applyAlignment="1">
      <alignment horizontal="centerContinuous"/>
    </xf>
    <xf numFmtId="0" fontId="2" fillId="2" borderId="0" xfId="0" applyNumberFormat="1" applyFont="1" applyFill="1" applyBorder="1" applyAlignment="1">
      <alignment horizontal="centerContinuous"/>
    </xf>
    <xf numFmtId="0" fontId="0" fillId="3" borderId="5" xfId="0" applyNumberFormat="1" applyFill="1" applyBorder="1" applyAlignment="1">
      <alignment horizontal="centerContinuous"/>
    </xf>
    <xf numFmtId="0" fontId="2" fillId="4" borderId="0" xfId="0" applyNumberFormat="1" applyFont="1" applyFill="1" applyBorder="1" applyAlignment="1">
      <alignment horizontal="centerContinuous"/>
    </xf>
    <xf numFmtId="0" fontId="5" fillId="3" borderId="4" xfId="0" applyNumberFormat="1" applyFont="1" applyFill="1" applyBorder="1"/>
    <xf numFmtId="0" fontId="6" fillId="3" borderId="0" xfId="0" applyNumberFormat="1" applyFont="1" applyFill="1" applyBorder="1"/>
    <xf numFmtId="0" fontId="0" fillId="3" borderId="0" xfId="0" applyNumberFormat="1" applyFill="1" applyBorder="1"/>
    <xf numFmtId="0" fontId="5" fillId="3" borderId="0" xfId="0" applyNumberFormat="1" applyFont="1" applyFill="1" applyBorder="1"/>
    <xf numFmtId="0" fontId="0" fillId="3" borderId="0" xfId="0" applyNumberFormat="1" applyFill="1" applyBorder="1" applyAlignment="1">
      <alignment horizontal="centerContinuous"/>
    </xf>
    <xf numFmtId="0" fontId="7" fillId="3" borderId="0" xfId="0" applyNumberFormat="1" applyFont="1" applyFill="1" applyBorder="1" applyAlignment="1">
      <alignment horizontal="centerContinuous"/>
    </xf>
    <xf numFmtId="0" fontId="7" fillId="3" borderId="5" xfId="0" applyNumberFormat="1" applyFont="1" applyFill="1" applyBorder="1" applyAlignment="1">
      <alignment horizontal="centerContinuous"/>
    </xf>
    <xf numFmtId="0" fontId="8" fillId="3" borderId="0" xfId="0" applyNumberFormat="1" applyFont="1" applyFill="1" applyBorder="1"/>
    <xf numFmtId="0" fontId="9" fillId="3" borderId="0" xfId="0" applyNumberFormat="1" applyFont="1" applyFill="1" applyBorder="1"/>
    <xf numFmtId="0" fontId="0" fillId="3" borderId="5" xfId="0" applyNumberFormat="1" applyFill="1" applyBorder="1"/>
    <xf numFmtId="0" fontId="10" fillId="3" borderId="0" xfId="0" applyNumberFormat="1" applyFont="1" applyFill="1" applyBorder="1" applyAlignment="1">
      <alignment horizontal="left" indent="1"/>
    </xf>
    <xf numFmtId="0" fontId="6" fillId="3" borderId="0" xfId="0" applyNumberFormat="1" applyFont="1" applyFill="1" applyBorder="1" applyAlignment="1">
      <alignment horizontal="left" indent="2"/>
    </xf>
    <xf numFmtId="0" fontId="11" fillId="3" borderId="0" xfId="0" applyNumberFormat="1" applyFont="1" applyFill="1" applyBorder="1" applyAlignment="1">
      <alignment horizontal="left" indent="6"/>
    </xf>
    <xf numFmtId="0" fontId="11" fillId="3" borderId="0" xfId="0" applyNumberFormat="1" applyFont="1" applyFill="1" applyBorder="1" applyAlignment="1">
      <alignment horizontal="left" indent="1"/>
    </xf>
    <xf numFmtId="0" fontId="0" fillId="3" borderId="4" xfId="0" applyNumberFormat="1" applyFill="1" applyBorder="1"/>
    <xf numFmtId="0" fontId="12" fillId="3" borderId="0" xfId="0" applyNumberFormat="1" applyFont="1" applyFill="1" applyBorder="1" applyAlignment="1">
      <alignment horizontal="left" vertical="center" indent="3"/>
    </xf>
    <xf numFmtId="0" fontId="0" fillId="3" borderId="6" xfId="0" applyNumberFormat="1" applyFill="1" applyBorder="1"/>
    <xf numFmtId="0" fontId="0" fillId="3" borderId="7" xfId="0" applyNumberFormat="1" applyFill="1" applyBorder="1"/>
    <xf numFmtId="0" fontId="0" fillId="3" borderId="8" xfId="0" applyNumberFormat="1" applyFill="1" applyBorder="1"/>
    <xf numFmtId="0" fontId="0" fillId="0" borderId="0" xfId="0" applyNumberFormat="1"/>
    <xf numFmtId="0" fontId="14" fillId="0" borderId="0" xfId="0" applyFont="1"/>
    <xf numFmtId="0" fontId="0" fillId="3" borderId="11" xfId="0" applyFill="1" applyBorder="1"/>
    <xf numFmtId="0" fontId="0" fillId="3" borderId="12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3" borderId="10" xfId="0" applyFill="1" applyBorder="1"/>
    <xf numFmtId="0" fontId="16" fillId="3" borderId="10" xfId="0" applyFont="1" applyFill="1" applyBorder="1"/>
    <xf numFmtId="0" fontId="17" fillId="6" borderId="10" xfId="0" applyFont="1" applyFill="1" applyBorder="1" applyAlignment="1">
      <alignment horizontal="centerContinuous"/>
    </xf>
    <xf numFmtId="0" fontId="2" fillId="6" borderId="11" xfId="0" applyFont="1" applyFill="1" applyBorder="1" applyAlignment="1">
      <alignment horizontal="centerContinuous"/>
    </xf>
    <xf numFmtId="0" fontId="2" fillId="6" borderId="12" xfId="0" applyFont="1" applyFill="1" applyBorder="1" applyAlignment="1">
      <alignment horizontal="centerContinuous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5" borderId="10" xfId="0" applyFill="1" applyBorder="1" applyAlignment="1">
      <alignment horizontal="left" indent="1"/>
    </xf>
    <xf numFmtId="0" fontId="0" fillId="3" borderId="10" xfId="0" applyFill="1" applyBorder="1" applyAlignment="1">
      <alignment horizontal="left" indent="2"/>
    </xf>
    <xf numFmtId="0" fontId="0" fillId="5" borderId="10" xfId="0" applyFill="1" applyBorder="1" applyAlignment="1">
      <alignment horizontal="left" indent="2"/>
    </xf>
    <xf numFmtId="0" fontId="0" fillId="3" borderId="10" xfId="0" applyFill="1" applyBorder="1" applyAlignment="1">
      <alignment horizontal="left" indent="4"/>
    </xf>
    <xf numFmtId="0" fontId="0" fillId="5" borderId="10" xfId="0" applyFill="1" applyBorder="1" applyAlignment="1">
      <alignment horizontal="left" indent="4"/>
    </xf>
    <xf numFmtId="164" fontId="0" fillId="0" borderId="9" xfId="0" applyNumberFormat="1" applyBorder="1"/>
    <xf numFmtId="0" fontId="0" fillId="0" borderId="9" xfId="0" applyBorder="1"/>
    <xf numFmtId="0" fontId="0" fillId="7" borderId="9" xfId="0" applyFill="1" applyBorder="1"/>
    <xf numFmtId="0" fontId="15" fillId="0" borderId="0" xfId="4"/>
    <xf numFmtId="0" fontId="19" fillId="3" borderId="9" xfId="3" applyFont="1" applyFill="1" applyBorder="1" applyAlignment="1">
      <alignment wrapText="1"/>
    </xf>
    <xf numFmtId="0" fontId="20" fillId="0" borderId="9" xfId="3" applyFont="1" applyFill="1" applyBorder="1" applyAlignment="1">
      <alignment wrapText="1"/>
    </xf>
    <xf numFmtId="8" fontId="0" fillId="0" borderId="9" xfId="0" applyNumberFormat="1" applyFont="1" applyFill="1" applyBorder="1"/>
    <xf numFmtId="164" fontId="0" fillId="0" borderId="0" xfId="0" applyNumberFormat="1"/>
    <xf numFmtId="164" fontId="0" fillId="8" borderId="9" xfId="0" applyNumberFormat="1" applyFill="1" applyBorder="1"/>
    <xf numFmtId="0" fontId="17" fillId="2" borderId="0" xfId="0" applyFont="1" applyFill="1"/>
    <xf numFmtId="0" fontId="14" fillId="0" borderId="0" xfId="0" applyFont="1" applyAlignment="1">
      <alignment horizontal="center"/>
    </xf>
    <xf numFmtId="8" fontId="0" fillId="8" borderId="9" xfId="0" applyNumberFormat="1" applyFill="1" applyBorder="1"/>
    <xf numFmtId="0" fontId="0" fillId="0" borderId="21" xfId="0" applyBorder="1"/>
    <xf numFmtId="0" fontId="14" fillId="0" borderId="19" xfId="0" applyFont="1" applyBorder="1"/>
    <xf numFmtId="0" fontId="14" fillId="0" borderId="21" xfId="0" applyFont="1" applyBorder="1"/>
    <xf numFmtId="0" fontId="21" fillId="0" borderId="0" xfId="0" applyFont="1"/>
    <xf numFmtId="0" fontId="0" fillId="8" borderId="9" xfId="0" applyNumberFormat="1" applyFill="1" applyBorder="1"/>
    <xf numFmtId="0" fontId="2" fillId="2" borderId="9" xfId="0" applyFont="1" applyFill="1" applyBorder="1"/>
    <xf numFmtId="0" fontId="2" fillId="9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164" fontId="0" fillId="0" borderId="9" xfId="0" applyNumberFormat="1" applyFill="1" applyBorder="1"/>
    <xf numFmtId="165" fontId="0" fillId="0" borderId="9" xfId="0" applyNumberFormat="1" applyFill="1" applyBorder="1"/>
    <xf numFmtId="9" fontId="0" fillId="0" borderId="9" xfId="0" applyNumberFormat="1" applyFill="1" applyBorder="1"/>
    <xf numFmtId="0" fontId="0" fillId="0" borderId="9" xfId="0" applyFill="1" applyBorder="1"/>
    <xf numFmtId="164" fontId="0" fillId="0" borderId="10" xfId="0" applyNumberFormat="1" applyFill="1" applyBorder="1"/>
    <xf numFmtId="0" fontId="0" fillId="0" borderId="10" xfId="0" applyFill="1" applyBorder="1"/>
    <xf numFmtId="0" fontId="19" fillId="3" borderId="10" xfId="3" applyFont="1" applyFill="1" applyBorder="1" applyAlignment="1">
      <alignment wrapText="1"/>
    </xf>
    <xf numFmtId="0" fontId="19" fillId="3" borderId="12" xfId="3" applyFont="1" applyFill="1" applyBorder="1" applyAlignment="1">
      <alignment wrapText="1"/>
    </xf>
    <xf numFmtId="0" fontId="0" fillId="0" borderId="19" xfId="0" applyFill="1" applyBorder="1"/>
    <xf numFmtId="0" fontId="21" fillId="0" borderId="0" xfId="0" applyFont="1" applyAlignment="1">
      <alignment wrapText="1"/>
    </xf>
    <xf numFmtId="0" fontId="0" fillId="0" borderId="0" xfId="0" applyBorder="1"/>
    <xf numFmtId="8" fontId="0" fillId="8" borderId="20" xfId="0" applyNumberFormat="1" applyFill="1" applyBorder="1"/>
    <xf numFmtId="0" fontId="0" fillId="10" borderId="22" xfId="0" applyFill="1" applyBorder="1"/>
    <xf numFmtId="0" fontId="0" fillId="10" borderId="23" xfId="0" applyFill="1" applyBorder="1"/>
    <xf numFmtId="0" fontId="0" fillId="10" borderId="24" xfId="0" applyFill="1" applyBorder="1"/>
    <xf numFmtId="0" fontId="14" fillId="0" borderId="25" xfId="0" applyFont="1" applyBorder="1"/>
    <xf numFmtId="0" fontId="0" fillId="0" borderId="26" xfId="0" applyBorder="1"/>
    <xf numFmtId="8" fontId="14" fillId="0" borderId="25" xfId="0" applyNumberFormat="1" applyFont="1" applyBorder="1"/>
    <xf numFmtId="0" fontId="14" fillId="0" borderId="27" xfId="0" applyFont="1" applyBorder="1"/>
    <xf numFmtId="8" fontId="0" fillId="8" borderId="28" xfId="0" applyNumberFormat="1" applyFill="1" applyBorder="1"/>
    <xf numFmtId="0" fontId="0" fillId="0" borderId="29" xfId="0" applyBorder="1"/>
    <xf numFmtId="0" fontId="0" fillId="0" borderId="30" xfId="0" applyBorder="1"/>
    <xf numFmtId="8" fontId="0" fillId="0" borderId="29" xfId="0" applyNumberFormat="1" applyFill="1" applyBorder="1"/>
    <xf numFmtId="0" fontId="14" fillId="5" borderId="10" xfId="0" applyFont="1" applyFill="1" applyBorder="1"/>
    <xf numFmtId="0" fontId="18" fillId="0" borderId="19" xfId="0" applyFont="1" applyBorder="1"/>
    <xf numFmtId="0" fontId="22" fillId="10" borderId="10" xfId="0" applyFont="1" applyFill="1" applyBorder="1"/>
    <xf numFmtId="0" fontId="22" fillId="10" borderId="11" xfId="0" applyFont="1" applyFill="1" applyBorder="1"/>
    <xf numFmtId="0" fontId="22" fillId="10" borderId="12" xfId="0" applyFont="1" applyFill="1" applyBorder="1"/>
    <xf numFmtId="0" fontId="0" fillId="10" borderId="13" xfId="0" applyFill="1" applyBorder="1"/>
    <xf numFmtId="0" fontId="0" fillId="10" borderId="14" xfId="0" applyFill="1" applyBorder="1"/>
    <xf numFmtId="0" fontId="0" fillId="10" borderId="15" xfId="0" applyFill="1" applyBorder="1"/>
    <xf numFmtId="0" fontId="0" fillId="10" borderId="31" xfId="0" applyFill="1" applyBorder="1"/>
    <xf numFmtId="0" fontId="0" fillId="10" borderId="0" xfId="0" applyFill="1" applyBorder="1"/>
    <xf numFmtId="0" fontId="0" fillId="10" borderId="32" xfId="0" applyFill="1" applyBorder="1"/>
    <xf numFmtId="0" fontId="0" fillId="10" borderId="16" xfId="0" applyFill="1" applyBorder="1"/>
    <xf numFmtId="0" fontId="0" fillId="10" borderId="17" xfId="0" applyFill="1" applyBorder="1"/>
    <xf numFmtId="0" fontId="0" fillId="10" borderId="18" xfId="0" applyFill="1" applyBorder="1"/>
    <xf numFmtId="0" fontId="21" fillId="0" borderId="0" xfId="0" applyFont="1" applyAlignment="1"/>
  </cellXfs>
  <cellStyles count="5">
    <cellStyle name="blue" xfId="2" xr:uid="{EFA49702-BA34-4790-848C-D047F0A2218D}"/>
    <cellStyle name="Hyperlink" xfId="4" builtinId="8"/>
    <cellStyle name="Normal" xfId="0" builtinId="0"/>
    <cellStyle name="Normal 2" xfId="1" xr:uid="{B1A32A2B-9A3D-4ED9-9A7C-063F72C72EE1}"/>
    <cellStyle name="Normal 2 2" xfId="3" xr:uid="{1B6688FC-DC4C-4BC2-9219-1A30E4844388}"/>
  </cellStyles>
  <dxfs count="2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542423</xdr:colOff>
      <xdr:row>12</xdr:row>
      <xdr:rowOff>44115</xdr:rowOff>
    </xdr:from>
    <xdr:to>
      <xdr:col>16</xdr:col>
      <xdr:colOff>34030</xdr:colOff>
      <xdr:row>15</xdr:row>
      <xdr:rowOff>300731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21338C-18D0-4116-A928-095DA75A7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9186" y="4265194"/>
          <a:ext cx="875239" cy="1148958"/>
        </a:xfrm>
        <a:prstGeom prst="rect">
          <a:avLst/>
        </a:prstGeom>
      </xdr:spPr>
    </xdr:pic>
    <xdr:clientData/>
  </xdr:twoCellAnchor>
  <xdr:twoCellAnchor editAs="oneCell">
    <xdr:from>
      <xdr:col>2</xdr:col>
      <xdr:colOff>130342</xdr:colOff>
      <xdr:row>6</xdr:row>
      <xdr:rowOff>55145</xdr:rowOff>
    </xdr:from>
    <xdr:to>
      <xdr:col>13</xdr:col>
      <xdr:colOff>300790</xdr:colOff>
      <xdr:row>18</xdr:row>
      <xdr:rowOff>191200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03B488-FAC5-4E83-9D64-B9F2B8FED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210" y="2291013"/>
          <a:ext cx="8963527" cy="4006213"/>
        </a:xfrm>
        <a:prstGeom prst="rect">
          <a:avLst/>
        </a:prstGeom>
      </xdr:spPr>
    </xdr:pic>
    <xdr:clientData/>
  </xdr:twoCellAnchor>
  <xdr:twoCellAnchor editAs="oneCell">
    <xdr:from>
      <xdr:col>10</xdr:col>
      <xdr:colOff>680738</xdr:colOff>
      <xdr:row>7</xdr:row>
      <xdr:rowOff>50132</xdr:rowOff>
    </xdr:from>
    <xdr:to>
      <xdr:col>17</xdr:col>
      <xdr:colOff>10026</xdr:colOff>
      <xdr:row>8</xdr:row>
      <xdr:rowOff>290763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3961189-7A0A-435C-99A3-5B80E29D2A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071"/>
        <a:stretch/>
      </xdr:blipFill>
      <xdr:spPr>
        <a:xfrm>
          <a:off x="8110238" y="2616869"/>
          <a:ext cx="4111841" cy="571499"/>
        </a:xfrm>
        <a:prstGeom prst="rect">
          <a:avLst/>
        </a:prstGeom>
      </xdr:spPr>
    </xdr:pic>
    <xdr:clientData/>
  </xdr:twoCellAnchor>
  <xdr:twoCellAnchor editAs="oneCell">
    <xdr:from>
      <xdr:col>1</xdr:col>
      <xdr:colOff>89841</xdr:colOff>
      <xdr:row>18</xdr:row>
      <xdr:rowOff>295908</xdr:rowOff>
    </xdr:from>
    <xdr:to>
      <xdr:col>17</xdr:col>
      <xdr:colOff>180473</xdr:colOff>
      <xdr:row>20</xdr:row>
      <xdr:rowOff>80210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E81BFD3-C8DD-4C88-A9C6-3A8671814D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16183" b="-658"/>
        <a:stretch/>
      </xdr:blipFill>
      <xdr:spPr>
        <a:xfrm>
          <a:off x="601183" y="6401934"/>
          <a:ext cx="11791343" cy="4059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174348</xdr:colOff>
      <xdr:row>16</xdr:row>
      <xdr:rowOff>178919</xdr:rowOff>
    </xdr:from>
    <xdr:to>
      <xdr:col>16</xdr:col>
      <xdr:colOff>1078383</xdr:colOff>
      <xdr:row>25</xdr:row>
      <xdr:rowOff>168519</xdr:rowOff>
    </xdr:to>
    <xdr:pic>
      <xdr:nvPicPr>
        <xdr:cNvPr id="2" name="Picture 1" descr="336070_la_08_02">
          <a:extLst>
            <a:ext uri="{FF2B5EF4-FFF2-40B4-BE49-F238E27FC236}">
              <a16:creationId xmlns:a16="http://schemas.microsoft.com/office/drawing/2014/main" id="{E900EFE3-6040-4513-BEC7-A729D0F0F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8079" y="3278207"/>
          <a:ext cx="3944708" cy="1755389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rs.gov/pub/irs-pdf/n1036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rs.gov/pub/irs-pdf/n1036.pdf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rs.gov/pub/irs-pdf/n1036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rs.gov/pub/irs-pdf/n1036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rs.gov/pub/irs-pdf/n1036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rs.gov/pub/irs-pdf/n1036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rs.gov/pub/irs-pdf/n1036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rs.gov/pub/irs-pdf/n1036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rs.gov/pub/irs-pdf/n10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A8285-60BA-49DB-8F1A-7A1FA849884B}">
  <sheetPr>
    <tabColor rgb="FFFFFF00"/>
  </sheetPr>
  <dimension ref="A1:AQ39"/>
  <sheetViews>
    <sheetView tabSelected="1" zoomScale="95" zoomScaleNormal="95" workbookViewId="0">
      <selection activeCell="T45" sqref="T45"/>
    </sheetView>
  </sheetViews>
  <sheetFormatPr defaultRowHeight="15" x14ac:dyDescent="0.25"/>
  <cols>
    <col min="1" max="1" width="7.7109375" customWidth="1"/>
    <col min="2" max="2" width="3" customWidth="1"/>
    <col min="3" max="3" width="17.28515625" customWidth="1"/>
    <col min="4" max="7" width="10.42578125" customWidth="1"/>
    <col min="8" max="8" width="19.42578125" customWidth="1"/>
    <col min="9" max="9" width="10.42578125" customWidth="1"/>
    <col min="10" max="10" width="12.140625" customWidth="1"/>
    <col min="11" max="16" width="10.42578125" customWidth="1"/>
    <col min="17" max="17" width="9.42578125" customWidth="1"/>
    <col min="18" max="18" width="3.28515625" customWidth="1"/>
    <col min="26" max="26" width="12.5703125" customWidth="1"/>
  </cols>
  <sheetData>
    <row r="1" spans="1:43" ht="26.2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33" thickTop="1" x14ac:dyDescent="0.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32.25" x14ac:dyDescent="0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32.25" x14ac:dyDescent="0.5">
      <c r="A4" s="1"/>
      <c r="B4" s="5" t="s">
        <v>107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7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6.25" x14ac:dyDescent="0.4">
      <c r="A5" s="1"/>
      <c r="B5" s="9"/>
      <c r="C5" s="16" t="s">
        <v>0</v>
      </c>
      <c r="D5" s="10"/>
      <c r="E5" s="10"/>
      <c r="F5" s="11"/>
      <c r="G5" s="11"/>
      <c r="H5" s="11"/>
      <c r="I5" s="11"/>
      <c r="J5" s="12"/>
      <c r="K5" s="11"/>
      <c r="L5" s="12"/>
      <c r="M5" s="12"/>
      <c r="N5" s="13"/>
      <c r="O5" s="14"/>
      <c r="P5" s="14"/>
      <c r="Q5" s="14"/>
      <c r="R5" s="1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6.25" x14ac:dyDescent="0.4">
      <c r="A6" s="1"/>
      <c r="B6" s="9"/>
      <c r="C6" s="19" t="s">
        <v>138</v>
      </c>
      <c r="D6" s="10"/>
      <c r="E6" s="10"/>
      <c r="F6" s="11"/>
      <c r="G6" s="11"/>
      <c r="H6" s="11"/>
      <c r="I6" s="11"/>
      <c r="J6" s="12"/>
      <c r="K6" s="11"/>
      <c r="L6" s="12"/>
      <c r="M6" s="12"/>
      <c r="N6" s="13"/>
      <c r="O6" s="14"/>
      <c r="P6" s="17"/>
      <c r="Q6" s="11"/>
      <c r="R6" s="18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6.25" x14ac:dyDescent="0.4">
      <c r="A7" s="1"/>
      <c r="B7" s="9"/>
      <c r="C7" s="19" t="s">
        <v>134</v>
      </c>
      <c r="D7" s="10"/>
      <c r="E7" s="10"/>
      <c r="F7" s="11"/>
      <c r="G7" s="11"/>
      <c r="H7" s="11"/>
      <c r="I7" s="11"/>
      <c r="J7" s="12"/>
      <c r="K7" s="11"/>
      <c r="L7" s="12"/>
      <c r="M7" s="12"/>
      <c r="N7" s="13"/>
      <c r="O7" s="11"/>
      <c r="P7" s="11"/>
      <c r="Q7" s="11"/>
      <c r="R7" s="18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26.25" x14ac:dyDescent="0.4">
      <c r="A8" s="1"/>
      <c r="B8" s="9"/>
      <c r="C8" s="19" t="s">
        <v>135</v>
      </c>
      <c r="D8" s="20"/>
      <c r="E8" s="10"/>
      <c r="F8" s="11"/>
      <c r="G8" s="11"/>
      <c r="H8" s="11"/>
      <c r="I8" s="11"/>
      <c r="J8" s="12"/>
      <c r="K8" s="11"/>
      <c r="L8" s="12"/>
      <c r="M8" s="12"/>
      <c r="N8" s="13"/>
      <c r="O8" s="11"/>
      <c r="P8" s="11"/>
      <c r="Q8" s="11"/>
      <c r="R8" s="18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26.25" x14ac:dyDescent="0.4">
      <c r="A9" s="1"/>
      <c r="B9" s="9"/>
      <c r="C9" s="19" t="s">
        <v>136</v>
      </c>
      <c r="D9" s="10"/>
      <c r="E9" s="10"/>
      <c r="F9" s="11"/>
      <c r="G9" s="11"/>
      <c r="H9" s="11"/>
      <c r="I9" s="11"/>
      <c r="J9" s="12"/>
      <c r="K9" s="11"/>
      <c r="L9" s="12"/>
      <c r="M9" s="12"/>
      <c r="N9" s="13"/>
      <c r="O9" s="11"/>
      <c r="P9" s="11"/>
      <c r="Q9" s="11"/>
      <c r="R9" s="18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26.25" x14ac:dyDescent="0.4">
      <c r="A10" s="1"/>
      <c r="B10" s="9"/>
      <c r="C10" s="19" t="s">
        <v>137</v>
      </c>
      <c r="D10" s="20"/>
      <c r="E10" s="10"/>
      <c r="F10" s="11"/>
      <c r="G10" s="11"/>
      <c r="H10" s="11"/>
      <c r="I10" s="11"/>
      <c r="J10" s="12"/>
      <c r="K10" s="11"/>
      <c r="L10" s="12"/>
      <c r="M10" s="12"/>
      <c r="N10" s="13"/>
      <c r="O10" s="11"/>
      <c r="P10" s="11"/>
      <c r="Q10" s="11"/>
      <c r="R10" s="18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26.25" x14ac:dyDescent="0.4">
      <c r="A11" s="1"/>
      <c r="B11" s="9"/>
      <c r="C11" s="19"/>
      <c r="D11" s="20"/>
      <c r="E11" s="10"/>
      <c r="F11" s="11"/>
      <c r="G11" s="11"/>
      <c r="H11" s="11"/>
      <c r="I11" s="11"/>
      <c r="J11" s="12"/>
      <c r="K11" s="11"/>
      <c r="L11" s="12"/>
      <c r="M11" s="12"/>
      <c r="N11" s="13"/>
      <c r="O11" s="11"/>
      <c r="P11" s="11"/>
      <c r="Q11" s="11"/>
      <c r="R11" s="18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26.25" x14ac:dyDescent="0.4">
      <c r="A12" s="1"/>
      <c r="B12" s="9"/>
      <c r="C12" s="19"/>
      <c r="D12" s="10"/>
      <c r="E12" s="10"/>
      <c r="F12" s="11"/>
      <c r="G12" s="11"/>
      <c r="H12" s="11"/>
      <c r="I12" s="11"/>
      <c r="J12" s="12"/>
      <c r="K12" s="11"/>
      <c r="L12" s="12"/>
      <c r="M12" s="12"/>
      <c r="N12" s="13"/>
      <c r="O12" s="11"/>
      <c r="P12" s="11"/>
      <c r="Q12" s="11"/>
      <c r="R12" s="18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26.25" x14ac:dyDescent="0.4">
      <c r="A13" s="1"/>
      <c r="B13" s="9"/>
      <c r="C13" s="19"/>
      <c r="D13" s="10"/>
      <c r="E13" s="10"/>
      <c r="F13" s="11"/>
      <c r="G13" s="11"/>
      <c r="H13" s="11"/>
      <c r="I13" s="11"/>
      <c r="J13" s="12"/>
      <c r="K13" s="11"/>
      <c r="L13" s="12"/>
      <c r="M13" s="12"/>
      <c r="N13" s="13"/>
      <c r="O13" s="11"/>
      <c r="P13" s="11"/>
      <c r="Q13" s="11"/>
      <c r="R13" s="18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8" customHeight="1" x14ac:dyDescent="0.4">
      <c r="A14" s="1"/>
      <c r="B14" s="9"/>
      <c r="C14" s="21"/>
      <c r="D14" s="10"/>
      <c r="E14" s="10"/>
      <c r="F14" s="11"/>
      <c r="G14" s="11"/>
      <c r="H14" s="11"/>
      <c r="I14" s="11"/>
      <c r="J14" s="12"/>
      <c r="K14" s="11"/>
      <c r="L14" s="12"/>
      <c r="M14" s="12"/>
      <c r="N14" s="13"/>
      <c r="O14" s="11"/>
      <c r="P14" s="11"/>
      <c r="Q14" s="11"/>
      <c r="R14" s="18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26.25" x14ac:dyDescent="0.4">
      <c r="A15" s="1"/>
      <c r="B15" s="9"/>
      <c r="C15" s="21"/>
      <c r="D15" s="10"/>
      <c r="E15" s="10"/>
      <c r="F15" s="11"/>
      <c r="G15" s="11"/>
      <c r="H15" s="11"/>
      <c r="I15" s="11"/>
      <c r="J15" s="12"/>
      <c r="K15" s="11"/>
      <c r="L15" s="12"/>
      <c r="M15" s="12"/>
      <c r="N15" s="13"/>
      <c r="O15" s="11"/>
      <c r="P15" s="11"/>
      <c r="Q15" s="11"/>
      <c r="R15" s="18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26.25" x14ac:dyDescent="0.4">
      <c r="A16" s="1"/>
      <c r="B16" s="9"/>
      <c r="C16" s="22"/>
      <c r="D16" s="10"/>
      <c r="E16" s="10"/>
      <c r="F16" s="11"/>
      <c r="G16" s="11"/>
      <c r="H16" s="11"/>
      <c r="I16" s="11"/>
      <c r="J16" s="12"/>
      <c r="K16" s="11"/>
      <c r="L16" s="12"/>
      <c r="M16" s="12"/>
      <c r="N16" s="13"/>
      <c r="O16" s="11"/>
      <c r="P16" s="11"/>
      <c r="Q16" s="11"/>
      <c r="R16" s="18"/>
      <c r="S16" s="1"/>
      <c r="T16" s="1"/>
      <c r="U16" s="1"/>
      <c r="V16" s="1"/>
      <c r="W16" s="1"/>
      <c r="X16" s="1" t="str">
        <f t="shared" ref="X16:X21" si="0">REPLACE(C16,1,3,"")</f>
        <v/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26.25" x14ac:dyDescent="0.4">
      <c r="A17" s="1"/>
      <c r="B17" s="9"/>
      <c r="C17" s="21"/>
      <c r="D17" s="10"/>
      <c r="E17" s="10"/>
      <c r="F17" s="11"/>
      <c r="G17" s="11"/>
      <c r="H17" s="11"/>
      <c r="I17" s="11"/>
      <c r="J17" s="12"/>
      <c r="K17" s="11"/>
      <c r="L17" s="12"/>
      <c r="M17" s="12"/>
      <c r="N17" s="13"/>
      <c r="O17" s="11"/>
      <c r="P17" s="11"/>
      <c r="Q17" s="11"/>
      <c r="R17" s="18"/>
      <c r="S17" s="1"/>
      <c r="T17" s="1"/>
      <c r="U17" s="1"/>
      <c r="V17" s="1"/>
      <c r="W17" s="1"/>
      <c r="X17" s="1" t="str">
        <f t="shared" si="0"/>
        <v/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26.25" x14ac:dyDescent="0.4">
      <c r="A18" s="1"/>
      <c r="B18" s="23"/>
      <c r="C18" s="21"/>
      <c r="D18" s="10"/>
      <c r="E18" s="10"/>
      <c r="F18" s="11"/>
      <c r="G18" s="11"/>
      <c r="H18" s="11"/>
      <c r="I18" s="11"/>
      <c r="J18" s="12"/>
      <c r="K18" s="11"/>
      <c r="L18" s="12"/>
      <c r="M18" s="12"/>
      <c r="N18" s="13"/>
      <c r="O18" s="11"/>
      <c r="P18" s="11"/>
      <c r="Q18" s="11"/>
      <c r="R18" s="18"/>
      <c r="S18" s="1"/>
      <c r="T18" s="1"/>
      <c r="U18" s="1"/>
      <c r="V18" s="1"/>
      <c r="W18" s="1"/>
      <c r="X18" s="1" t="str">
        <f t="shared" si="0"/>
        <v/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26.25" x14ac:dyDescent="0.4">
      <c r="A19" s="1"/>
      <c r="B19" s="23"/>
      <c r="C19" s="22"/>
      <c r="D19" s="10"/>
      <c r="E19" s="10"/>
      <c r="F19" s="11"/>
      <c r="G19" s="11"/>
      <c r="H19" s="11"/>
      <c r="I19" s="11"/>
      <c r="J19" s="12"/>
      <c r="K19" s="11"/>
      <c r="L19" s="12"/>
      <c r="M19" s="12"/>
      <c r="N19" s="13"/>
      <c r="O19" s="11"/>
      <c r="P19" s="11"/>
      <c r="Q19" s="11"/>
      <c r="R19" s="18"/>
      <c r="S19" s="1"/>
      <c r="T19" s="1"/>
      <c r="U19" s="1"/>
      <c r="V19" s="1"/>
      <c r="W19" s="1"/>
      <c r="X19" s="1" t="str">
        <f t="shared" si="0"/>
        <v/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23.25" x14ac:dyDescent="0.35">
      <c r="A20" s="1"/>
      <c r="B20" s="23"/>
      <c r="C20" s="24"/>
      <c r="D20" s="11"/>
      <c r="E20" s="11"/>
      <c r="F20" s="11"/>
      <c r="G20" s="11"/>
      <c r="H20" s="11"/>
      <c r="I20" s="11"/>
      <c r="J20" s="11"/>
      <c r="K20" s="11"/>
      <c r="L20" s="11"/>
      <c r="M20" s="14"/>
      <c r="N20" s="11"/>
      <c r="O20" s="11"/>
      <c r="P20" s="11"/>
      <c r="Q20" s="11"/>
      <c r="R20" s="18"/>
      <c r="S20" s="1"/>
      <c r="T20" s="1"/>
      <c r="U20" s="1"/>
      <c r="V20" s="1"/>
      <c r="W20" s="1"/>
      <c r="X20" s="1" t="str">
        <f t="shared" si="0"/>
        <v/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5.75" thickBot="1" x14ac:dyDescent="0.3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  <c r="S21" s="1"/>
      <c r="T21" s="1"/>
      <c r="U21" s="1"/>
      <c r="V21" s="1"/>
      <c r="W21" s="1"/>
      <c r="X21" s="1" t="str">
        <f t="shared" si="0"/>
        <v/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5.75" thickTop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28"/>
      <c r="AP24" s="28"/>
      <c r="AQ24" s="28"/>
    </row>
    <row r="25" spans="1:4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28"/>
      <c r="AP25" s="28"/>
      <c r="AQ25" s="28"/>
    </row>
    <row r="26" spans="1:4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28"/>
      <c r="AP26" s="28"/>
      <c r="AQ26" s="28"/>
    </row>
    <row r="27" spans="1:4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28"/>
      <c r="AP27" s="28"/>
      <c r="AQ27" s="28"/>
    </row>
    <row r="28" spans="1:4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28"/>
      <c r="AP28" s="28"/>
      <c r="AQ28" s="28"/>
    </row>
    <row r="29" spans="1:4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28"/>
      <c r="AP29" s="28"/>
      <c r="AQ29" s="28"/>
    </row>
    <row r="30" spans="1:4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28"/>
      <c r="AP30" s="28"/>
      <c r="AQ30" s="28"/>
    </row>
    <row r="31" spans="1:4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28"/>
      <c r="AP31" s="28"/>
      <c r="AQ31" s="28"/>
    </row>
    <row r="32" spans="1:4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28"/>
      <c r="AP32" s="28"/>
      <c r="AQ32" s="28"/>
    </row>
    <row r="33" spans="1:4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28"/>
      <c r="AP33" s="28"/>
      <c r="AQ33" s="28"/>
    </row>
    <row r="34" spans="1:4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28"/>
      <c r="AP34" s="28"/>
      <c r="AQ34" s="28"/>
    </row>
    <row r="35" spans="1:4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28"/>
      <c r="AP35" s="28"/>
      <c r="AQ35" s="28"/>
    </row>
    <row r="36" spans="1:4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28"/>
      <c r="AP36" s="28"/>
      <c r="AQ36" s="28"/>
    </row>
    <row r="37" spans="1:4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28"/>
      <c r="AP37" s="28"/>
      <c r="AQ37" s="28"/>
    </row>
    <row r="38" spans="1:4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8"/>
      <c r="AP38" s="28"/>
      <c r="AQ38" s="28"/>
    </row>
    <row r="39" spans="1:4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28"/>
      <c r="AP39" s="28"/>
      <c r="AQ39" s="28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11FCA-7ED8-493B-B8DC-F3FA6D002431}">
  <sheetPr>
    <tabColor rgb="FF0000FF"/>
  </sheetPr>
  <dimension ref="A1:O32"/>
  <sheetViews>
    <sheetView zoomScale="115" zoomScaleNormal="115" workbookViewId="0">
      <selection activeCell="D12" sqref="D12"/>
    </sheetView>
  </sheetViews>
  <sheetFormatPr defaultRowHeight="15" x14ac:dyDescent="0.25"/>
  <cols>
    <col min="1" max="3" width="17.85546875" customWidth="1"/>
    <col min="4" max="8" width="18.140625" customWidth="1"/>
    <col min="9" max="9" width="11.85546875" customWidth="1"/>
    <col min="10" max="10" width="1.42578125" customWidth="1"/>
    <col min="11" max="13" width="14.140625" customWidth="1"/>
    <col min="14" max="15" width="10.28515625" customWidth="1"/>
    <col min="16" max="16" width="12.140625" customWidth="1"/>
    <col min="17" max="17" width="14.42578125" customWidth="1"/>
    <col min="18" max="18" width="34.140625" bestFit="1" customWidth="1"/>
  </cols>
  <sheetData>
    <row r="1" spans="1:15" ht="60" x14ac:dyDescent="0.25">
      <c r="A1" s="80" t="s">
        <v>86</v>
      </c>
      <c r="B1" s="55" t="s">
        <v>93</v>
      </c>
      <c r="C1" s="55" t="s">
        <v>94</v>
      </c>
      <c r="D1" s="55" t="s">
        <v>61</v>
      </c>
      <c r="E1" s="55" t="s">
        <v>62</v>
      </c>
      <c r="F1" s="55" t="s">
        <v>63</v>
      </c>
      <c r="G1" s="77" t="s">
        <v>37</v>
      </c>
      <c r="H1" s="78"/>
      <c r="K1" s="69" t="s">
        <v>58</v>
      </c>
      <c r="L1" s="69" t="s">
        <v>57</v>
      </c>
      <c r="M1" s="69" t="s">
        <v>106</v>
      </c>
    </row>
    <row r="2" spans="1:15" x14ac:dyDescent="0.25">
      <c r="B2" s="71">
        <v>0</v>
      </c>
      <c r="C2" s="72">
        <f t="shared" ref="C2:C8" si="0">E3</f>
        <v>222</v>
      </c>
      <c r="D2" s="73">
        <v>0</v>
      </c>
      <c r="E2" s="72">
        <v>0</v>
      </c>
      <c r="F2" s="75">
        <v>0</v>
      </c>
      <c r="G2" s="79"/>
      <c r="H2" s="63"/>
      <c r="K2" s="52" t="s">
        <v>27</v>
      </c>
      <c r="L2" s="52">
        <v>79.800000000000011</v>
      </c>
      <c r="M2" s="52" t="s">
        <v>46</v>
      </c>
    </row>
    <row r="3" spans="1:15" x14ac:dyDescent="0.25">
      <c r="B3" s="71">
        <f t="shared" ref="B3:B9" si="1">E3+0.01</f>
        <v>222.01</v>
      </c>
      <c r="C3" s="72">
        <f t="shared" si="0"/>
        <v>588</v>
      </c>
      <c r="D3" s="73">
        <v>0.1</v>
      </c>
      <c r="E3" s="72">
        <v>222</v>
      </c>
      <c r="F3" s="75">
        <f t="shared" ref="F3:F9" si="2">ROUND((E3-E2)*D2,2)+F2</f>
        <v>0</v>
      </c>
      <c r="G3" s="76" t="str">
        <f t="shared" ref="G3:G9" si="3">DOLLAR(F3)&amp;" + "&amp;TEXT(D3,"0%")&amp;" * excess over "&amp;DOLLAR(C2,0)</f>
        <v>$0.00 + 10% * excess over $222</v>
      </c>
      <c r="H3" s="45"/>
    </row>
    <row r="4" spans="1:15" x14ac:dyDescent="0.25">
      <c r="B4" s="71">
        <f t="shared" si="1"/>
        <v>588.01</v>
      </c>
      <c r="C4" s="72">
        <f t="shared" si="0"/>
        <v>1711</v>
      </c>
      <c r="D4" s="73">
        <v>0.12</v>
      </c>
      <c r="E4" s="72">
        <v>588</v>
      </c>
      <c r="F4" s="75">
        <f t="shared" si="2"/>
        <v>36.6</v>
      </c>
      <c r="G4" s="76" t="str">
        <f t="shared" si="3"/>
        <v>$36.60 + 12% * excess over $588</v>
      </c>
      <c r="H4" s="45"/>
    </row>
    <row r="5" spans="1:15" x14ac:dyDescent="0.25">
      <c r="B5" s="71">
        <f t="shared" si="1"/>
        <v>1711.01</v>
      </c>
      <c r="C5" s="72">
        <f t="shared" si="0"/>
        <v>3395</v>
      </c>
      <c r="D5" s="73">
        <v>0.22</v>
      </c>
      <c r="E5" s="72">
        <v>1711</v>
      </c>
      <c r="F5" s="75">
        <f t="shared" si="2"/>
        <v>171.35999999999999</v>
      </c>
      <c r="G5" s="76" t="str">
        <f t="shared" si="3"/>
        <v>$171.36 + 22% * excess over $1,711</v>
      </c>
      <c r="H5" s="45"/>
    </row>
    <row r="6" spans="1:15" x14ac:dyDescent="0.25">
      <c r="B6" s="71">
        <f t="shared" si="1"/>
        <v>3395.01</v>
      </c>
      <c r="C6" s="72">
        <f t="shared" si="0"/>
        <v>6280</v>
      </c>
      <c r="D6" s="73">
        <v>0.24</v>
      </c>
      <c r="E6" s="72">
        <v>3395</v>
      </c>
      <c r="F6" s="75">
        <f t="shared" si="2"/>
        <v>541.84</v>
      </c>
      <c r="G6" s="76" t="str">
        <f t="shared" si="3"/>
        <v>$541.84 + 24% * excess over $3,395</v>
      </c>
      <c r="H6" s="45"/>
    </row>
    <row r="7" spans="1:15" x14ac:dyDescent="0.25">
      <c r="B7" s="71">
        <f t="shared" si="1"/>
        <v>6280.01</v>
      </c>
      <c r="C7" s="72">
        <f t="shared" si="0"/>
        <v>7914</v>
      </c>
      <c r="D7" s="73">
        <v>0.32</v>
      </c>
      <c r="E7" s="72">
        <v>6280</v>
      </c>
      <c r="F7" s="75">
        <f t="shared" si="2"/>
        <v>1234.24</v>
      </c>
      <c r="G7" s="76" t="str">
        <f t="shared" si="3"/>
        <v>$1,234.24 + 32% * excess over $6,280</v>
      </c>
      <c r="H7" s="45"/>
    </row>
    <row r="8" spans="1:15" x14ac:dyDescent="0.25">
      <c r="B8" s="71">
        <f t="shared" si="1"/>
        <v>7914.01</v>
      </c>
      <c r="C8" s="72">
        <f t="shared" si="0"/>
        <v>11761</v>
      </c>
      <c r="D8" s="73">
        <v>0.35</v>
      </c>
      <c r="E8" s="72">
        <v>7914</v>
      </c>
      <c r="F8" s="75">
        <f t="shared" si="2"/>
        <v>1757.12</v>
      </c>
      <c r="G8" s="76" t="str">
        <f t="shared" si="3"/>
        <v>$1,757.12 + 35% * excess over $7,914</v>
      </c>
      <c r="H8" s="45"/>
    </row>
    <row r="9" spans="1:15" x14ac:dyDescent="0.25">
      <c r="B9" s="71">
        <f t="shared" si="1"/>
        <v>11761.01</v>
      </c>
      <c r="C9" s="72" t="s">
        <v>38</v>
      </c>
      <c r="D9" s="73">
        <v>0.37</v>
      </c>
      <c r="E9" s="72">
        <v>11761</v>
      </c>
      <c r="F9" s="75">
        <f t="shared" si="2"/>
        <v>3103.5699999999997</v>
      </c>
      <c r="G9" s="76" t="str">
        <f t="shared" si="3"/>
        <v>$3,103.57 + 37% * excess over $11,761</v>
      </c>
      <c r="H9" s="45"/>
      <c r="L9" t="s">
        <v>75</v>
      </c>
    </row>
    <row r="11" spans="1:15" ht="45" x14ac:dyDescent="0.25">
      <c r="A11" s="68" t="s">
        <v>41</v>
      </c>
      <c r="B11" s="68" t="s">
        <v>42</v>
      </c>
      <c r="C11" s="68" t="s">
        <v>56</v>
      </c>
      <c r="D11" s="70" t="s">
        <v>97</v>
      </c>
      <c r="E11" s="70" t="str">
        <f>F1</f>
        <v>Cumulative Tax From Previous Categories (5)</v>
      </c>
      <c r="F11" s="70" t="str">
        <f>E1</f>
        <v>Upper Limit Previous Category (4)</v>
      </c>
      <c r="G11" s="70" t="str">
        <f>D1</f>
        <v>Tax Rate (3)</v>
      </c>
      <c r="H11" s="70" t="s">
        <v>74</v>
      </c>
      <c r="I11" s="70" t="s">
        <v>139</v>
      </c>
      <c r="L11" s="70" t="s">
        <v>74</v>
      </c>
    </row>
    <row r="12" spans="1:15" x14ac:dyDescent="0.25">
      <c r="A12" s="52" t="s">
        <v>84</v>
      </c>
      <c r="B12" s="51">
        <v>8195.61</v>
      </c>
      <c r="C12" s="52">
        <v>2</v>
      </c>
      <c r="D12" s="59"/>
      <c r="E12" s="59"/>
      <c r="F12" s="59"/>
      <c r="G12" s="67"/>
      <c r="H12" s="59"/>
      <c r="I12" s="59"/>
      <c r="L12" s="59"/>
      <c r="O12" t="str">
        <f ca="1">IF(_xlfn.ISFORMULA(L12),_xlfn.FORMULATEXT(L12),"")</f>
        <v/>
      </c>
    </row>
    <row r="13" spans="1:15" x14ac:dyDescent="0.25">
      <c r="A13" s="52" t="s">
        <v>76</v>
      </c>
      <c r="B13" s="51">
        <v>8099.08</v>
      </c>
      <c r="C13" s="52">
        <v>6</v>
      </c>
      <c r="D13" s="59"/>
      <c r="E13" s="59"/>
      <c r="F13" s="59"/>
      <c r="G13" s="67"/>
      <c r="H13" s="59"/>
      <c r="I13" s="59"/>
      <c r="L13" s="59"/>
    </row>
    <row r="14" spans="1:15" x14ac:dyDescent="0.25">
      <c r="A14" s="52" t="s">
        <v>81</v>
      </c>
      <c r="B14" s="51">
        <v>6853.18</v>
      </c>
      <c r="C14" s="52">
        <v>4</v>
      </c>
      <c r="D14" s="59"/>
      <c r="E14" s="59"/>
      <c r="F14" s="59"/>
      <c r="G14" s="67"/>
      <c r="H14" s="59"/>
      <c r="I14" s="59"/>
      <c r="L14" s="59"/>
    </row>
    <row r="15" spans="1:15" x14ac:dyDescent="0.25">
      <c r="A15" s="52" t="s">
        <v>85</v>
      </c>
      <c r="B15" s="51">
        <v>4341.84</v>
      </c>
      <c r="C15" s="52">
        <v>5</v>
      </c>
      <c r="D15" s="59"/>
      <c r="E15" s="59"/>
      <c r="F15" s="59"/>
      <c r="G15" s="67"/>
      <c r="H15" s="59"/>
      <c r="I15" s="59"/>
      <c r="L15" s="59"/>
    </row>
    <row r="16" spans="1:15" x14ac:dyDescent="0.25">
      <c r="A16" s="52" t="s">
        <v>80</v>
      </c>
      <c r="B16" s="51">
        <v>12327.89</v>
      </c>
      <c r="C16" s="52">
        <v>5</v>
      </c>
      <c r="D16" s="59"/>
      <c r="E16" s="59"/>
      <c r="F16" s="59"/>
      <c r="G16" s="67"/>
      <c r="H16" s="59"/>
      <c r="I16" s="59"/>
      <c r="L16" s="59"/>
    </row>
    <row r="17" spans="1:12" x14ac:dyDescent="0.25">
      <c r="A17" s="52" t="s">
        <v>83</v>
      </c>
      <c r="B17" s="51">
        <v>1478.3</v>
      </c>
      <c r="C17" s="52">
        <v>2</v>
      </c>
      <c r="D17" s="59"/>
      <c r="E17" s="59"/>
      <c r="F17" s="59"/>
      <c r="G17" s="67"/>
      <c r="H17" s="59"/>
      <c r="I17" s="59"/>
      <c r="L17" s="59"/>
    </row>
    <row r="18" spans="1:12" x14ac:dyDescent="0.25">
      <c r="A18" s="52" t="s">
        <v>79</v>
      </c>
      <c r="B18" s="51">
        <v>148.94999999999999</v>
      </c>
      <c r="C18" s="52">
        <v>2</v>
      </c>
      <c r="D18" s="59"/>
      <c r="E18" s="59"/>
      <c r="F18" s="59"/>
      <c r="G18" s="67"/>
      <c r="H18" s="59"/>
      <c r="I18" s="59"/>
      <c r="L18" s="59"/>
    </row>
    <row r="19" spans="1:12" x14ac:dyDescent="0.25">
      <c r="A19" t="s">
        <v>78</v>
      </c>
      <c r="B19" s="51">
        <v>5460.93</v>
      </c>
      <c r="C19" s="52">
        <v>5</v>
      </c>
      <c r="D19" s="59"/>
      <c r="E19" s="59"/>
      <c r="F19" s="59"/>
      <c r="G19" s="67"/>
      <c r="H19" s="59"/>
      <c r="I19" s="59"/>
      <c r="L19" s="59"/>
    </row>
    <row r="20" spans="1:12" x14ac:dyDescent="0.25">
      <c r="A20" s="52" t="s">
        <v>77</v>
      </c>
      <c r="B20" s="51">
        <v>1255.77</v>
      </c>
      <c r="C20" s="52">
        <v>7</v>
      </c>
      <c r="D20" s="59"/>
      <c r="E20" s="59"/>
      <c r="F20" s="59"/>
      <c r="G20" s="67"/>
      <c r="H20" s="59"/>
      <c r="I20" s="59"/>
      <c r="L20" s="59"/>
    </row>
    <row r="21" spans="1:12" x14ac:dyDescent="0.25">
      <c r="A21" s="52" t="s">
        <v>82</v>
      </c>
      <c r="B21" s="51">
        <v>2427.73</v>
      </c>
      <c r="C21" s="52">
        <v>2</v>
      </c>
      <c r="D21" s="59"/>
      <c r="E21" s="59"/>
      <c r="F21" s="59"/>
      <c r="G21" s="67"/>
      <c r="H21" s="59"/>
      <c r="I21" s="59"/>
      <c r="L21" s="59"/>
    </row>
    <row r="23" spans="1:12" x14ac:dyDescent="0.25">
      <c r="B23" s="58"/>
      <c r="D23" s="53" t="str">
        <f>"Formula in "&amp;ADDRESS(ROW(D12),COLUMN(D12),4)&amp;":"</f>
        <v>Formula in D12:</v>
      </c>
      <c r="F23" s="53" t="str">
        <f t="shared" ref="F23:H23" si="4">"Formula in "&amp;ADDRESS(ROW(F12),COLUMN(F12),4)&amp;":"</f>
        <v>Formula in F12:</v>
      </c>
      <c r="H23" s="53" t="str">
        <f t="shared" si="4"/>
        <v>Formula in H12:</v>
      </c>
    </row>
    <row r="24" spans="1:12" x14ac:dyDescent="0.25">
      <c r="D24" t="str">
        <f t="shared" ref="D24:H24" ca="1" si="5">IF(_xlfn.ISFORMULA(D12),_xlfn.FORMULATEXT(D12),"")</f>
        <v/>
      </c>
      <c r="F24" t="str">
        <f t="shared" ca="1" si="5"/>
        <v/>
      </c>
      <c r="H24" t="str">
        <f t="shared" ca="1" si="5"/>
        <v/>
      </c>
    </row>
    <row r="25" spans="1:12" x14ac:dyDescent="0.25">
      <c r="E25" s="53" t="str">
        <f>"Formula in "&amp;ADDRESS(ROW(E12),COLUMN(E12),4)&amp;":"</f>
        <v>Formula in E12:</v>
      </c>
      <c r="G25" s="53" t="str">
        <f>"Formula in "&amp;ADDRESS(ROW(G12),COLUMN(G12),4)&amp;":"</f>
        <v>Formula in G12:</v>
      </c>
      <c r="I25" s="53" t="str">
        <f>"Formula in "&amp;ADDRESS(ROW(I12),COLUMN(I12),4)&amp;":"</f>
        <v>Formula in I12:</v>
      </c>
      <c r="L25" s="53" t="str">
        <f>"Formula in "&amp;ADDRESS(ROW(L12),COLUMN(L12),4)&amp;":"</f>
        <v>Formula in L12:</v>
      </c>
    </row>
    <row r="26" spans="1:12" x14ac:dyDescent="0.25">
      <c r="B26" s="58"/>
      <c r="E26" t="str">
        <f ca="1">IF(_xlfn.ISFORMULA(E12),_xlfn.FORMULATEXT(E12),"")</f>
        <v/>
      </c>
      <c r="G26" t="str">
        <f ca="1">IF(_xlfn.ISFORMULA(G12),_xlfn.FORMULATEXT(G12),"")</f>
        <v/>
      </c>
      <c r="I26" t="str">
        <f ca="1">IF(_xlfn.ISFORMULA(I12),_xlfn.FORMULATEXT(I12),"")</f>
        <v/>
      </c>
      <c r="L26" t="str">
        <f ca="1">IF(_xlfn.ISFORMULA(L12),_xlfn.FORMULATEXT(L12),"")</f>
        <v/>
      </c>
    </row>
    <row r="27" spans="1:12" x14ac:dyDescent="0.25">
      <c r="B27" s="58"/>
    </row>
    <row r="28" spans="1:12" x14ac:dyDescent="0.25">
      <c r="B28" s="58"/>
    </row>
    <row r="29" spans="1:12" x14ac:dyDescent="0.25">
      <c r="B29" s="58"/>
    </row>
    <row r="30" spans="1:12" x14ac:dyDescent="0.25">
      <c r="B30" s="58"/>
    </row>
    <row r="31" spans="1:12" x14ac:dyDescent="0.25">
      <c r="B31" s="58"/>
    </row>
    <row r="32" spans="1:12" x14ac:dyDescent="0.25">
      <c r="B32" s="58"/>
    </row>
  </sheetData>
  <sortState ref="A12:A21">
    <sortCondition descending="1" ref="A12"/>
  </sortState>
  <conditionalFormatting sqref="B2:G9">
    <cfRule type="expression" dxfId="13" priority="1">
      <formula>VLOOKUP(IF($C$33&gt;$C$11*$C$35,$C$33-$C$11*$C$35,0),$K$22:$K$27,1)=#REF!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06632-D4C1-4CDE-9D8B-DF1B1BB28DB1}">
  <sheetPr>
    <tabColor rgb="FFFF0000"/>
  </sheetPr>
  <dimension ref="A1:O32"/>
  <sheetViews>
    <sheetView zoomScale="115" zoomScaleNormal="115" workbookViewId="0">
      <selection activeCell="L12" sqref="L12"/>
    </sheetView>
  </sheetViews>
  <sheetFormatPr defaultRowHeight="15" x14ac:dyDescent="0.25"/>
  <cols>
    <col min="1" max="3" width="17.85546875" customWidth="1"/>
    <col min="4" max="8" width="18.140625" customWidth="1"/>
    <col min="9" max="9" width="11.85546875" customWidth="1"/>
    <col min="10" max="10" width="1.42578125" customWidth="1"/>
    <col min="11" max="13" width="14.140625" customWidth="1"/>
    <col min="14" max="15" width="10.28515625" customWidth="1"/>
    <col min="16" max="16" width="12.140625" customWidth="1"/>
    <col min="17" max="17" width="14.42578125" customWidth="1"/>
    <col min="18" max="18" width="34.140625" bestFit="1" customWidth="1"/>
  </cols>
  <sheetData>
    <row r="1" spans="1:15" ht="60" x14ac:dyDescent="0.25">
      <c r="A1" s="80" t="s">
        <v>86</v>
      </c>
      <c r="B1" s="55" t="s">
        <v>93</v>
      </c>
      <c r="C1" s="55" t="s">
        <v>94</v>
      </c>
      <c r="D1" s="55" t="s">
        <v>61</v>
      </c>
      <c r="E1" s="55" t="s">
        <v>62</v>
      </c>
      <c r="F1" s="55" t="s">
        <v>63</v>
      </c>
      <c r="G1" s="77" t="s">
        <v>37</v>
      </c>
      <c r="H1" s="78"/>
      <c r="K1" s="69" t="s">
        <v>58</v>
      </c>
      <c r="L1" s="69" t="s">
        <v>57</v>
      </c>
      <c r="M1" s="69" t="s">
        <v>106</v>
      </c>
    </row>
    <row r="2" spans="1:15" x14ac:dyDescent="0.25">
      <c r="B2" s="71">
        <v>0</v>
      </c>
      <c r="C2" s="72">
        <f t="shared" ref="C2:C8" si="0">E3</f>
        <v>222</v>
      </c>
      <c r="D2" s="73">
        <v>0</v>
      </c>
      <c r="E2" s="72">
        <v>0</v>
      </c>
      <c r="F2" s="75">
        <v>0</v>
      </c>
      <c r="G2" s="79"/>
      <c r="H2" s="63"/>
      <c r="K2" s="52" t="s">
        <v>27</v>
      </c>
      <c r="L2" s="52">
        <v>79.800000000000011</v>
      </c>
      <c r="M2" s="52" t="s">
        <v>46</v>
      </c>
    </row>
    <row r="3" spans="1:15" x14ac:dyDescent="0.25">
      <c r="B3" s="71">
        <f t="shared" ref="B3:B9" si="1">E3+0.01</f>
        <v>222.01</v>
      </c>
      <c r="C3" s="72">
        <f t="shared" si="0"/>
        <v>588</v>
      </c>
      <c r="D3" s="73">
        <v>0.1</v>
      </c>
      <c r="E3" s="72">
        <v>222</v>
      </c>
      <c r="F3" s="75">
        <f t="shared" ref="F3:F9" si="2">ROUND((E3-E2)*D2,2)+F2</f>
        <v>0</v>
      </c>
      <c r="G3" s="76" t="str">
        <f t="shared" ref="G3:G9" si="3">DOLLAR(F3)&amp;" + "&amp;TEXT(D3,"0%")&amp;" * excess over "&amp;DOLLAR(C2,0)</f>
        <v>$0.00 + 10% * excess over $222</v>
      </c>
      <c r="H3" s="45"/>
    </row>
    <row r="4" spans="1:15" x14ac:dyDescent="0.25">
      <c r="B4" s="71">
        <f t="shared" si="1"/>
        <v>588.01</v>
      </c>
      <c r="C4" s="72">
        <f t="shared" si="0"/>
        <v>1711</v>
      </c>
      <c r="D4" s="73">
        <v>0.12</v>
      </c>
      <c r="E4" s="72">
        <v>588</v>
      </c>
      <c r="F4" s="75">
        <f t="shared" si="2"/>
        <v>36.6</v>
      </c>
      <c r="G4" s="76" t="str">
        <f t="shared" si="3"/>
        <v>$36.60 + 12% * excess over $588</v>
      </c>
      <c r="H4" s="45"/>
    </row>
    <row r="5" spans="1:15" x14ac:dyDescent="0.25">
      <c r="B5" s="71">
        <f t="shared" si="1"/>
        <v>1711.01</v>
      </c>
      <c r="C5" s="72">
        <f t="shared" si="0"/>
        <v>3395</v>
      </c>
      <c r="D5" s="73">
        <v>0.22</v>
      </c>
      <c r="E5" s="72">
        <v>1711</v>
      </c>
      <c r="F5" s="75">
        <f t="shared" si="2"/>
        <v>171.35999999999999</v>
      </c>
      <c r="G5" s="76" t="str">
        <f t="shared" si="3"/>
        <v>$171.36 + 22% * excess over $1,711</v>
      </c>
      <c r="H5" s="45"/>
    </row>
    <row r="6" spans="1:15" x14ac:dyDescent="0.25">
      <c r="B6" s="71">
        <f t="shared" si="1"/>
        <v>3395.01</v>
      </c>
      <c r="C6" s="72">
        <f t="shared" si="0"/>
        <v>6280</v>
      </c>
      <c r="D6" s="73">
        <v>0.24</v>
      </c>
      <c r="E6" s="72">
        <v>3395</v>
      </c>
      <c r="F6" s="75">
        <f t="shared" si="2"/>
        <v>541.84</v>
      </c>
      <c r="G6" s="76" t="str">
        <f t="shared" si="3"/>
        <v>$541.84 + 24% * excess over $3,395</v>
      </c>
      <c r="H6" s="45"/>
    </row>
    <row r="7" spans="1:15" x14ac:dyDescent="0.25">
      <c r="B7" s="71">
        <f t="shared" si="1"/>
        <v>6280.01</v>
      </c>
      <c r="C7" s="72">
        <f t="shared" si="0"/>
        <v>7914</v>
      </c>
      <c r="D7" s="73">
        <v>0.32</v>
      </c>
      <c r="E7" s="72">
        <v>6280</v>
      </c>
      <c r="F7" s="75">
        <f t="shared" si="2"/>
        <v>1234.24</v>
      </c>
      <c r="G7" s="76" t="str">
        <f t="shared" si="3"/>
        <v>$1,234.24 + 32% * excess over $6,280</v>
      </c>
      <c r="H7" s="45"/>
    </row>
    <row r="8" spans="1:15" x14ac:dyDescent="0.25">
      <c r="B8" s="71">
        <f t="shared" si="1"/>
        <v>7914.01</v>
      </c>
      <c r="C8" s="72">
        <f t="shared" si="0"/>
        <v>11761</v>
      </c>
      <c r="D8" s="73">
        <v>0.35</v>
      </c>
      <c r="E8" s="72">
        <v>7914</v>
      </c>
      <c r="F8" s="75">
        <f t="shared" si="2"/>
        <v>1757.12</v>
      </c>
      <c r="G8" s="76" t="str">
        <f t="shared" si="3"/>
        <v>$1,757.12 + 35% * excess over $7,914</v>
      </c>
      <c r="H8" s="45"/>
    </row>
    <row r="9" spans="1:15" x14ac:dyDescent="0.25">
      <c r="B9" s="71">
        <f t="shared" si="1"/>
        <v>11761.01</v>
      </c>
      <c r="C9" s="72" t="s">
        <v>38</v>
      </c>
      <c r="D9" s="73">
        <v>0.37</v>
      </c>
      <c r="E9" s="72">
        <v>11761</v>
      </c>
      <c r="F9" s="75">
        <f t="shared" si="2"/>
        <v>3103.5699999999997</v>
      </c>
      <c r="G9" s="76" t="str">
        <f t="shared" si="3"/>
        <v>$3,103.57 + 37% * excess over $11,761</v>
      </c>
      <c r="H9" s="45"/>
      <c r="L9" t="s">
        <v>75</v>
      </c>
    </row>
    <row r="11" spans="1:15" ht="45" x14ac:dyDescent="0.25">
      <c r="A11" s="68" t="s">
        <v>41</v>
      </c>
      <c r="B11" s="68" t="s">
        <v>42</v>
      </c>
      <c r="C11" s="68" t="s">
        <v>56</v>
      </c>
      <c r="D11" s="70" t="s">
        <v>97</v>
      </c>
      <c r="E11" s="70" t="str">
        <f>F1</f>
        <v>Cumulative Tax From Previous Categories (5)</v>
      </c>
      <c r="F11" s="70" t="str">
        <f>E1</f>
        <v>Upper Limit Previous Category (4)</v>
      </c>
      <c r="G11" s="70" t="str">
        <f>D1</f>
        <v>Tax Rate (3)</v>
      </c>
      <c r="H11" s="70" t="s">
        <v>74</v>
      </c>
      <c r="I11" s="70" t="s">
        <v>139</v>
      </c>
      <c r="L11" s="70" t="s">
        <v>74</v>
      </c>
    </row>
    <row r="12" spans="1:15" x14ac:dyDescent="0.25">
      <c r="A12" s="52" t="s">
        <v>84</v>
      </c>
      <c r="B12" s="51">
        <v>8195.61</v>
      </c>
      <c r="C12" s="52">
        <v>2</v>
      </c>
      <c r="D12" s="59">
        <f>MAX(B12-C12*$L$2,0)</f>
        <v>8036.01</v>
      </c>
      <c r="E12" s="59">
        <f>VLOOKUP(D12,$B$2:$F$9,5)</f>
        <v>1757.12</v>
      </c>
      <c r="F12" s="59">
        <f>VLOOKUP(D12,$B$2:$F$9,4)</f>
        <v>7914</v>
      </c>
      <c r="G12" s="67">
        <f>VLOOKUP(D12,$B$2:$F$9,3)</f>
        <v>0.35</v>
      </c>
      <c r="H12" s="59">
        <f>E12+ROUND((D12-F12)*G12,2)</f>
        <v>1799.82</v>
      </c>
      <c r="I12" s="59">
        <f>B12-H12</f>
        <v>6395.7900000000009</v>
      </c>
      <c r="L12" s="59">
        <f>VLOOKUP(D12,$B$2:$F$9,5)+ROUND((D12-VLOOKUP(D12,$B$2:$F$9,4))*VLOOKUP(D12,$B$2:$F$9,3),2)</f>
        <v>1799.82</v>
      </c>
      <c r="O12" t="str">
        <f ca="1">IF(_xlfn.ISFORMULA(L12),_xlfn.FORMULATEXT(L12),"")</f>
        <v>=VLOOKUP(D12,$B$2:$F$9,5)+ROUND((D12-VLOOKUP(D12,$B$2:$F$9,4))*VLOOKUP(D12,$B$2:$F$9,3),2)</v>
      </c>
    </row>
    <row r="13" spans="1:15" x14ac:dyDescent="0.25">
      <c r="A13" s="52" t="s">
        <v>76</v>
      </c>
      <c r="B13" s="51">
        <v>8099.08</v>
      </c>
      <c r="C13" s="52">
        <v>6</v>
      </c>
      <c r="D13" s="59">
        <f t="shared" ref="D13:D21" si="4">MAX(B13-C13*$L$2,0)</f>
        <v>7620.28</v>
      </c>
      <c r="E13" s="59">
        <f t="shared" ref="E13:E21" si="5">VLOOKUP(D13,$B$2:$F$9,5)</f>
        <v>1234.24</v>
      </c>
      <c r="F13" s="59">
        <f t="shared" ref="F13:F20" si="6">VLOOKUP(D13,$B$2:$F$9,4)</f>
        <v>6280</v>
      </c>
      <c r="G13" s="67">
        <f t="shared" ref="G13:G20" si="7">VLOOKUP(D13,$B$2:$F$9,3)</f>
        <v>0.32</v>
      </c>
      <c r="H13" s="59">
        <f t="shared" ref="H13:H20" si="8">E13+ROUND((D13-F13)*G13,2)</f>
        <v>1663.13</v>
      </c>
      <c r="I13" s="59">
        <f t="shared" ref="I13:I20" si="9">B13-H13</f>
        <v>6435.95</v>
      </c>
      <c r="L13" s="59">
        <f t="shared" ref="L13:L20" si="10">VLOOKUP(D13,$B$2:$F$9,5)+ROUND((D13-VLOOKUP(D13,$B$2:$F$9,4))*VLOOKUP(D13,$B$2:$F$9,3),2)</f>
        <v>1663.13</v>
      </c>
    </row>
    <row r="14" spans="1:15" x14ac:dyDescent="0.25">
      <c r="A14" s="52" t="s">
        <v>81</v>
      </c>
      <c r="B14" s="51">
        <v>6853.18</v>
      </c>
      <c r="C14" s="52">
        <v>4</v>
      </c>
      <c r="D14" s="59">
        <f t="shared" si="4"/>
        <v>6533.9800000000005</v>
      </c>
      <c r="E14" s="59">
        <f t="shared" si="5"/>
        <v>1234.24</v>
      </c>
      <c r="F14" s="59">
        <f t="shared" si="6"/>
        <v>6280</v>
      </c>
      <c r="G14" s="67">
        <f t="shared" si="7"/>
        <v>0.32</v>
      </c>
      <c r="H14" s="59">
        <f t="shared" si="8"/>
        <v>1315.51</v>
      </c>
      <c r="I14" s="59">
        <f t="shared" si="9"/>
        <v>5537.67</v>
      </c>
      <c r="L14" s="59">
        <f t="shared" si="10"/>
        <v>1315.51</v>
      </c>
    </row>
    <row r="15" spans="1:15" x14ac:dyDescent="0.25">
      <c r="A15" s="52" t="s">
        <v>85</v>
      </c>
      <c r="B15" s="51">
        <v>4341.84</v>
      </c>
      <c r="C15" s="52">
        <v>5</v>
      </c>
      <c r="D15" s="59">
        <f t="shared" si="4"/>
        <v>3942.84</v>
      </c>
      <c r="E15" s="59">
        <f t="shared" si="5"/>
        <v>541.84</v>
      </c>
      <c r="F15" s="59">
        <f t="shared" si="6"/>
        <v>3395</v>
      </c>
      <c r="G15" s="67">
        <f t="shared" si="7"/>
        <v>0.24</v>
      </c>
      <c r="H15" s="59">
        <f t="shared" si="8"/>
        <v>673.32</v>
      </c>
      <c r="I15" s="59">
        <f t="shared" si="9"/>
        <v>3668.52</v>
      </c>
      <c r="L15" s="59">
        <f t="shared" si="10"/>
        <v>673.32</v>
      </c>
    </row>
    <row r="16" spans="1:15" x14ac:dyDescent="0.25">
      <c r="A16" s="52" t="s">
        <v>80</v>
      </c>
      <c r="B16" s="51">
        <v>12327.89</v>
      </c>
      <c r="C16" s="52">
        <v>5</v>
      </c>
      <c r="D16" s="59">
        <f t="shared" si="4"/>
        <v>11928.89</v>
      </c>
      <c r="E16" s="59">
        <f t="shared" si="5"/>
        <v>3103.5699999999997</v>
      </c>
      <c r="F16" s="59">
        <f t="shared" si="6"/>
        <v>11761</v>
      </c>
      <c r="G16" s="67">
        <f t="shared" si="7"/>
        <v>0.37</v>
      </c>
      <c r="H16" s="59">
        <f t="shared" si="8"/>
        <v>3165.6899999999996</v>
      </c>
      <c r="I16" s="59">
        <f t="shared" si="9"/>
        <v>9162.2000000000007</v>
      </c>
      <c r="L16" s="59">
        <f t="shared" si="10"/>
        <v>3165.6899999999996</v>
      </c>
    </row>
    <row r="17" spans="1:12" x14ac:dyDescent="0.25">
      <c r="A17" s="52" t="s">
        <v>83</v>
      </c>
      <c r="B17" s="51">
        <v>1478.3</v>
      </c>
      <c r="C17" s="52">
        <v>2</v>
      </c>
      <c r="D17" s="59">
        <f t="shared" si="4"/>
        <v>1318.6999999999998</v>
      </c>
      <c r="E17" s="59">
        <f t="shared" si="5"/>
        <v>36.6</v>
      </c>
      <c r="F17" s="59">
        <f t="shared" si="6"/>
        <v>588</v>
      </c>
      <c r="G17" s="67">
        <f t="shared" si="7"/>
        <v>0.12</v>
      </c>
      <c r="H17" s="59">
        <f t="shared" si="8"/>
        <v>124.28</v>
      </c>
      <c r="I17" s="59">
        <f t="shared" si="9"/>
        <v>1354.02</v>
      </c>
      <c r="L17" s="59">
        <f t="shared" si="10"/>
        <v>124.28</v>
      </c>
    </row>
    <row r="18" spans="1:12" x14ac:dyDescent="0.25">
      <c r="A18" s="52" t="s">
        <v>79</v>
      </c>
      <c r="B18" s="51">
        <v>148.94999999999999</v>
      </c>
      <c r="C18" s="52">
        <v>2</v>
      </c>
      <c r="D18" s="59">
        <f t="shared" si="4"/>
        <v>0</v>
      </c>
      <c r="E18" s="59">
        <f t="shared" si="5"/>
        <v>0</v>
      </c>
      <c r="F18" s="59">
        <f t="shared" si="6"/>
        <v>0</v>
      </c>
      <c r="G18" s="67">
        <f t="shared" si="7"/>
        <v>0</v>
      </c>
      <c r="H18" s="59">
        <f t="shared" si="8"/>
        <v>0</v>
      </c>
      <c r="I18" s="59">
        <f t="shared" si="9"/>
        <v>148.94999999999999</v>
      </c>
      <c r="L18" s="59">
        <f t="shared" si="10"/>
        <v>0</v>
      </c>
    </row>
    <row r="19" spans="1:12" x14ac:dyDescent="0.25">
      <c r="A19" t="s">
        <v>78</v>
      </c>
      <c r="B19" s="51">
        <v>5460.93</v>
      </c>
      <c r="C19" s="52">
        <v>5</v>
      </c>
      <c r="D19" s="59">
        <f t="shared" si="4"/>
        <v>5061.93</v>
      </c>
      <c r="E19" s="59">
        <f t="shared" si="5"/>
        <v>541.84</v>
      </c>
      <c r="F19" s="59">
        <f t="shared" si="6"/>
        <v>3395</v>
      </c>
      <c r="G19" s="67">
        <f t="shared" si="7"/>
        <v>0.24</v>
      </c>
      <c r="H19" s="59">
        <f t="shared" si="8"/>
        <v>941.90000000000009</v>
      </c>
      <c r="I19" s="59">
        <f t="shared" si="9"/>
        <v>4519.0300000000007</v>
      </c>
      <c r="L19" s="59">
        <f t="shared" si="10"/>
        <v>941.90000000000009</v>
      </c>
    </row>
    <row r="20" spans="1:12" x14ac:dyDescent="0.25">
      <c r="A20" s="52" t="s">
        <v>77</v>
      </c>
      <c r="B20" s="51">
        <v>1255.77</v>
      </c>
      <c r="C20" s="52">
        <v>7</v>
      </c>
      <c r="D20" s="59">
        <f t="shared" si="4"/>
        <v>697.16999999999985</v>
      </c>
      <c r="E20" s="59">
        <f t="shared" si="5"/>
        <v>36.6</v>
      </c>
      <c r="F20" s="59">
        <f t="shared" si="6"/>
        <v>588</v>
      </c>
      <c r="G20" s="67">
        <f t="shared" si="7"/>
        <v>0.12</v>
      </c>
      <c r="H20" s="59">
        <f t="shared" si="8"/>
        <v>49.7</v>
      </c>
      <c r="I20" s="59">
        <f t="shared" si="9"/>
        <v>1206.07</v>
      </c>
      <c r="L20" s="59">
        <f t="shared" si="10"/>
        <v>49.7</v>
      </c>
    </row>
    <row r="21" spans="1:12" x14ac:dyDescent="0.25">
      <c r="A21" s="52" t="s">
        <v>82</v>
      </c>
      <c r="B21" s="51">
        <v>2427.73</v>
      </c>
      <c r="C21" s="52">
        <v>2</v>
      </c>
      <c r="D21" s="59">
        <f t="shared" si="4"/>
        <v>2268.13</v>
      </c>
      <c r="E21" s="59">
        <f t="shared" si="5"/>
        <v>171.35999999999999</v>
      </c>
      <c r="F21" s="59">
        <f>VLOOKUP(D21,$B$2:$F$9,4)</f>
        <v>1711</v>
      </c>
      <c r="G21" s="67">
        <f>VLOOKUP(D21,$B$2:$F$9,3)</f>
        <v>0.22</v>
      </c>
      <c r="H21" s="59">
        <f>E21+ROUND((D21-F21)*G21,2)</f>
        <v>293.92999999999995</v>
      </c>
      <c r="I21" s="59">
        <f>B21-H21</f>
        <v>2133.8000000000002</v>
      </c>
      <c r="L21" s="59">
        <f>VLOOKUP(D21,$B$2:$F$9,5)+ROUND((D21-VLOOKUP(D21,$B$2:$F$9,4))*VLOOKUP(D21,$B$2:$F$9,3),2)</f>
        <v>293.92999999999995</v>
      </c>
    </row>
    <row r="23" spans="1:12" x14ac:dyDescent="0.25">
      <c r="B23" s="58"/>
      <c r="D23" s="53" t="str">
        <f>"Formula in "&amp;ADDRESS(ROW(D12),COLUMN(D12),4)&amp;":"</f>
        <v>Formula in D12:</v>
      </c>
      <c r="F23" s="53" t="str">
        <f t="shared" ref="F23:H23" si="11">"Formula in "&amp;ADDRESS(ROW(F12),COLUMN(F12),4)&amp;":"</f>
        <v>Formula in F12:</v>
      </c>
      <c r="H23" s="53" t="str">
        <f t="shared" si="11"/>
        <v>Formula in H12:</v>
      </c>
    </row>
    <row r="24" spans="1:12" x14ac:dyDescent="0.25">
      <c r="D24" t="str">
        <f t="shared" ref="D24:H24" ca="1" si="12">IF(_xlfn.ISFORMULA(D12),_xlfn.FORMULATEXT(D12),"")</f>
        <v>=MAX(B12-C12*$L$2,0)</v>
      </c>
      <c r="F24" t="str">
        <f t="shared" ca="1" si="12"/>
        <v>=VLOOKUP(D12,$B$2:$F$9,4)</v>
      </c>
      <c r="H24" t="str">
        <f t="shared" ca="1" si="12"/>
        <v>=E12+ROUND((D12-F12)*G12,2)</v>
      </c>
    </row>
    <row r="25" spans="1:12" x14ac:dyDescent="0.25">
      <c r="E25" s="53" t="str">
        <f>"Formula in "&amp;ADDRESS(ROW(E12),COLUMN(E12),4)&amp;":"</f>
        <v>Formula in E12:</v>
      </c>
      <c r="G25" s="53" t="str">
        <f>"Formula in "&amp;ADDRESS(ROW(G12),COLUMN(G12),4)&amp;":"</f>
        <v>Formula in G12:</v>
      </c>
      <c r="I25" s="53" t="str">
        <f>"Formula in "&amp;ADDRESS(ROW(I12),COLUMN(I12),4)&amp;":"</f>
        <v>Formula in I12:</v>
      </c>
      <c r="L25" s="53" t="str">
        <f>"Formula in "&amp;ADDRESS(ROW(L12),COLUMN(L12),4)&amp;":"</f>
        <v>Formula in L12:</v>
      </c>
    </row>
    <row r="26" spans="1:12" x14ac:dyDescent="0.25">
      <c r="B26" s="58"/>
      <c r="E26" t="str">
        <f ca="1">IF(_xlfn.ISFORMULA(E12),_xlfn.FORMULATEXT(E12),"")</f>
        <v>=VLOOKUP(D12,$B$2:$F$9,5)</v>
      </c>
      <c r="G26" t="str">
        <f ca="1">IF(_xlfn.ISFORMULA(G12),_xlfn.FORMULATEXT(G12),"")</f>
        <v>=VLOOKUP(D12,$B$2:$F$9,3)</v>
      </c>
      <c r="I26" t="str">
        <f ca="1">IF(_xlfn.ISFORMULA(I12),_xlfn.FORMULATEXT(I12),"")</f>
        <v>=B12-H12</v>
      </c>
      <c r="L26" t="str">
        <f ca="1">IF(_xlfn.ISFORMULA(L12),_xlfn.FORMULATEXT(L12),"")</f>
        <v>=VLOOKUP(D12,$B$2:$F$9,5)+ROUND((D12-VLOOKUP(D12,$B$2:$F$9,4))*VLOOKUP(D12,$B$2:$F$9,3),2)</v>
      </c>
    </row>
    <row r="27" spans="1:12" x14ac:dyDescent="0.25">
      <c r="B27" s="58"/>
    </row>
    <row r="28" spans="1:12" x14ac:dyDescent="0.25">
      <c r="B28" s="58"/>
    </row>
    <row r="29" spans="1:12" x14ac:dyDescent="0.25">
      <c r="B29" s="58"/>
    </row>
    <row r="30" spans="1:12" x14ac:dyDescent="0.25">
      <c r="B30" s="58"/>
    </row>
    <row r="31" spans="1:12" x14ac:dyDescent="0.25">
      <c r="B31" s="58"/>
    </row>
    <row r="32" spans="1:12" x14ac:dyDescent="0.25">
      <c r="B32" s="58"/>
    </row>
  </sheetData>
  <conditionalFormatting sqref="B2:G9">
    <cfRule type="expression" dxfId="12" priority="1">
      <formula>VLOOKUP(IF($C$33&gt;$C$11*$C$35,$C$33-$C$11*$C$35,0),$K$22:$K$27,1)=#REF!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4850D-281D-495B-BE2D-E1AE45D2A066}">
  <sheetPr>
    <tabColor theme="1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6B2AA-18F0-43FE-B098-ECEE9B4778B8}">
  <sheetPr>
    <tabColor rgb="FF0000FF"/>
  </sheetPr>
  <dimension ref="A1:K27"/>
  <sheetViews>
    <sheetView showGridLines="0" topLeftCell="A4" zoomScale="115" zoomScaleNormal="115" workbookViewId="0">
      <selection activeCell="C27" sqref="C27"/>
    </sheetView>
  </sheetViews>
  <sheetFormatPr defaultRowHeight="15" x14ac:dyDescent="0.25"/>
  <cols>
    <col min="1" max="1" width="16.28515625" customWidth="1"/>
    <col min="2" max="2" width="17.28515625" customWidth="1"/>
    <col min="3" max="3" width="15.7109375" customWidth="1"/>
    <col min="4" max="4" width="1.42578125" customWidth="1"/>
    <col min="5" max="5" width="20.7109375" customWidth="1"/>
    <col min="6" max="6" width="12" customWidth="1"/>
    <col min="7" max="9" width="13.85546875" customWidth="1"/>
    <col min="10" max="10" width="14.42578125" customWidth="1"/>
    <col min="11" max="11" width="50.42578125" customWidth="1"/>
    <col min="12" max="12" width="27.28515625" customWidth="1"/>
    <col min="13" max="13" width="18.140625" customWidth="1"/>
    <col min="14" max="14" width="7.42578125" bestFit="1" customWidth="1"/>
    <col min="15" max="15" width="5" bestFit="1" customWidth="1"/>
    <col min="16" max="16" width="9.85546875" bestFit="1" customWidth="1"/>
    <col min="17" max="17" width="34.42578125" bestFit="1" customWidth="1"/>
  </cols>
  <sheetData>
    <row r="1" spans="1:11" x14ac:dyDescent="0.25">
      <c r="A1" t="s">
        <v>35</v>
      </c>
    </row>
    <row r="2" spans="1:11" x14ac:dyDescent="0.25">
      <c r="A2" s="54" t="s">
        <v>34</v>
      </c>
    </row>
    <row r="4" spans="1:11" ht="18.75" x14ac:dyDescent="0.3">
      <c r="A4" s="60" t="s">
        <v>54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25">
      <c r="A5" s="29" t="s">
        <v>49</v>
      </c>
      <c r="B5" s="29"/>
      <c r="C5" s="29"/>
    </row>
    <row r="6" spans="1:11" x14ac:dyDescent="0.25">
      <c r="A6" s="29" t="s">
        <v>25</v>
      </c>
      <c r="B6" s="29"/>
      <c r="C6" s="29"/>
      <c r="F6" s="29" t="s">
        <v>50</v>
      </c>
    </row>
    <row r="7" spans="1:11" x14ac:dyDescent="0.25">
      <c r="A7" s="29" t="s">
        <v>60</v>
      </c>
      <c r="B7" s="29"/>
      <c r="C7" s="29"/>
      <c r="F7" s="29" t="s">
        <v>36</v>
      </c>
    </row>
    <row r="9" spans="1:11" x14ac:dyDescent="0.25">
      <c r="A9" s="29" t="s">
        <v>39</v>
      </c>
      <c r="B9" s="61">
        <v>1</v>
      </c>
      <c r="C9" s="61">
        <v>2</v>
      </c>
      <c r="E9" s="29" t="s">
        <v>39</v>
      </c>
      <c r="F9" s="61">
        <v>1</v>
      </c>
      <c r="G9" s="61">
        <v>2</v>
      </c>
      <c r="H9" s="61">
        <v>3</v>
      </c>
      <c r="I9" s="61">
        <v>4</v>
      </c>
      <c r="J9" s="61">
        <v>5</v>
      </c>
    </row>
    <row r="10" spans="1:11" ht="39" x14ac:dyDescent="0.25">
      <c r="A10" s="55" t="s">
        <v>53</v>
      </c>
      <c r="B10" s="55" t="s">
        <v>26</v>
      </c>
      <c r="C10" s="55" t="s">
        <v>25</v>
      </c>
      <c r="F10" s="55" t="s">
        <v>91</v>
      </c>
      <c r="G10" s="55" t="s">
        <v>92</v>
      </c>
      <c r="H10" s="55" t="s">
        <v>52</v>
      </c>
      <c r="I10" s="55" t="s">
        <v>59</v>
      </c>
      <c r="J10" s="55" t="s">
        <v>48</v>
      </c>
      <c r="K10" s="55" t="s">
        <v>37</v>
      </c>
    </row>
    <row r="11" spans="1:11" x14ac:dyDescent="0.25">
      <c r="A11" s="56">
        <v>52</v>
      </c>
      <c r="B11" s="56" t="s">
        <v>27</v>
      </c>
      <c r="C11" s="57">
        <f t="shared" ref="C11:C16" si="0">MROUND($C$17/A11,0.1)</f>
        <v>79.800000000000011</v>
      </c>
      <c r="F11" s="71">
        <v>0</v>
      </c>
      <c r="G11" s="72">
        <f t="shared" ref="G11:G17" si="1">I12</f>
        <v>71</v>
      </c>
      <c r="H11" s="73">
        <v>0</v>
      </c>
      <c r="I11" s="72">
        <v>0</v>
      </c>
      <c r="J11" s="71">
        <v>0</v>
      </c>
      <c r="K11" s="74"/>
    </row>
    <row r="12" spans="1:11" x14ac:dyDescent="0.25">
      <c r="A12" s="56">
        <v>26</v>
      </c>
      <c r="B12" s="56" t="s">
        <v>28</v>
      </c>
      <c r="C12" s="57">
        <f t="shared" si="0"/>
        <v>159.60000000000002</v>
      </c>
      <c r="F12" s="71">
        <f t="shared" ref="F12:F18" si="2">I12+0.01</f>
        <v>71.010000000000005</v>
      </c>
      <c r="G12" s="72">
        <f t="shared" si="1"/>
        <v>254</v>
      </c>
      <c r="H12" s="73">
        <v>0.1</v>
      </c>
      <c r="I12" s="72">
        <v>71</v>
      </c>
      <c r="J12" s="71">
        <f t="shared" ref="J12:J18" si="3">ROUND((I12-I11)*H11,2)+J11</f>
        <v>0</v>
      </c>
      <c r="K12" s="74" t="str">
        <f>DOLLAR(J12)&amp;" + (Employee's Taxable Pay - "&amp;DOLLAR(G11,0)&amp;") * "&amp;TEXT(H12,"0%")</f>
        <v>$0.00 + (Employee's Taxable Pay - $71) * 10%</v>
      </c>
    </row>
    <row r="13" spans="1:11" x14ac:dyDescent="0.25">
      <c r="A13" s="56">
        <v>24</v>
      </c>
      <c r="B13" s="56" t="s">
        <v>29</v>
      </c>
      <c r="C13" s="57">
        <f t="shared" si="0"/>
        <v>172.9</v>
      </c>
      <c r="F13" s="71">
        <f t="shared" si="2"/>
        <v>254.01</v>
      </c>
      <c r="G13" s="72">
        <f t="shared" si="1"/>
        <v>815</v>
      </c>
      <c r="H13" s="73">
        <v>0.12</v>
      </c>
      <c r="I13" s="72">
        <v>254</v>
      </c>
      <c r="J13" s="71">
        <f t="shared" si="3"/>
        <v>18.3</v>
      </c>
      <c r="K13" s="74" t="str">
        <f t="shared" ref="K13:K18" si="4">DOLLAR(J13)&amp;" + (Employee's Taxable Pay - "&amp;DOLLAR(G12,0)&amp;") * "&amp;TEXT(H13,"0%")</f>
        <v>$18.30 + (Employee's Taxable Pay - $254) * 12%</v>
      </c>
    </row>
    <row r="14" spans="1:11" x14ac:dyDescent="0.25">
      <c r="A14" s="56">
        <v>12</v>
      </c>
      <c r="B14" s="56" t="s">
        <v>30</v>
      </c>
      <c r="C14" s="57">
        <f t="shared" si="0"/>
        <v>345.8</v>
      </c>
      <c r="F14" s="71">
        <f t="shared" si="2"/>
        <v>815.01</v>
      </c>
      <c r="G14" s="72">
        <f t="shared" si="1"/>
        <v>1658</v>
      </c>
      <c r="H14" s="73">
        <v>0.22</v>
      </c>
      <c r="I14" s="72">
        <v>815</v>
      </c>
      <c r="J14" s="71">
        <f t="shared" si="3"/>
        <v>85.61999999999999</v>
      </c>
      <c r="K14" s="74" t="str">
        <f t="shared" si="4"/>
        <v>$85.62 + (Employee's Taxable Pay - $815) * 22%</v>
      </c>
    </row>
    <row r="15" spans="1:11" x14ac:dyDescent="0.25">
      <c r="A15" s="56">
        <v>4</v>
      </c>
      <c r="B15" s="56" t="s">
        <v>31</v>
      </c>
      <c r="C15" s="57">
        <f t="shared" si="0"/>
        <v>1037.5</v>
      </c>
      <c r="F15" s="71">
        <f t="shared" si="2"/>
        <v>1658.01</v>
      </c>
      <c r="G15" s="72">
        <f t="shared" si="1"/>
        <v>3100</v>
      </c>
      <c r="H15" s="73">
        <v>0.24</v>
      </c>
      <c r="I15" s="72">
        <v>1658</v>
      </c>
      <c r="J15" s="71">
        <f t="shared" si="3"/>
        <v>271.08</v>
      </c>
      <c r="K15" s="74" t="str">
        <f t="shared" si="4"/>
        <v>$271.08 + (Employee's Taxable Pay - $1,658) * 24%</v>
      </c>
    </row>
    <row r="16" spans="1:11" x14ac:dyDescent="0.25">
      <c r="A16" s="56">
        <v>2</v>
      </c>
      <c r="B16" s="56" t="s">
        <v>32</v>
      </c>
      <c r="C16" s="57">
        <f t="shared" si="0"/>
        <v>2075</v>
      </c>
      <c r="F16" s="71">
        <f t="shared" si="2"/>
        <v>3100.01</v>
      </c>
      <c r="G16" s="72">
        <f t="shared" si="1"/>
        <v>3917</v>
      </c>
      <c r="H16" s="73">
        <v>0.32</v>
      </c>
      <c r="I16" s="72">
        <v>3100</v>
      </c>
      <c r="J16" s="71">
        <f t="shared" si="3"/>
        <v>617.16</v>
      </c>
      <c r="K16" s="74" t="str">
        <f t="shared" si="4"/>
        <v>$617.16 + (Employee's Taxable Pay - $3,100) * 32%</v>
      </c>
    </row>
    <row r="17" spans="1:11" x14ac:dyDescent="0.25">
      <c r="A17" s="56">
        <v>1</v>
      </c>
      <c r="B17" s="56" t="s">
        <v>33</v>
      </c>
      <c r="C17" s="57">
        <v>4150</v>
      </c>
      <c r="F17" s="71">
        <f t="shared" si="2"/>
        <v>3917.01</v>
      </c>
      <c r="G17" s="72">
        <f t="shared" si="1"/>
        <v>9687</v>
      </c>
      <c r="H17" s="73">
        <v>0.35</v>
      </c>
      <c r="I17" s="72">
        <v>3917</v>
      </c>
      <c r="J17" s="71">
        <f t="shared" si="3"/>
        <v>878.59999999999991</v>
      </c>
      <c r="K17" s="74" t="str">
        <f t="shared" si="4"/>
        <v>$878.60 + (Employee's Taxable Pay - $3,917) * 35%</v>
      </c>
    </row>
    <row r="18" spans="1:11" x14ac:dyDescent="0.25">
      <c r="F18" s="71">
        <f t="shared" si="2"/>
        <v>9687.01</v>
      </c>
      <c r="G18" s="72" t="s">
        <v>38</v>
      </c>
      <c r="H18" s="73">
        <v>0.37</v>
      </c>
      <c r="I18" s="72">
        <v>9687</v>
      </c>
      <c r="J18" s="71">
        <f t="shared" si="3"/>
        <v>2898.1</v>
      </c>
      <c r="K18" s="74" t="str">
        <f t="shared" si="4"/>
        <v>$2,898.10 + (Employee's Taxable Pay - $9,687) * 37%</v>
      </c>
    </row>
    <row r="20" spans="1:11" ht="18.75" x14ac:dyDescent="0.3">
      <c r="A20" s="96" t="s">
        <v>109</v>
      </c>
      <c r="B20" s="97"/>
      <c r="C20" s="97"/>
      <c r="D20" s="97"/>
      <c r="E20" s="97"/>
      <c r="F20" s="97"/>
      <c r="G20" s="97"/>
      <c r="H20" s="97"/>
      <c r="I20" s="97"/>
      <c r="J20" s="97"/>
      <c r="K20" s="98"/>
    </row>
    <row r="22" spans="1:11" x14ac:dyDescent="0.25">
      <c r="A22" s="64" t="s">
        <v>41</v>
      </c>
      <c r="B22" s="65"/>
      <c r="C22" s="52" t="s">
        <v>108</v>
      </c>
    </row>
    <row r="23" spans="1:11" x14ac:dyDescent="0.25">
      <c r="A23" s="95" t="s">
        <v>26</v>
      </c>
      <c r="B23" s="65"/>
      <c r="C23" s="52" t="s">
        <v>27</v>
      </c>
    </row>
    <row r="24" spans="1:11" x14ac:dyDescent="0.25">
      <c r="A24" s="64" t="s">
        <v>42</v>
      </c>
      <c r="B24" s="65"/>
      <c r="C24" s="51">
        <v>925.57</v>
      </c>
    </row>
    <row r="25" spans="1:11" x14ac:dyDescent="0.25">
      <c r="A25" s="64" t="s">
        <v>105</v>
      </c>
      <c r="B25" s="65"/>
      <c r="C25" s="52" t="s">
        <v>46</v>
      </c>
    </row>
    <row r="26" spans="1:11" x14ac:dyDescent="0.25">
      <c r="A26" s="64" t="s">
        <v>43</v>
      </c>
      <c r="B26" s="65"/>
      <c r="C26" s="52">
        <v>0</v>
      </c>
    </row>
    <row r="27" spans="1:11" x14ac:dyDescent="0.25">
      <c r="A27" s="64" t="s">
        <v>96</v>
      </c>
      <c r="B27" s="65"/>
      <c r="C27" s="52"/>
    </row>
  </sheetData>
  <conditionalFormatting sqref="B11:C17">
    <cfRule type="expression" dxfId="11" priority="1">
      <formula>$B11=$C$23</formula>
    </cfRule>
  </conditionalFormatting>
  <conditionalFormatting sqref="F11:K18">
    <cfRule type="expression" dxfId="10" priority="2">
      <formula>VLOOKUP(IF($C$24&gt;$C$11*$C$26,$C$24-$C$11*$C$26,0),$F$11:$F$18,1)=$F11</formula>
    </cfRule>
  </conditionalFormatting>
  <dataValidations count="1">
    <dataValidation type="list" allowBlank="1" showInputMessage="1" showErrorMessage="1" sqref="C23" xr:uid="{F326475C-79DC-47B2-8117-144CD439193C}">
      <formula1>$B$11:$B$17</formula1>
    </dataValidation>
  </dataValidations>
  <hyperlinks>
    <hyperlink ref="A2" r:id="rId1" xr:uid="{79E9817E-8E33-483F-BB93-4CF105BDFA21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6C62E-7242-40DF-90BD-613959B9BB5A}">
  <sheetPr>
    <tabColor rgb="FFFF0000"/>
  </sheetPr>
  <dimension ref="A1:K30"/>
  <sheetViews>
    <sheetView showGridLines="0" topLeftCell="A4" zoomScale="115" zoomScaleNormal="115" workbookViewId="0">
      <selection activeCell="C27" sqref="C27"/>
    </sheetView>
  </sheetViews>
  <sheetFormatPr defaultRowHeight="15" x14ac:dyDescent="0.25"/>
  <cols>
    <col min="1" max="1" width="16.28515625" customWidth="1"/>
    <col min="2" max="2" width="17.28515625" customWidth="1"/>
    <col min="3" max="3" width="15.7109375" customWidth="1"/>
    <col min="4" max="4" width="1.42578125" customWidth="1"/>
    <col min="5" max="5" width="20.7109375" customWidth="1"/>
    <col min="6" max="6" width="12" customWidth="1"/>
    <col min="7" max="9" width="13.85546875" customWidth="1"/>
    <col min="10" max="10" width="14.42578125" customWidth="1"/>
    <col min="11" max="11" width="50.42578125" customWidth="1"/>
    <col min="12" max="12" width="27.28515625" customWidth="1"/>
    <col min="13" max="13" width="18.140625" customWidth="1"/>
    <col min="14" max="14" width="7.42578125" bestFit="1" customWidth="1"/>
    <col min="15" max="15" width="5" bestFit="1" customWidth="1"/>
    <col min="16" max="16" width="9.85546875" bestFit="1" customWidth="1"/>
    <col min="17" max="17" width="34.42578125" bestFit="1" customWidth="1"/>
  </cols>
  <sheetData>
    <row r="1" spans="1:11" x14ac:dyDescent="0.25">
      <c r="A1" t="s">
        <v>35</v>
      </c>
    </row>
    <row r="2" spans="1:11" x14ac:dyDescent="0.25">
      <c r="A2" s="54" t="s">
        <v>34</v>
      </c>
    </row>
    <row r="4" spans="1:11" ht="18.75" x14ac:dyDescent="0.3">
      <c r="A4" s="60" t="s">
        <v>54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25">
      <c r="A5" s="29" t="s">
        <v>49</v>
      </c>
      <c r="B5" s="29"/>
      <c r="C5" s="29"/>
    </row>
    <row r="6" spans="1:11" x14ac:dyDescent="0.25">
      <c r="A6" s="29" t="s">
        <v>25</v>
      </c>
      <c r="B6" s="29"/>
      <c r="C6" s="29"/>
      <c r="F6" s="29" t="s">
        <v>50</v>
      </c>
    </row>
    <row r="7" spans="1:11" x14ac:dyDescent="0.25">
      <c r="A7" s="29" t="s">
        <v>60</v>
      </c>
      <c r="B7" s="29"/>
      <c r="C7" s="29"/>
      <c r="F7" s="29" t="s">
        <v>36</v>
      </c>
    </row>
    <row r="9" spans="1:11" x14ac:dyDescent="0.25">
      <c r="A9" s="29" t="s">
        <v>39</v>
      </c>
      <c r="B9" s="61">
        <v>1</v>
      </c>
      <c r="C9" s="61">
        <v>2</v>
      </c>
      <c r="E9" s="29" t="s">
        <v>39</v>
      </c>
      <c r="F9" s="61">
        <v>1</v>
      </c>
      <c r="G9" s="61">
        <v>2</v>
      </c>
      <c r="H9" s="61">
        <v>3</v>
      </c>
      <c r="I9" s="61">
        <v>4</v>
      </c>
      <c r="J9" s="61">
        <v>5</v>
      </c>
    </row>
    <row r="10" spans="1:11" ht="39" x14ac:dyDescent="0.25">
      <c r="A10" s="55" t="s">
        <v>53</v>
      </c>
      <c r="B10" s="55" t="s">
        <v>26</v>
      </c>
      <c r="C10" s="55" t="s">
        <v>25</v>
      </c>
      <c r="F10" s="55" t="s">
        <v>91</v>
      </c>
      <c r="G10" s="55" t="s">
        <v>92</v>
      </c>
      <c r="H10" s="55" t="s">
        <v>52</v>
      </c>
      <c r="I10" s="55" t="s">
        <v>59</v>
      </c>
      <c r="J10" s="55" t="s">
        <v>48</v>
      </c>
      <c r="K10" s="55" t="s">
        <v>37</v>
      </c>
    </row>
    <row r="11" spans="1:11" x14ac:dyDescent="0.25">
      <c r="A11" s="56">
        <v>52</v>
      </c>
      <c r="B11" s="56" t="s">
        <v>27</v>
      </c>
      <c r="C11" s="57">
        <f t="shared" ref="C11:C16" si="0">MROUND($C$17/A11,0.1)</f>
        <v>79.800000000000011</v>
      </c>
      <c r="F11" s="71">
        <v>0</v>
      </c>
      <c r="G11" s="72">
        <f t="shared" ref="G11:G17" si="1">I12</f>
        <v>71</v>
      </c>
      <c r="H11" s="73">
        <v>0</v>
      </c>
      <c r="I11" s="72">
        <v>0</v>
      </c>
      <c r="J11" s="71">
        <v>0</v>
      </c>
      <c r="K11" s="74"/>
    </row>
    <row r="12" spans="1:11" x14ac:dyDescent="0.25">
      <c r="A12" s="56">
        <v>26</v>
      </c>
      <c r="B12" s="56" t="s">
        <v>28</v>
      </c>
      <c r="C12" s="57">
        <f t="shared" si="0"/>
        <v>159.60000000000002</v>
      </c>
      <c r="F12" s="71">
        <f t="shared" ref="F12:F18" si="2">I12+0.01</f>
        <v>71.010000000000005</v>
      </c>
      <c r="G12" s="72">
        <f t="shared" si="1"/>
        <v>254</v>
      </c>
      <c r="H12" s="73">
        <v>0.1</v>
      </c>
      <c r="I12" s="72">
        <v>71</v>
      </c>
      <c r="J12" s="71">
        <f t="shared" ref="J12:J18" si="3">ROUND((I12-I11)*H11,2)+J11</f>
        <v>0</v>
      </c>
      <c r="K12" s="74" t="str">
        <f>DOLLAR(J12)&amp;" + (Employee's Taxable Pay - "&amp;DOLLAR(G11,0)&amp;") * "&amp;TEXT(H12,"0%")</f>
        <v>$0.00 + (Employee's Taxable Pay - $71) * 10%</v>
      </c>
    </row>
    <row r="13" spans="1:11" x14ac:dyDescent="0.25">
      <c r="A13" s="56">
        <v>24</v>
      </c>
      <c r="B13" s="56" t="s">
        <v>29</v>
      </c>
      <c r="C13" s="57">
        <f t="shared" si="0"/>
        <v>172.9</v>
      </c>
      <c r="F13" s="71">
        <f t="shared" si="2"/>
        <v>254.01</v>
      </c>
      <c r="G13" s="72">
        <f t="shared" si="1"/>
        <v>815</v>
      </c>
      <c r="H13" s="73">
        <v>0.12</v>
      </c>
      <c r="I13" s="72">
        <v>254</v>
      </c>
      <c r="J13" s="71">
        <f t="shared" si="3"/>
        <v>18.3</v>
      </c>
      <c r="K13" s="74" t="str">
        <f t="shared" ref="K13:K18" si="4">DOLLAR(J13)&amp;" + (Employee's Taxable Pay - "&amp;DOLLAR(G12,0)&amp;") * "&amp;TEXT(H13,"0%")</f>
        <v>$18.30 + (Employee's Taxable Pay - $254) * 12%</v>
      </c>
    </row>
    <row r="14" spans="1:11" x14ac:dyDescent="0.25">
      <c r="A14" s="56">
        <v>12</v>
      </c>
      <c r="B14" s="56" t="s">
        <v>30</v>
      </c>
      <c r="C14" s="57">
        <f t="shared" si="0"/>
        <v>345.8</v>
      </c>
      <c r="F14" s="71">
        <f t="shared" si="2"/>
        <v>815.01</v>
      </c>
      <c r="G14" s="72">
        <f t="shared" si="1"/>
        <v>1658</v>
      </c>
      <c r="H14" s="73">
        <v>0.22</v>
      </c>
      <c r="I14" s="72">
        <v>815</v>
      </c>
      <c r="J14" s="71">
        <f t="shared" si="3"/>
        <v>85.61999999999999</v>
      </c>
      <c r="K14" s="74" t="str">
        <f t="shared" si="4"/>
        <v>$85.62 + (Employee's Taxable Pay - $815) * 22%</v>
      </c>
    </row>
    <row r="15" spans="1:11" x14ac:dyDescent="0.25">
      <c r="A15" s="56">
        <v>4</v>
      </c>
      <c r="B15" s="56" t="s">
        <v>31</v>
      </c>
      <c r="C15" s="57">
        <f t="shared" si="0"/>
        <v>1037.5</v>
      </c>
      <c r="F15" s="71">
        <f t="shared" si="2"/>
        <v>1658.01</v>
      </c>
      <c r="G15" s="72">
        <f t="shared" si="1"/>
        <v>3100</v>
      </c>
      <c r="H15" s="73">
        <v>0.24</v>
      </c>
      <c r="I15" s="72">
        <v>1658</v>
      </c>
      <c r="J15" s="71">
        <f t="shared" si="3"/>
        <v>271.08</v>
      </c>
      <c r="K15" s="74" t="str">
        <f t="shared" si="4"/>
        <v>$271.08 + (Employee's Taxable Pay - $1,658) * 24%</v>
      </c>
    </row>
    <row r="16" spans="1:11" x14ac:dyDescent="0.25">
      <c r="A16" s="56">
        <v>2</v>
      </c>
      <c r="B16" s="56" t="s">
        <v>32</v>
      </c>
      <c r="C16" s="57">
        <f t="shared" si="0"/>
        <v>2075</v>
      </c>
      <c r="F16" s="71">
        <f t="shared" si="2"/>
        <v>3100.01</v>
      </c>
      <c r="G16" s="72">
        <f t="shared" si="1"/>
        <v>3917</v>
      </c>
      <c r="H16" s="73">
        <v>0.32</v>
      </c>
      <c r="I16" s="72">
        <v>3100</v>
      </c>
      <c r="J16" s="71">
        <f t="shared" si="3"/>
        <v>617.16</v>
      </c>
      <c r="K16" s="74" t="str">
        <f t="shared" si="4"/>
        <v>$617.16 + (Employee's Taxable Pay - $3,100) * 32%</v>
      </c>
    </row>
    <row r="17" spans="1:11" x14ac:dyDescent="0.25">
      <c r="A17" s="56">
        <v>1</v>
      </c>
      <c r="B17" s="56" t="s">
        <v>33</v>
      </c>
      <c r="C17" s="57">
        <v>4150</v>
      </c>
      <c r="F17" s="71">
        <f t="shared" si="2"/>
        <v>3917.01</v>
      </c>
      <c r="G17" s="72">
        <f t="shared" si="1"/>
        <v>9687</v>
      </c>
      <c r="H17" s="73">
        <v>0.35</v>
      </c>
      <c r="I17" s="72">
        <v>3917</v>
      </c>
      <c r="J17" s="71">
        <f t="shared" si="3"/>
        <v>878.59999999999991</v>
      </c>
      <c r="K17" s="74" t="str">
        <f t="shared" si="4"/>
        <v>$878.60 + (Employee's Taxable Pay - $3,917) * 35%</v>
      </c>
    </row>
    <row r="18" spans="1:11" x14ac:dyDescent="0.25">
      <c r="F18" s="71">
        <f t="shared" si="2"/>
        <v>9687.01</v>
      </c>
      <c r="G18" s="72" t="s">
        <v>38</v>
      </c>
      <c r="H18" s="73">
        <v>0.37</v>
      </c>
      <c r="I18" s="72">
        <v>9687</v>
      </c>
      <c r="J18" s="71">
        <f t="shared" si="3"/>
        <v>2898.1</v>
      </c>
      <c r="K18" s="74" t="str">
        <f t="shared" si="4"/>
        <v>$2,898.10 + (Employee's Taxable Pay - $9,687) * 37%</v>
      </c>
    </row>
    <row r="20" spans="1:11" ht="18.75" x14ac:dyDescent="0.3">
      <c r="A20" s="96" t="s">
        <v>109</v>
      </c>
      <c r="B20" s="97"/>
      <c r="C20" s="97"/>
      <c r="D20" s="97"/>
      <c r="E20" s="97"/>
      <c r="F20" s="97"/>
      <c r="G20" s="97"/>
      <c r="H20" s="97"/>
      <c r="I20" s="97"/>
      <c r="J20" s="97"/>
      <c r="K20" s="98"/>
    </row>
    <row r="21" spans="1:11" ht="15.75" thickBot="1" x14ac:dyDescent="0.3"/>
    <row r="22" spans="1:11" x14ac:dyDescent="0.25">
      <c r="A22" s="64" t="s">
        <v>41</v>
      </c>
      <c r="B22" s="65"/>
      <c r="C22" s="52" t="s">
        <v>108</v>
      </c>
      <c r="E22" s="83" t="s">
        <v>100</v>
      </c>
      <c r="F22" s="84"/>
      <c r="G22" s="84"/>
      <c r="H22" s="84"/>
      <c r="I22" s="84"/>
      <c r="J22" s="84"/>
      <c r="K22" s="85"/>
    </row>
    <row r="23" spans="1:11" x14ac:dyDescent="0.25">
      <c r="A23" s="95" t="s">
        <v>26</v>
      </c>
      <c r="B23" s="65"/>
      <c r="C23" s="52" t="s">
        <v>27</v>
      </c>
      <c r="E23" s="86" t="s">
        <v>89</v>
      </c>
      <c r="F23" s="82">
        <f>C26*C11</f>
        <v>0</v>
      </c>
      <c r="G23" s="81" t="str">
        <f ca="1">IF(_xlfn.ISFORMULA(F23),_xlfn.FORMULATEXT(F23),"")</f>
        <v>=C26*C11</v>
      </c>
      <c r="H23" s="81"/>
      <c r="I23" s="81" t="s">
        <v>98</v>
      </c>
      <c r="J23" s="81"/>
      <c r="K23" s="87"/>
    </row>
    <row r="24" spans="1:11" x14ac:dyDescent="0.25">
      <c r="A24" s="64" t="s">
        <v>42</v>
      </c>
      <c r="B24" s="65"/>
      <c r="C24" s="51">
        <v>925.57</v>
      </c>
      <c r="E24" s="88" t="s">
        <v>95</v>
      </c>
      <c r="F24" s="62">
        <f>C24-F23</f>
        <v>925.57</v>
      </c>
      <c r="G24" s="81" t="str">
        <f ca="1">IF(_xlfn.ISFORMULA(F24),_xlfn.FORMULATEXT(F24),"")</f>
        <v>=C24-F23</v>
      </c>
      <c r="H24" s="81"/>
      <c r="I24" s="81" t="s">
        <v>99</v>
      </c>
      <c r="J24" s="81"/>
      <c r="K24" s="87"/>
    </row>
    <row r="25" spans="1:11" ht="15.75" thickBot="1" x14ac:dyDescent="0.3">
      <c r="A25" s="64" t="s">
        <v>105</v>
      </c>
      <c r="B25" s="65"/>
      <c r="C25" s="52" t="s">
        <v>46</v>
      </c>
      <c r="E25" s="89" t="s">
        <v>90</v>
      </c>
      <c r="F25" s="90">
        <f>J14+ROUND((F24-I14)*H14,2)</f>
        <v>109.94999999999999</v>
      </c>
      <c r="G25" s="91" t="str">
        <f ca="1">IF(_xlfn.ISFORMULA(F25),_xlfn.FORMULATEXT(F25),"")</f>
        <v>=J14+ROUND((F24-I14)*H14,2)</v>
      </c>
      <c r="H25" s="91"/>
      <c r="I25" s="91" t="s">
        <v>104</v>
      </c>
      <c r="J25" s="91"/>
      <c r="K25" s="92"/>
    </row>
    <row r="26" spans="1:11" ht="15.75" thickBot="1" x14ac:dyDescent="0.3">
      <c r="A26" s="64" t="s">
        <v>43</v>
      </c>
      <c r="B26" s="65"/>
      <c r="C26" s="52">
        <v>0</v>
      </c>
    </row>
    <row r="27" spans="1:11" x14ac:dyDescent="0.25">
      <c r="A27" s="64" t="s">
        <v>96</v>
      </c>
      <c r="B27" s="65"/>
      <c r="C27" s="52"/>
      <c r="E27" s="83" t="s">
        <v>102</v>
      </c>
      <c r="F27" s="84"/>
      <c r="G27" s="84"/>
      <c r="H27" s="84"/>
      <c r="I27" s="84"/>
      <c r="J27" s="84"/>
      <c r="K27" s="85"/>
    </row>
    <row r="28" spans="1:11" x14ac:dyDescent="0.25">
      <c r="E28" s="86" t="s">
        <v>95</v>
      </c>
      <c r="F28" s="82">
        <f>MAX(C24-C26*C11,0)</f>
        <v>925.57</v>
      </c>
      <c r="G28" s="81" t="str">
        <f ca="1">IF(_xlfn.ISFORMULA(F28),_xlfn.FORMULATEXT(F28),"")</f>
        <v>=MAX(C24-C26*C11,0)</v>
      </c>
      <c r="H28" s="81"/>
      <c r="I28" s="81" t="s">
        <v>103</v>
      </c>
      <c r="J28" s="81"/>
      <c r="K28" s="87"/>
    </row>
    <row r="29" spans="1:11" x14ac:dyDescent="0.25">
      <c r="E29" s="88" t="s">
        <v>90</v>
      </c>
      <c r="F29" s="62">
        <f>VLOOKUP(F28,F11:J18,5)+ROUND((F28-VLOOKUP(F28,F11:J18,4))*VLOOKUP(F28,F11:J18,3),2)</f>
        <v>109.94999999999999</v>
      </c>
      <c r="G29" s="81"/>
      <c r="H29" s="81"/>
      <c r="I29" s="81" t="s">
        <v>101</v>
      </c>
      <c r="J29" s="81"/>
      <c r="K29" s="87"/>
    </row>
    <row r="30" spans="1:11" ht="15.75" thickBot="1" x14ac:dyDescent="0.3">
      <c r="E30" s="89"/>
      <c r="F30" s="93"/>
      <c r="G30" s="91" t="str">
        <f ca="1">IF(_xlfn.ISFORMULA(F29),_xlfn.FORMULATEXT(F29),"")</f>
        <v>=VLOOKUP(F28,F11:J18,5)+ROUND((F28-VLOOKUP(F28,F11:J18,4))*VLOOKUP(F28,F11:J18,3),2)</v>
      </c>
      <c r="H30" s="91"/>
      <c r="I30" s="91"/>
      <c r="J30" s="91"/>
      <c r="K30" s="92"/>
    </row>
  </sheetData>
  <conditionalFormatting sqref="B11:C17">
    <cfRule type="expression" dxfId="9" priority="1">
      <formula>$B11=$C$23</formula>
    </cfRule>
  </conditionalFormatting>
  <conditionalFormatting sqref="F11:K18">
    <cfRule type="expression" dxfId="8" priority="2">
      <formula>VLOOKUP(IF($C$24&gt;$C$11*$C$26,$C$24-$C$11*$C$26,0),$F$11:$F$18,1)=$F11</formula>
    </cfRule>
  </conditionalFormatting>
  <dataValidations count="1">
    <dataValidation type="list" allowBlank="1" showInputMessage="1" showErrorMessage="1" sqref="C23" xr:uid="{D59E754D-2405-4CEC-85CF-5B64E224EC6E}">
      <formula1>$B$11:$B$17</formula1>
    </dataValidation>
  </dataValidations>
  <hyperlinks>
    <hyperlink ref="A2" r:id="rId1" xr:uid="{7E111A5D-5135-4655-9394-22AFE2346BD3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45599-B323-48BF-9E72-58A5EF4116AD}">
  <sheetPr>
    <tabColor rgb="FF0000FF"/>
  </sheetPr>
  <dimension ref="A1:K27"/>
  <sheetViews>
    <sheetView showGridLines="0" topLeftCell="A4" zoomScale="115" zoomScaleNormal="115" workbookViewId="0">
      <selection activeCell="C27" sqref="C27"/>
    </sheetView>
  </sheetViews>
  <sheetFormatPr defaultRowHeight="15" x14ac:dyDescent="0.25"/>
  <cols>
    <col min="1" max="1" width="16.28515625" customWidth="1"/>
    <col min="2" max="2" width="17.28515625" customWidth="1"/>
    <col min="3" max="3" width="15.7109375" customWidth="1"/>
    <col min="4" max="4" width="1.42578125" customWidth="1"/>
    <col min="5" max="5" width="20.7109375" customWidth="1"/>
    <col min="6" max="6" width="12" customWidth="1"/>
    <col min="7" max="9" width="13.85546875" customWidth="1"/>
    <col min="10" max="10" width="14.42578125" customWidth="1"/>
    <col min="11" max="11" width="50.42578125" customWidth="1"/>
    <col min="12" max="12" width="27.28515625" customWidth="1"/>
    <col min="13" max="13" width="18.140625" customWidth="1"/>
    <col min="14" max="14" width="7.42578125" bestFit="1" customWidth="1"/>
    <col min="15" max="15" width="5" bestFit="1" customWidth="1"/>
    <col min="16" max="16" width="9.85546875" bestFit="1" customWidth="1"/>
    <col min="17" max="17" width="34.42578125" bestFit="1" customWidth="1"/>
  </cols>
  <sheetData>
    <row r="1" spans="1:11" x14ac:dyDescent="0.25">
      <c r="A1" t="s">
        <v>35</v>
      </c>
    </row>
    <row r="2" spans="1:11" x14ac:dyDescent="0.25">
      <c r="A2" s="54" t="s">
        <v>34</v>
      </c>
    </row>
    <row r="4" spans="1:11" ht="18.75" x14ac:dyDescent="0.3">
      <c r="A4" s="60" t="s">
        <v>54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25">
      <c r="A5" s="29" t="s">
        <v>49</v>
      </c>
      <c r="B5" s="29"/>
      <c r="C5" s="29"/>
    </row>
    <row r="6" spans="1:11" x14ac:dyDescent="0.25">
      <c r="A6" s="29" t="s">
        <v>25</v>
      </c>
      <c r="B6" s="29"/>
      <c r="C6" s="29"/>
      <c r="F6" s="66" t="s">
        <v>51</v>
      </c>
    </row>
    <row r="7" spans="1:11" x14ac:dyDescent="0.25">
      <c r="A7" s="29" t="s">
        <v>60</v>
      </c>
      <c r="B7" s="29"/>
      <c r="C7" s="29"/>
      <c r="F7" s="29" t="s">
        <v>40</v>
      </c>
    </row>
    <row r="9" spans="1:11" x14ac:dyDescent="0.25">
      <c r="A9" s="29" t="s">
        <v>39</v>
      </c>
      <c r="B9" s="61">
        <v>1</v>
      </c>
      <c r="C9" s="61">
        <v>2</v>
      </c>
      <c r="E9" s="29" t="s">
        <v>39</v>
      </c>
      <c r="F9" s="61">
        <v>1</v>
      </c>
      <c r="G9" s="61">
        <v>2</v>
      </c>
      <c r="H9" s="61">
        <v>3</v>
      </c>
      <c r="I9" s="61">
        <v>4</v>
      </c>
      <c r="J9" s="61">
        <v>5</v>
      </c>
    </row>
    <row r="10" spans="1:11" ht="39" x14ac:dyDescent="0.25">
      <c r="A10" s="55" t="s">
        <v>53</v>
      </c>
      <c r="B10" s="55" t="s">
        <v>26</v>
      </c>
      <c r="C10" s="55" t="s">
        <v>25</v>
      </c>
      <c r="F10" s="55" t="s">
        <v>91</v>
      </c>
      <c r="G10" s="55" t="s">
        <v>92</v>
      </c>
      <c r="H10" s="55" t="s">
        <v>52</v>
      </c>
      <c r="I10" s="55" t="s">
        <v>59</v>
      </c>
      <c r="J10" s="55" t="s">
        <v>48</v>
      </c>
      <c r="K10" s="55" t="s">
        <v>37</v>
      </c>
    </row>
    <row r="11" spans="1:11" x14ac:dyDescent="0.25">
      <c r="A11" s="56">
        <v>52</v>
      </c>
      <c r="B11" s="56" t="s">
        <v>27</v>
      </c>
      <c r="C11" s="57">
        <f t="shared" ref="C11:C16" si="0">MROUND($C$17/A11,0.1)</f>
        <v>79.800000000000011</v>
      </c>
      <c r="F11" s="71">
        <v>0</v>
      </c>
      <c r="G11" s="72">
        <f t="shared" ref="G11:G17" si="1">I12</f>
        <v>222</v>
      </c>
      <c r="H11" s="73">
        <v>0</v>
      </c>
      <c r="I11" s="72">
        <v>0</v>
      </c>
      <c r="J11" s="71">
        <v>0</v>
      </c>
      <c r="K11" s="74"/>
    </row>
    <row r="12" spans="1:11" x14ac:dyDescent="0.25">
      <c r="A12" s="56">
        <v>26</v>
      </c>
      <c r="B12" s="56" t="s">
        <v>28</v>
      </c>
      <c r="C12" s="57">
        <f t="shared" si="0"/>
        <v>159.60000000000002</v>
      </c>
      <c r="F12" s="71">
        <f t="shared" ref="F12:F18" si="2">I12+0.01</f>
        <v>222.01</v>
      </c>
      <c r="G12" s="72">
        <f t="shared" si="1"/>
        <v>588</v>
      </c>
      <c r="H12" s="73">
        <v>0.1</v>
      </c>
      <c r="I12" s="72">
        <v>222</v>
      </c>
      <c r="J12" s="71">
        <f t="shared" ref="J12:J18" si="3">ROUND((I12-I11)*H11,2)+J11</f>
        <v>0</v>
      </c>
      <c r="K12" s="74" t="str">
        <f>DOLLAR(J12)&amp;" + (Employee's Taxable Pay - "&amp;DOLLAR(G11,0)&amp;") * "&amp;TEXT(H12,"0%")</f>
        <v>$0.00 + (Employee's Taxable Pay - $222) * 10%</v>
      </c>
    </row>
    <row r="13" spans="1:11" x14ac:dyDescent="0.25">
      <c r="A13" s="56">
        <v>24</v>
      </c>
      <c r="B13" s="56" t="s">
        <v>29</v>
      </c>
      <c r="C13" s="57">
        <f t="shared" si="0"/>
        <v>172.9</v>
      </c>
      <c r="F13" s="71">
        <f t="shared" si="2"/>
        <v>588.01</v>
      </c>
      <c r="G13" s="72">
        <f t="shared" si="1"/>
        <v>1711</v>
      </c>
      <c r="H13" s="73">
        <v>0.12</v>
      </c>
      <c r="I13" s="72">
        <v>588</v>
      </c>
      <c r="J13" s="71">
        <f t="shared" si="3"/>
        <v>36.6</v>
      </c>
      <c r="K13" s="74" t="str">
        <f t="shared" ref="K13:K18" si="4">DOLLAR(J13)&amp;" + (Employee's Taxable Pay - "&amp;DOLLAR(G12,0)&amp;") * "&amp;TEXT(H13,"0%")</f>
        <v>$36.60 + (Employee's Taxable Pay - $588) * 12%</v>
      </c>
    </row>
    <row r="14" spans="1:11" x14ac:dyDescent="0.25">
      <c r="A14" s="56">
        <v>12</v>
      </c>
      <c r="B14" s="56" t="s">
        <v>30</v>
      </c>
      <c r="C14" s="57">
        <f t="shared" si="0"/>
        <v>345.8</v>
      </c>
      <c r="F14" s="71">
        <f t="shared" si="2"/>
        <v>1711.01</v>
      </c>
      <c r="G14" s="72">
        <f t="shared" si="1"/>
        <v>3395</v>
      </c>
      <c r="H14" s="73">
        <v>0.22</v>
      </c>
      <c r="I14" s="72">
        <v>1711</v>
      </c>
      <c r="J14" s="71">
        <f t="shared" si="3"/>
        <v>171.35999999999999</v>
      </c>
      <c r="K14" s="74" t="str">
        <f t="shared" si="4"/>
        <v>$171.36 + (Employee's Taxable Pay - $1,711) * 22%</v>
      </c>
    </row>
    <row r="15" spans="1:11" x14ac:dyDescent="0.25">
      <c r="A15" s="56">
        <v>4</v>
      </c>
      <c r="B15" s="56" t="s">
        <v>31</v>
      </c>
      <c r="C15" s="57">
        <f t="shared" si="0"/>
        <v>1037.5</v>
      </c>
      <c r="F15" s="71">
        <f t="shared" si="2"/>
        <v>3395.01</v>
      </c>
      <c r="G15" s="72">
        <f t="shared" si="1"/>
        <v>6280</v>
      </c>
      <c r="H15" s="73">
        <v>0.24</v>
      </c>
      <c r="I15" s="72">
        <v>3395</v>
      </c>
      <c r="J15" s="71">
        <f t="shared" si="3"/>
        <v>541.84</v>
      </c>
      <c r="K15" s="74" t="str">
        <f t="shared" si="4"/>
        <v>$541.84 + (Employee's Taxable Pay - $3,395) * 24%</v>
      </c>
    </row>
    <row r="16" spans="1:11" x14ac:dyDescent="0.25">
      <c r="A16" s="56">
        <v>2</v>
      </c>
      <c r="B16" s="56" t="s">
        <v>32</v>
      </c>
      <c r="C16" s="57">
        <f t="shared" si="0"/>
        <v>2075</v>
      </c>
      <c r="F16" s="71">
        <f t="shared" si="2"/>
        <v>6280.01</v>
      </c>
      <c r="G16" s="72">
        <f t="shared" si="1"/>
        <v>7914</v>
      </c>
      <c r="H16" s="73">
        <v>0.32</v>
      </c>
      <c r="I16" s="72">
        <v>6280</v>
      </c>
      <c r="J16" s="71">
        <f t="shared" si="3"/>
        <v>1234.24</v>
      </c>
      <c r="K16" s="74" t="str">
        <f t="shared" si="4"/>
        <v>$1,234.24 + (Employee's Taxable Pay - $6,280) * 32%</v>
      </c>
    </row>
    <row r="17" spans="1:11" x14ac:dyDescent="0.25">
      <c r="A17" s="56">
        <v>1</v>
      </c>
      <c r="B17" s="56" t="s">
        <v>33</v>
      </c>
      <c r="C17" s="57">
        <v>4150</v>
      </c>
      <c r="F17" s="71">
        <f t="shared" si="2"/>
        <v>7914.01</v>
      </c>
      <c r="G17" s="72">
        <f t="shared" si="1"/>
        <v>11761</v>
      </c>
      <c r="H17" s="73">
        <v>0.35</v>
      </c>
      <c r="I17" s="72">
        <v>7914</v>
      </c>
      <c r="J17" s="71">
        <f t="shared" si="3"/>
        <v>1757.12</v>
      </c>
      <c r="K17" s="74" t="str">
        <f t="shared" si="4"/>
        <v>$1,757.12 + (Employee's Taxable Pay - $7,914) * 35%</v>
      </c>
    </row>
    <row r="18" spans="1:11" x14ac:dyDescent="0.25">
      <c r="F18" s="71">
        <f t="shared" si="2"/>
        <v>11761.01</v>
      </c>
      <c r="G18" s="72" t="s">
        <v>38</v>
      </c>
      <c r="H18" s="73">
        <v>0.37</v>
      </c>
      <c r="I18" s="72">
        <v>11761</v>
      </c>
      <c r="J18" s="71">
        <f t="shared" si="3"/>
        <v>3103.5699999999997</v>
      </c>
      <c r="K18" s="74" t="str">
        <f t="shared" si="4"/>
        <v>$3,103.57 + (Employee's Taxable Pay - $11,761) * 37%</v>
      </c>
    </row>
    <row r="20" spans="1:11" ht="18.75" x14ac:dyDescent="0.3">
      <c r="A20" s="96" t="s">
        <v>111</v>
      </c>
      <c r="B20" s="97"/>
      <c r="C20" s="97"/>
      <c r="D20" s="97"/>
      <c r="E20" s="97"/>
      <c r="F20" s="97"/>
      <c r="G20" s="97"/>
      <c r="H20" s="97"/>
      <c r="I20" s="97"/>
      <c r="J20" s="97"/>
      <c r="K20" s="98"/>
    </row>
    <row r="22" spans="1:11" x14ac:dyDescent="0.25">
      <c r="A22" s="64" t="s">
        <v>41</v>
      </c>
      <c r="B22" s="65"/>
      <c r="C22" s="52" t="s">
        <v>110</v>
      </c>
    </row>
    <row r="23" spans="1:11" x14ac:dyDescent="0.25">
      <c r="A23" s="95" t="s">
        <v>26</v>
      </c>
      <c r="B23" s="65"/>
      <c r="C23" s="52" t="s">
        <v>27</v>
      </c>
    </row>
    <row r="24" spans="1:11" x14ac:dyDescent="0.25">
      <c r="A24" s="64" t="s">
        <v>42</v>
      </c>
      <c r="B24" s="65"/>
      <c r="C24" s="51">
        <v>2598.4699999999998</v>
      </c>
    </row>
    <row r="25" spans="1:11" x14ac:dyDescent="0.25">
      <c r="A25" s="64" t="s">
        <v>105</v>
      </c>
      <c r="B25" s="65"/>
      <c r="C25" s="52" t="s">
        <v>44</v>
      </c>
    </row>
    <row r="26" spans="1:11" x14ac:dyDescent="0.25">
      <c r="A26" s="64" t="s">
        <v>43</v>
      </c>
      <c r="B26" s="65"/>
      <c r="C26" s="52">
        <v>3</v>
      </c>
    </row>
    <row r="27" spans="1:11" x14ac:dyDescent="0.25">
      <c r="A27" s="64" t="s">
        <v>96</v>
      </c>
      <c r="B27" s="65"/>
      <c r="C27" s="52"/>
    </row>
  </sheetData>
  <conditionalFormatting sqref="B11:C17">
    <cfRule type="expression" dxfId="7" priority="1">
      <formula>$B11=$C$23</formula>
    </cfRule>
  </conditionalFormatting>
  <conditionalFormatting sqref="F11:K18">
    <cfRule type="expression" dxfId="6" priority="2">
      <formula>VLOOKUP(IF($C$24&gt;$C$11*$C$26,$C$24-$C$11*$C$26,0),$F$11:$F$18,1)=$F11</formula>
    </cfRule>
  </conditionalFormatting>
  <dataValidations count="1">
    <dataValidation type="list" allowBlank="1" showInputMessage="1" showErrorMessage="1" sqref="C23" xr:uid="{9D4710DC-8962-445D-AD80-4C3FDB30C5D6}">
      <formula1>$B$11:$B$17</formula1>
    </dataValidation>
  </dataValidations>
  <hyperlinks>
    <hyperlink ref="A2" r:id="rId1" xr:uid="{E73F146F-D871-42FA-9368-2F010CCB65E3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71DA8-96FF-45AC-8853-4619B25DA4F4}">
  <sheetPr>
    <tabColor rgb="FFFF0000"/>
  </sheetPr>
  <dimension ref="A1:K30"/>
  <sheetViews>
    <sheetView showGridLines="0" topLeftCell="A4" zoomScale="115" zoomScaleNormal="115" workbookViewId="0">
      <selection activeCell="C27" sqref="C27"/>
    </sheetView>
  </sheetViews>
  <sheetFormatPr defaultRowHeight="15" x14ac:dyDescent="0.25"/>
  <cols>
    <col min="1" max="1" width="16.28515625" customWidth="1"/>
    <col min="2" max="2" width="17.28515625" customWidth="1"/>
    <col min="3" max="3" width="15.7109375" customWidth="1"/>
    <col min="4" max="4" width="1.42578125" customWidth="1"/>
    <col min="5" max="5" width="20.7109375" customWidth="1"/>
    <col min="6" max="6" width="12" customWidth="1"/>
    <col min="7" max="9" width="13.85546875" customWidth="1"/>
    <col min="10" max="10" width="14.42578125" customWidth="1"/>
    <col min="11" max="11" width="50.42578125" customWidth="1"/>
    <col min="12" max="12" width="27.28515625" customWidth="1"/>
    <col min="13" max="13" width="18.140625" customWidth="1"/>
    <col min="14" max="14" width="7.42578125" bestFit="1" customWidth="1"/>
    <col min="15" max="15" width="5" bestFit="1" customWidth="1"/>
    <col min="16" max="16" width="9.85546875" bestFit="1" customWidth="1"/>
    <col min="17" max="17" width="34.42578125" bestFit="1" customWidth="1"/>
  </cols>
  <sheetData>
    <row r="1" spans="1:11" x14ac:dyDescent="0.25">
      <c r="A1" t="s">
        <v>35</v>
      </c>
    </row>
    <row r="2" spans="1:11" x14ac:dyDescent="0.25">
      <c r="A2" s="54" t="s">
        <v>34</v>
      </c>
    </row>
    <row r="4" spans="1:11" ht="18.75" x14ac:dyDescent="0.3">
      <c r="A4" s="60" t="s">
        <v>54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25">
      <c r="A5" s="29" t="s">
        <v>49</v>
      </c>
      <c r="B5" s="29"/>
      <c r="C5" s="29"/>
    </row>
    <row r="6" spans="1:11" x14ac:dyDescent="0.25">
      <c r="A6" s="29" t="s">
        <v>25</v>
      </c>
      <c r="B6" s="29"/>
      <c r="C6" s="29"/>
      <c r="F6" s="66" t="s">
        <v>51</v>
      </c>
    </row>
    <row r="7" spans="1:11" x14ac:dyDescent="0.25">
      <c r="A7" s="29" t="s">
        <v>60</v>
      </c>
      <c r="B7" s="29"/>
      <c r="C7" s="29"/>
      <c r="F7" s="29" t="s">
        <v>40</v>
      </c>
    </row>
    <row r="9" spans="1:11" x14ac:dyDescent="0.25">
      <c r="A9" s="29" t="s">
        <v>39</v>
      </c>
      <c r="B9" s="61">
        <v>1</v>
      </c>
      <c r="C9" s="61">
        <v>2</v>
      </c>
      <c r="E9" s="29" t="s">
        <v>39</v>
      </c>
      <c r="F9" s="61">
        <v>1</v>
      </c>
      <c r="G9" s="61">
        <v>2</v>
      </c>
      <c r="H9" s="61">
        <v>3</v>
      </c>
      <c r="I9" s="61">
        <v>4</v>
      </c>
      <c r="J9" s="61">
        <v>5</v>
      </c>
    </row>
    <row r="10" spans="1:11" ht="39" x14ac:dyDescent="0.25">
      <c r="A10" s="55" t="s">
        <v>53</v>
      </c>
      <c r="B10" s="55" t="s">
        <v>26</v>
      </c>
      <c r="C10" s="55" t="s">
        <v>25</v>
      </c>
      <c r="F10" s="55" t="s">
        <v>91</v>
      </c>
      <c r="G10" s="55" t="s">
        <v>92</v>
      </c>
      <c r="H10" s="55" t="s">
        <v>52</v>
      </c>
      <c r="I10" s="55" t="s">
        <v>59</v>
      </c>
      <c r="J10" s="55" t="s">
        <v>48</v>
      </c>
      <c r="K10" s="55" t="s">
        <v>37</v>
      </c>
    </row>
    <row r="11" spans="1:11" x14ac:dyDescent="0.25">
      <c r="A11" s="56">
        <v>52</v>
      </c>
      <c r="B11" s="56" t="s">
        <v>27</v>
      </c>
      <c r="C11" s="57">
        <f t="shared" ref="C11:C16" si="0">MROUND($C$17/A11,0.1)</f>
        <v>79.800000000000011</v>
      </c>
      <c r="F11" s="71">
        <v>0</v>
      </c>
      <c r="G11" s="72">
        <f t="shared" ref="G11:G17" si="1">I12</f>
        <v>222</v>
      </c>
      <c r="H11" s="73">
        <v>0</v>
      </c>
      <c r="I11" s="72">
        <v>0</v>
      </c>
      <c r="J11" s="71">
        <v>0</v>
      </c>
      <c r="K11" s="74"/>
    </row>
    <row r="12" spans="1:11" x14ac:dyDescent="0.25">
      <c r="A12" s="56">
        <v>26</v>
      </c>
      <c r="B12" s="56" t="s">
        <v>28</v>
      </c>
      <c r="C12" s="57">
        <f t="shared" si="0"/>
        <v>159.60000000000002</v>
      </c>
      <c r="F12" s="71">
        <f t="shared" ref="F12:F18" si="2">I12+0.01</f>
        <v>222.01</v>
      </c>
      <c r="G12" s="72">
        <f t="shared" si="1"/>
        <v>588</v>
      </c>
      <c r="H12" s="73">
        <v>0.1</v>
      </c>
      <c r="I12" s="72">
        <v>222</v>
      </c>
      <c r="J12" s="71">
        <f t="shared" ref="J12:J18" si="3">ROUND((I12-I11)*H11,2)+J11</f>
        <v>0</v>
      </c>
      <c r="K12" s="74" t="str">
        <f>DOLLAR(J12)&amp;" + (Employee's Taxable Pay - "&amp;DOLLAR(G11,0)&amp;") * "&amp;TEXT(H12,"0%")</f>
        <v>$0.00 + (Employee's Taxable Pay - $222) * 10%</v>
      </c>
    </row>
    <row r="13" spans="1:11" x14ac:dyDescent="0.25">
      <c r="A13" s="56">
        <v>24</v>
      </c>
      <c r="B13" s="56" t="s">
        <v>29</v>
      </c>
      <c r="C13" s="57">
        <f t="shared" si="0"/>
        <v>172.9</v>
      </c>
      <c r="F13" s="71">
        <f t="shared" si="2"/>
        <v>588.01</v>
      </c>
      <c r="G13" s="72">
        <f t="shared" si="1"/>
        <v>1711</v>
      </c>
      <c r="H13" s="73">
        <v>0.12</v>
      </c>
      <c r="I13" s="72">
        <v>588</v>
      </c>
      <c r="J13" s="71">
        <f t="shared" si="3"/>
        <v>36.6</v>
      </c>
      <c r="K13" s="74" t="str">
        <f t="shared" ref="K13:K18" si="4">DOLLAR(J13)&amp;" + (Employee's Taxable Pay - "&amp;DOLLAR(G12,0)&amp;") * "&amp;TEXT(H13,"0%")</f>
        <v>$36.60 + (Employee's Taxable Pay - $588) * 12%</v>
      </c>
    </row>
    <row r="14" spans="1:11" x14ac:dyDescent="0.25">
      <c r="A14" s="56">
        <v>12</v>
      </c>
      <c r="B14" s="56" t="s">
        <v>30</v>
      </c>
      <c r="C14" s="57">
        <f t="shared" si="0"/>
        <v>345.8</v>
      </c>
      <c r="F14" s="71">
        <f t="shared" si="2"/>
        <v>1711.01</v>
      </c>
      <c r="G14" s="72">
        <f t="shared" si="1"/>
        <v>3395</v>
      </c>
      <c r="H14" s="73">
        <v>0.22</v>
      </c>
      <c r="I14" s="72">
        <v>1711</v>
      </c>
      <c r="J14" s="71">
        <f t="shared" si="3"/>
        <v>171.35999999999999</v>
      </c>
      <c r="K14" s="74" t="str">
        <f t="shared" si="4"/>
        <v>$171.36 + (Employee's Taxable Pay - $1,711) * 22%</v>
      </c>
    </row>
    <row r="15" spans="1:11" x14ac:dyDescent="0.25">
      <c r="A15" s="56">
        <v>4</v>
      </c>
      <c r="B15" s="56" t="s">
        <v>31</v>
      </c>
      <c r="C15" s="57">
        <f t="shared" si="0"/>
        <v>1037.5</v>
      </c>
      <c r="F15" s="71">
        <f t="shared" si="2"/>
        <v>3395.01</v>
      </c>
      <c r="G15" s="72">
        <f t="shared" si="1"/>
        <v>6280</v>
      </c>
      <c r="H15" s="73">
        <v>0.24</v>
      </c>
      <c r="I15" s="72">
        <v>3395</v>
      </c>
      <c r="J15" s="71">
        <f t="shared" si="3"/>
        <v>541.84</v>
      </c>
      <c r="K15" s="74" t="str">
        <f t="shared" si="4"/>
        <v>$541.84 + (Employee's Taxable Pay - $3,395) * 24%</v>
      </c>
    </row>
    <row r="16" spans="1:11" x14ac:dyDescent="0.25">
      <c r="A16" s="56">
        <v>2</v>
      </c>
      <c r="B16" s="56" t="s">
        <v>32</v>
      </c>
      <c r="C16" s="57">
        <f t="shared" si="0"/>
        <v>2075</v>
      </c>
      <c r="F16" s="71">
        <f t="shared" si="2"/>
        <v>6280.01</v>
      </c>
      <c r="G16" s="72">
        <f t="shared" si="1"/>
        <v>7914</v>
      </c>
      <c r="H16" s="73">
        <v>0.32</v>
      </c>
      <c r="I16" s="72">
        <v>6280</v>
      </c>
      <c r="J16" s="71">
        <f t="shared" si="3"/>
        <v>1234.24</v>
      </c>
      <c r="K16" s="74" t="str">
        <f t="shared" si="4"/>
        <v>$1,234.24 + (Employee's Taxable Pay - $6,280) * 32%</v>
      </c>
    </row>
    <row r="17" spans="1:11" x14ac:dyDescent="0.25">
      <c r="A17" s="56">
        <v>1</v>
      </c>
      <c r="B17" s="56" t="s">
        <v>33</v>
      </c>
      <c r="C17" s="57">
        <v>4150</v>
      </c>
      <c r="F17" s="71">
        <f t="shared" si="2"/>
        <v>7914.01</v>
      </c>
      <c r="G17" s="72">
        <f t="shared" si="1"/>
        <v>11761</v>
      </c>
      <c r="H17" s="73">
        <v>0.35</v>
      </c>
      <c r="I17" s="72">
        <v>7914</v>
      </c>
      <c r="J17" s="71">
        <f t="shared" si="3"/>
        <v>1757.12</v>
      </c>
      <c r="K17" s="74" t="str">
        <f t="shared" si="4"/>
        <v>$1,757.12 + (Employee's Taxable Pay - $7,914) * 35%</v>
      </c>
    </row>
    <row r="18" spans="1:11" x14ac:dyDescent="0.25">
      <c r="F18" s="71">
        <f t="shared" si="2"/>
        <v>11761.01</v>
      </c>
      <c r="G18" s="72" t="s">
        <v>38</v>
      </c>
      <c r="H18" s="73">
        <v>0.37</v>
      </c>
      <c r="I18" s="72">
        <v>11761</v>
      </c>
      <c r="J18" s="71">
        <f t="shared" si="3"/>
        <v>3103.5699999999997</v>
      </c>
      <c r="K18" s="74" t="str">
        <f t="shared" si="4"/>
        <v>$3,103.57 + (Employee's Taxable Pay - $11,761) * 37%</v>
      </c>
    </row>
    <row r="20" spans="1:11" ht="18.75" x14ac:dyDescent="0.3">
      <c r="A20" s="96" t="s">
        <v>111</v>
      </c>
      <c r="B20" s="97"/>
      <c r="C20" s="97"/>
      <c r="D20" s="97"/>
      <c r="E20" s="97"/>
      <c r="F20" s="97"/>
      <c r="G20" s="97"/>
      <c r="H20" s="97"/>
      <c r="I20" s="97"/>
      <c r="J20" s="97"/>
      <c r="K20" s="98"/>
    </row>
    <row r="21" spans="1:11" ht="15.75" thickBot="1" x14ac:dyDescent="0.3"/>
    <row r="22" spans="1:11" x14ac:dyDescent="0.25">
      <c r="A22" s="64" t="s">
        <v>41</v>
      </c>
      <c r="B22" s="65"/>
      <c r="C22" s="52" t="s">
        <v>110</v>
      </c>
      <c r="E22" s="83" t="s">
        <v>100</v>
      </c>
      <c r="F22" s="84"/>
      <c r="G22" s="84"/>
      <c r="H22" s="84"/>
      <c r="I22" s="84"/>
      <c r="J22" s="84"/>
      <c r="K22" s="85"/>
    </row>
    <row r="23" spans="1:11" x14ac:dyDescent="0.25">
      <c r="A23" s="95" t="s">
        <v>26</v>
      </c>
      <c r="B23" s="65"/>
      <c r="C23" s="52" t="s">
        <v>27</v>
      </c>
      <c r="E23" s="86" t="s">
        <v>89</v>
      </c>
      <c r="F23" s="82">
        <f>C26*C11</f>
        <v>239.40000000000003</v>
      </c>
      <c r="G23" s="81" t="str">
        <f ca="1">IF(_xlfn.ISFORMULA(F23),_xlfn.FORMULATEXT(F23),"")</f>
        <v>=C26*C11</v>
      </c>
      <c r="H23" s="81"/>
      <c r="I23" s="81" t="s">
        <v>98</v>
      </c>
      <c r="J23" s="81"/>
      <c r="K23" s="87"/>
    </row>
    <row r="24" spans="1:11" x14ac:dyDescent="0.25">
      <c r="A24" s="64" t="s">
        <v>42</v>
      </c>
      <c r="B24" s="65"/>
      <c r="C24" s="51">
        <v>2598.4699999999998</v>
      </c>
      <c r="E24" s="88" t="s">
        <v>95</v>
      </c>
      <c r="F24" s="62">
        <f>C24-F23</f>
        <v>2359.0699999999997</v>
      </c>
      <c r="G24" s="81" t="str">
        <f ca="1">IF(_xlfn.ISFORMULA(F24),_xlfn.FORMULATEXT(F24),"")</f>
        <v>=C24-F23</v>
      </c>
      <c r="H24" s="81"/>
      <c r="I24" s="81" t="s">
        <v>99</v>
      </c>
      <c r="J24" s="81"/>
      <c r="K24" s="87"/>
    </row>
    <row r="25" spans="1:11" ht="15.75" thickBot="1" x14ac:dyDescent="0.3">
      <c r="A25" s="64" t="s">
        <v>105</v>
      </c>
      <c r="B25" s="65"/>
      <c r="C25" s="52" t="s">
        <v>44</v>
      </c>
      <c r="E25" s="89" t="s">
        <v>90</v>
      </c>
      <c r="F25" s="90">
        <f>J14+ROUND((F24-I14)*H14,2)</f>
        <v>313.94</v>
      </c>
      <c r="G25" s="91" t="str">
        <f ca="1">IF(_xlfn.ISFORMULA(F25),_xlfn.FORMULATEXT(F25),"")</f>
        <v>=J14+ROUND((F24-I14)*H14,2)</v>
      </c>
      <c r="H25" s="91"/>
      <c r="I25" s="91" t="s">
        <v>104</v>
      </c>
      <c r="J25" s="91"/>
      <c r="K25" s="92"/>
    </row>
    <row r="26" spans="1:11" ht="15.75" thickBot="1" x14ac:dyDescent="0.3">
      <c r="A26" s="64" t="s">
        <v>43</v>
      </c>
      <c r="B26" s="65"/>
      <c r="C26" s="52">
        <v>3</v>
      </c>
    </row>
    <row r="27" spans="1:11" x14ac:dyDescent="0.25">
      <c r="A27" s="64" t="s">
        <v>96</v>
      </c>
      <c r="B27" s="65"/>
      <c r="C27" s="52"/>
      <c r="E27" s="83" t="s">
        <v>102</v>
      </c>
      <c r="F27" s="84"/>
      <c r="G27" s="84"/>
      <c r="H27" s="84"/>
      <c r="I27" s="84"/>
      <c r="J27" s="84"/>
      <c r="K27" s="85"/>
    </row>
    <row r="28" spans="1:11" x14ac:dyDescent="0.25">
      <c r="E28" s="86" t="s">
        <v>95</v>
      </c>
      <c r="F28" s="82">
        <f>MAX(C24-C26*C11,0)</f>
        <v>2359.0699999999997</v>
      </c>
      <c r="G28" s="81" t="str">
        <f ca="1">IF(_xlfn.ISFORMULA(F28),_xlfn.FORMULATEXT(F28),"")</f>
        <v>=MAX(C24-C26*C11,0)</v>
      </c>
      <c r="H28" s="81"/>
      <c r="I28" s="81" t="s">
        <v>103</v>
      </c>
      <c r="J28" s="81"/>
      <c r="K28" s="87"/>
    </row>
    <row r="29" spans="1:11" x14ac:dyDescent="0.25">
      <c r="E29" s="88" t="s">
        <v>90</v>
      </c>
      <c r="F29" s="62">
        <f>VLOOKUP(F28,F11:J18,5)+ROUND((F28-VLOOKUP(F28,F11:J18,4))*VLOOKUP(F28,F11:J18,3),2)</f>
        <v>313.94</v>
      </c>
      <c r="G29" s="81"/>
      <c r="H29" s="81"/>
      <c r="I29" s="81" t="s">
        <v>101</v>
      </c>
      <c r="J29" s="81"/>
      <c r="K29" s="87"/>
    </row>
    <row r="30" spans="1:11" ht="15.75" thickBot="1" x14ac:dyDescent="0.3">
      <c r="E30" s="89"/>
      <c r="F30" s="93"/>
      <c r="G30" s="91" t="str">
        <f ca="1">IF(_xlfn.ISFORMULA(F29),_xlfn.FORMULATEXT(F29),"")</f>
        <v>=VLOOKUP(F28,F11:J18,5)+ROUND((F28-VLOOKUP(F28,F11:J18,4))*VLOOKUP(F28,F11:J18,3),2)</v>
      </c>
      <c r="H30" s="91"/>
      <c r="I30" s="91"/>
      <c r="J30" s="91"/>
      <c r="K30" s="92"/>
    </row>
  </sheetData>
  <conditionalFormatting sqref="B11:C17">
    <cfRule type="expression" dxfId="5" priority="1">
      <formula>$B11=$C$23</formula>
    </cfRule>
  </conditionalFormatting>
  <conditionalFormatting sqref="F11:K18">
    <cfRule type="expression" dxfId="4" priority="2">
      <formula>VLOOKUP(IF($C$24&gt;$C$11*$C$26,$C$24-$C$11*$C$26,0),$F$11:$F$18,1)=$F11</formula>
    </cfRule>
  </conditionalFormatting>
  <dataValidations disablePrompts="1" count="1">
    <dataValidation type="list" allowBlank="1" showInputMessage="1" showErrorMessage="1" sqref="C23" xr:uid="{6E1BEF6B-C7B8-4A10-AE82-AF372645C32A}">
      <formula1>$B$11:$B$17</formula1>
    </dataValidation>
  </dataValidations>
  <hyperlinks>
    <hyperlink ref="A2" r:id="rId1" xr:uid="{3B51C8DB-A5EF-45E7-B545-DD5C2882481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7A932-E2D6-4D76-A060-791D44CF2CE4}">
  <sheetPr>
    <tabColor rgb="FF0000FF"/>
  </sheetPr>
  <dimension ref="A1:M30"/>
  <sheetViews>
    <sheetView zoomScale="85" zoomScaleNormal="85" workbookViewId="0">
      <selection activeCell="D11" sqref="D11"/>
    </sheetView>
  </sheetViews>
  <sheetFormatPr defaultRowHeight="15" x14ac:dyDescent="0.25"/>
  <cols>
    <col min="1" max="3" width="17.85546875" customWidth="1"/>
    <col min="4" max="8" width="18.140625" customWidth="1"/>
    <col min="9" max="9" width="1.42578125" customWidth="1"/>
    <col min="10" max="12" width="14.140625" customWidth="1"/>
    <col min="13" max="14" width="10.28515625" customWidth="1"/>
    <col min="15" max="15" width="7.7109375" customWidth="1"/>
    <col min="16" max="16" width="12.140625" customWidth="1"/>
    <col min="17" max="17" width="14.42578125" customWidth="1"/>
    <col min="18" max="18" width="34.140625" bestFit="1" customWidth="1"/>
  </cols>
  <sheetData>
    <row r="1" spans="1:13" x14ac:dyDescent="0.25">
      <c r="A1" s="99" t="str">
        <f>"Complete the Payroll Table in the range "&amp;ADDRESS(ROW(A10),COLUMN(A10),4)&amp;":"&amp;ADDRESS(ROW(H20),COLUMN(H20),4)</f>
        <v>Complete the Payroll Table in the range A10:H20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x14ac:dyDescent="0.25">
      <c r="A2" s="102" t="s">
        <v>122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1:13" x14ac:dyDescent="0.25">
      <c r="A3" s="102" t="str">
        <f>"The "&amp;B7&amp;" is "&amp;DOLLAR(B8)</f>
        <v>The Amount for 1 Weekly Allowance is $79.80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x14ac:dyDescent="0.25">
      <c r="A4" s="102" t="str">
        <f>"The Tax Table and Rules for each Tax Category in in the range "&amp;ADDRESS(ROW(B22),COLUMN(B22),4)&amp;":"&amp;ADDRESS(ROW(H30),COLUMN(H30),4)</f>
        <v>The Tax Table and Rules for each Tax Category in in the range B22:H30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</row>
    <row r="5" spans="1:13" x14ac:dyDescent="0.25">
      <c r="A5" s="105" t="str">
        <f>"Create efficient formulas for these columns in the Payroll table:"&amp;_xlfn.TEXTJOIN(", ",,D10:H10)</f>
        <v>Create efficient formulas for these columns in the Payroll table:Taxable Pay, Cumulative Tax From Previous Categories (5), Upper Limit Previous Category (4), Tax Rate (3), Federal Income Tax Withholding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</row>
    <row r="7" spans="1:13" ht="45" x14ac:dyDescent="0.25">
      <c r="A7" s="69" t="s">
        <v>58</v>
      </c>
      <c r="B7" s="69" t="s">
        <v>57</v>
      </c>
      <c r="C7" s="69" t="s">
        <v>106</v>
      </c>
    </row>
    <row r="8" spans="1:13" x14ac:dyDescent="0.25">
      <c r="A8" s="52" t="s">
        <v>27</v>
      </c>
      <c r="B8" s="52">
        <v>79.800000000000011</v>
      </c>
      <c r="C8" s="52" t="s">
        <v>46</v>
      </c>
    </row>
    <row r="10" spans="1:13" ht="45" x14ac:dyDescent="0.25">
      <c r="A10" s="68" t="s">
        <v>41</v>
      </c>
      <c r="B10" s="68" t="s">
        <v>42</v>
      </c>
      <c r="C10" s="68" t="s">
        <v>56</v>
      </c>
      <c r="D10" s="70" t="s">
        <v>97</v>
      </c>
      <c r="E10" s="70" t="str">
        <f>F22</f>
        <v>Cumulative Tax From Previous Categories (5)</v>
      </c>
      <c r="F10" s="70" t="str">
        <f>E22</f>
        <v>Upper Limit Previous Category (4)</v>
      </c>
      <c r="G10" s="70" t="str">
        <f>D22</f>
        <v>Tax Rate (3)</v>
      </c>
      <c r="H10" s="70" t="s">
        <v>74</v>
      </c>
    </row>
    <row r="11" spans="1:13" x14ac:dyDescent="0.25">
      <c r="A11" s="52" t="s">
        <v>112</v>
      </c>
      <c r="B11" s="51">
        <v>633.65</v>
      </c>
      <c r="C11" s="52">
        <v>3</v>
      </c>
      <c r="D11" s="67"/>
      <c r="E11" s="67"/>
      <c r="F11" s="67"/>
      <c r="G11" s="67"/>
      <c r="H11" s="67"/>
    </row>
    <row r="12" spans="1:13" x14ac:dyDescent="0.25">
      <c r="A12" s="52" t="s">
        <v>113</v>
      </c>
      <c r="B12" s="51">
        <v>55</v>
      </c>
      <c r="C12" s="52">
        <v>1</v>
      </c>
      <c r="D12" s="67"/>
      <c r="E12" s="67"/>
      <c r="F12" s="67"/>
      <c r="G12" s="67"/>
      <c r="H12" s="67"/>
    </row>
    <row r="13" spans="1:13" x14ac:dyDescent="0.25">
      <c r="A13" s="52" t="s">
        <v>114</v>
      </c>
      <c r="B13" s="51">
        <v>1374.48</v>
      </c>
      <c r="C13" s="52">
        <v>0</v>
      </c>
      <c r="D13" s="67"/>
      <c r="E13" s="67"/>
      <c r="F13" s="67"/>
      <c r="G13" s="67"/>
      <c r="H13" s="67"/>
    </row>
    <row r="14" spans="1:13" x14ac:dyDescent="0.25">
      <c r="A14" s="52" t="s">
        <v>115</v>
      </c>
      <c r="B14" s="51">
        <v>1891.24</v>
      </c>
      <c r="C14" s="52">
        <v>0</v>
      </c>
      <c r="D14" s="67"/>
      <c r="E14" s="67"/>
      <c r="F14" s="67"/>
      <c r="G14" s="67"/>
      <c r="H14" s="67"/>
    </row>
    <row r="15" spans="1:13" x14ac:dyDescent="0.25">
      <c r="A15" s="52" t="s">
        <v>116</v>
      </c>
      <c r="B15" s="51">
        <v>557.20000000000005</v>
      </c>
      <c r="C15" s="52">
        <v>0</v>
      </c>
      <c r="D15" s="67"/>
      <c r="E15" s="67"/>
      <c r="F15" s="67"/>
      <c r="G15" s="67"/>
      <c r="H15" s="67"/>
    </row>
    <row r="16" spans="1:13" x14ac:dyDescent="0.25">
      <c r="A16" s="52" t="s">
        <v>117</v>
      </c>
      <c r="B16" s="51">
        <v>586.62</v>
      </c>
      <c r="C16" s="52">
        <v>1</v>
      </c>
      <c r="D16" s="67"/>
      <c r="E16" s="67"/>
      <c r="F16" s="67"/>
      <c r="G16" s="67"/>
      <c r="H16" s="67"/>
    </row>
    <row r="17" spans="1:8" x14ac:dyDescent="0.25">
      <c r="A17" s="52" t="s">
        <v>118</v>
      </c>
      <c r="B17" s="51">
        <v>6747.33</v>
      </c>
      <c r="C17" s="52">
        <v>5</v>
      </c>
      <c r="D17" s="67"/>
      <c r="E17" s="67"/>
      <c r="F17" s="67"/>
      <c r="G17" s="67"/>
      <c r="H17" s="67"/>
    </row>
    <row r="18" spans="1:8" x14ac:dyDescent="0.25">
      <c r="A18" s="52" t="s">
        <v>119</v>
      </c>
      <c r="B18" s="51">
        <v>796.18</v>
      </c>
      <c r="C18" s="52">
        <v>1</v>
      </c>
      <c r="D18" s="67"/>
      <c r="E18" s="67"/>
      <c r="F18" s="67"/>
      <c r="G18" s="67"/>
      <c r="H18" s="67"/>
    </row>
    <row r="19" spans="1:8" x14ac:dyDescent="0.25">
      <c r="A19" s="52" t="s">
        <v>120</v>
      </c>
      <c r="B19" s="51">
        <v>1423.52</v>
      </c>
      <c r="C19" s="52">
        <v>1</v>
      </c>
      <c r="D19" s="67"/>
      <c r="E19" s="67"/>
      <c r="F19" s="67"/>
      <c r="G19" s="67"/>
      <c r="H19" s="67"/>
    </row>
    <row r="20" spans="1:8" x14ac:dyDescent="0.25">
      <c r="A20" s="52" t="s">
        <v>121</v>
      </c>
      <c r="B20" s="51">
        <v>1375.33</v>
      </c>
      <c r="C20" s="52">
        <v>3</v>
      </c>
      <c r="D20" s="67"/>
      <c r="E20" s="67"/>
      <c r="F20" s="67"/>
      <c r="G20" s="67"/>
      <c r="H20" s="67"/>
    </row>
    <row r="22" spans="1:8" ht="39" x14ac:dyDescent="0.25">
      <c r="A22" s="80" t="s">
        <v>87</v>
      </c>
      <c r="B22" s="55" t="s">
        <v>93</v>
      </c>
      <c r="C22" s="55" t="s">
        <v>94</v>
      </c>
      <c r="D22" s="55" t="s">
        <v>61</v>
      </c>
      <c r="E22" s="55" t="s">
        <v>62</v>
      </c>
      <c r="F22" s="55" t="s">
        <v>63</v>
      </c>
      <c r="G22" s="77" t="s">
        <v>37</v>
      </c>
      <c r="H22" s="78"/>
    </row>
    <row r="23" spans="1:8" x14ac:dyDescent="0.25">
      <c r="B23" s="71">
        <v>0</v>
      </c>
      <c r="C23" s="72">
        <f t="shared" ref="C23:C29" si="0">E24</f>
        <v>71</v>
      </c>
      <c r="D23" s="73">
        <v>0</v>
      </c>
      <c r="E23" s="72">
        <v>0</v>
      </c>
      <c r="F23" s="75">
        <v>0</v>
      </c>
      <c r="G23" s="79"/>
      <c r="H23" s="63"/>
    </row>
    <row r="24" spans="1:8" x14ac:dyDescent="0.25">
      <c r="B24" s="71">
        <f t="shared" ref="B24:B30" si="1">E24+0.01</f>
        <v>71.010000000000005</v>
      </c>
      <c r="C24" s="72">
        <f t="shared" si="0"/>
        <v>254</v>
      </c>
      <c r="D24" s="73">
        <v>0.1</v>
      </c>
      <c r="E24" s="72">
        <v>71</v>
      </c>
      <c r="F24" s="75">
        <f t="shared" ref="F24:F30" si="2">ROUND((E24-E23)*D23,2)+F23</f>
        <v>0</v>
      </c>
      <c r="G24" s="76" t="str">
        <f t="shared" ref="G24:G30" si="3">DOLLAR(F24)&amp;" + "&amp;TEXT(D24,"0%")&amp;" * excess over "&amp;DOLLAR(C23,0)</f>
        <v>$0.00 + 10% * excess over $71</v>
      </c>
      <c r="H24" s="45"/>
    </row>
    <row r="25" spans="1:8" x14ac:dyDescent="0.25">
      <c r="B25" s="71">
        <f t="shared" si="1"/>
        <v>254.01</v>
      </c>
      <c r="C25" s="72">
        <f t="shared" si="0"/>
        <v>815</v>
      </c>
      <c r="D25" s="73">
        <v>0.12</v>
      </c>
      <c r="E25" s="72">
        <v>254</v>
      </c>
      <c r="F25" s="75">
        <f t="shared" si="2"/>
        <v>18.3</v>
      </c>
      <c r="G25" s="76" t="str">
        <f t="shared" si="3"/>
        <v>$18.30 + 12% * excess over $254</v>
      </c>
      <c r="H25" s="45"/>
    </row>
    <row r="26" spans="1:8" x14ac:dyDescent="0.25">
      <c r="B26" s="71">
        <f t="shared" si="1"/>
        <v>815.01</v>
      </c>
      <c r="C26" s="72">
        <f t="shared" si="0"/>
        <v>1658</v>
      </c>
      <c r="D26" s="73">
        <v>0.22</v>
      </c>
      <c r="E26" s="72">
        <v>815</v>
      </c>
      <c r="F26" s="75">
        <f t="shared" si="2"/>
        <v>85.61999999999999</v>
      </c>
      <c r="G26" s="76" t="str">
        <f t="shared" si="3"/>
        <v>$85.62 + 22% * excess over $815</v>
      </c>
      <c r="H26" s="45"/>
    </row>
    <row r="27" spans="1:8" x14ac:dyDescent="0.25">
      <c r="B27" s="71">
        <f t="shared" si="1"/>
        <v>1658.01</v>
      </c>
      <c r="C27" s="72">
        <f t="shared" si="0"/>
        <v>3100</v>
      </c>
      <c r="D27" s="73">
        <v>0.24</v>
      </c>
      <c r="E27" s="72">
        <v>1658</v>
      </c>
      <c r="F27" s="75">
        <f t="shared" si="2"/>
        <v>271.08</v>
      </c>
      <c r="G27" s="76" t="str">
        <f t="shared" si="3"/>
        <v>$271.08 + 24% * excess over $1,658</v>
      </c>
      <c r="H27" s="45"/>
    </row>
    <row r="28" spans="1:8" x14ac:dyDescent="0.25">
      <c r="B28" s="71">
        <f t="shared" si="1"/>
        <v>3100.01</v>
      </c>
      <c r="C28" s="72">
        <f t="shared" si="0"/>
        <v>3917</v>
      </c>
      <c r="D28" s="73">
        <v>0.32</v>
      </c>
      <c r="E28" s="72">
        <v>3100</v>
      </c>
      <c r="F28" s="75">
        <f t="shared" si="2"/>
        <v>617.16</v>
      </c>
      <c r="G28" s="76" t="str">
        <f t="shared" si="3"/>
        <v>$617.16 + 32% * excess over $3,100</v>
      </c>
      <c r="H28" s="45"/>
    </row>
    <row r="29" spans="1:8" x14ac:dyDescent="0.25">
      <c r="B29" s="71">
        <f t="shared" si="1"/>
        <v>3917.01</v>
      </c>
      <c r="C29" s="72">
        <f t="shared" si="0"/>
        <v>9687</v>
      </c>
      <c r="D29" s="73">
        <v>0.35</v>
      </c>
      <c r="E29" s="72">
        <v>3917</v>
      </c>
      <c r="F29" s="75">
        <f t="shared" si="2"/>
        <v>878.59999999999991</v>
      </c>
      <c r="G29" s="76" t="str">
        <f t="shared" si="3"/>
        <v>$878.60 + 35% * excess over $3,917</v>
      </c>
      <c r="H29" s="45"/>
    </row>
    <row r="30" spans="1:8" x14ac:dyDescent="0.25">
      <c r="B30" s="71">
        <f t="shared" si="1"/>
        <v>9687.01</v>
      </c>
      <c r="C30" s="72" t="s">
        <v>38</v>
      </c>
      <c r="D30" s="73">
        <v>0.37</v>
      </c>
      <c r="E30" s="72">
        <v>9687</v>
      </c>
      <c r="F30" s="75">
        <f t="shared" si="2"/>
        <v>2898.1</v>
      </c>
      <c r="G30" s="76" t="str">
        <f t="shared" si="3"/>
        <v>$2,898.10 + 37% * excess over $9,687</v>
      </c>
      <c r="H30" s="45"/>
    </row>
  </sheetData>
  <conditionalFormatting sqref="B23:G30">
    <cfRule type="expression" dxfId="3" priority="12">
      <formula>VLOOKUP(IF($C$41&gt;$C$10*$C$43,$C$41-$C$10*$C$43,0),$K$21:$K$36,1)=#REF!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06ACA-B0DA-478F-BB80-FDAEFB3588F7}">
  <sheetPr>
    <tabColor rgb="FFFF0000"/>
  </sheetPr>
  <dimension ref="A1:N35"/>
  <sheetViews>
    <sheetView zoomScale="85" zoomScaleNormal="85" workbookViewId="0">
      <selection activeCell="A5" sqref="A5"/>
    </sheetView>
  </sheetViews>
  <sheetFormatPr defaultRowHeight="15" x14ac:dyDescent="0.25"/>
  <cols>
    <col min="1" max="3" width="17.85546875" customWidth="1"/>
    <col min="4" max="8" width="18.140625" customWidth="1"/>
    <col min="9" max="9" width="1.42578125" customWidth="1"/>
    <col min="10" max="12" width="14.140625" customWidth="1"/>
    <col min="13" max="14" width="10.28515625" customWidth="1"/>
    <col min="15" max="15" width="7.7109375" customWidth="1"/>
    <col min="16" max="16" width="12.140625" customWidth="1"/>
    <col min="17" max="17" width="14.42578125" customWidth="1"/>
    <col min="18" max="18" width="34.140625" bestFit="1" customWidth="1"/>
  </cols>
  <sheetData>
    <row r="1" spans="1:14" x14ac:dyDescent="0.25">
      <c r="A1" s="99" t="str">
        <f>"Complete the Payroll Table in the range "&amp;ADDRESS(ROW(A10),COLUMN(A10),4)&amp;":"&amp;ADDRESS(ROW(H20),COLUMN(H20),4)</f>
        <v>Complete the Payroll Table in the range A10:H20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x14ac:dyDescent="0.25">
      <c r="A2" s="102" t="s">
        <v>122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1:14" x14ac:dyDescent="0.25">
      <c r="A3" s="102" t="str">
        <f>"The "&amp;B7&amp;" is "&amp;DOLLAR(B8)</f>
        <v>The Amount for 1 Weekly Allowance is $79.80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4" x14ac:dyDescent="0.25">
      <c r="A4" s="102" t="str">
        <f>"The Tax Table and Rules for each Tax Category in in the range "&amp;ADDRESS(ROW(B22),COLUMN(B22),4)&amp;":"&amp;ADDRESS(ROW(H30),COLUMN(H30),4)</f>
        <v>The Tax Table and Rules for each Tax Category in in the range B22:H30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</row>
    <row r="5" spans="1:14" x14ac:dyDescent="0.25">
      <c r="A5" s="105" t="str">
        <f>"Create efficient formulas for these columns in the Payroll table:"&amp;_xlfn.TEXTJOIN(", ",,D10:H10)</f>
        <v>Create efficient formulas for these columns in the Payroll table:Taxable Pay, Cumulative Tax From Previous Categories (5), Upper Limit Previous Category (4), Tax Rate (3), Federal Income Tax Withholding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</row>
    <row r="7" spans="1:14" ht="45" x14ac:dyDescent="0.25">
      <c r="A7" s="69" t="s">
        <v>58</v>
      </c>
      <c r="B7" s="69" t="s">
        <v>57</v>
      </c>
      <c r="C7" s="69" t="s">
        <v>106</v>
      </c>
    </row>
    <row r="8" spans="1:14" x14ac:dyDescent="0.25">
      <c r="A8" s="52" t="s">
        <v>27</v>
      </c>
      <c r="B8" s="52">
        <v>79.800000000000011</v>
      </c>
      <c r="C8" s="52" t="s">
        <v>46</v>
      </c>
    </row>
    <row r="9" spans="1:14" x14ac:dyDescent="0.25">
      <c r="K9" t="s">
        <v>75</v>
      </c>
    </row>
    <row r="10" spans="1:14" ht="45" x14ac:dyDescent="0.25">
      <c r="A10" s="68" t="s">
        <v>41</v>
      </c>
      <c r="B10" s="68" t="s">
        <v>42</v>
      </c>
      <c r="C10" s="68" t="s">
        <v>56</v>
      </c>
      <c r="D10" s="70" t="s">
        <v>97</v>
      </c>
      <c r="E10" s="70" t="str">
        <f>F22</f>
        <v>Cumulative Tax From Previous Categories (5)</v>
      </c>
      <c r="F10" s="70" t="str">
        <f>E22</f>
        <v>Upper Limit Previous Category (4)</v>
      </c>
      <c r="G10" s="70" t="str">
        <f>D22</f>
        <v>Tax Rate (3)</v>
      </c>
      <c r="H10" s="70" t="s">
        <v>74</v>
      </c>
      <c r="K10" s="70" t="s">
        <v>74</v>
      </c>
    </row>
    <row r="11" spans="1:14" x14ac:dyDescent="0.25">
      <c r="A11" s="52" t="s">
        <v>112</v>
      </c>
      <c r="B11" s="51">
        <v>633.65</v>
      </c>
      <c r="C11" s="52">
        <v>3</v>
      </c>
      <c r="D11" s="59">
        <f t="shared" ref="D11:D20" si="0">MAX(B11-$B$8*C11,0)</f>
        <v>394.24999999999994</v>
      </c>
      <c r="E11" s="59">
        <f t="shared" ref="E11:E20" si="1">VLOOKUP(D11,$B$23:$F$30,5)</f>
        <v>18.3</v>
      </c>
      <c r="F11" s="59">
        <f t="shared" ref="F11:F20" si="2">VLOOKUP(D11,$B$23:$F$30,4)</f>
        <v>254</v>
      </c>
      <c r="G11" s="67">
        <f t="shared" ref="G11:G20" si="3">VLOOKUP(D11,$B$23:$F$30,3)</f>
        <v>0.12</v>
      </c>
      <c r="H11" s="59">
        <f>E11+ROUND((D11-F11)*G11,2)</f>
        <v>35.129999999999995</v>
      </c>
      <c r="K11" s="59">
        <f t="shared" ref="K11:K20" si="4">VLOOKUP(D11,$B$23:$F$30,5)+(D11-VLOOKUP(D11,$B$23:$F$30,4))*VLOOKUP(D11,$B$23:$F$30,3)</f>
        <v>35.129999999999995</v>
      </c>
      <c r="N11" t="str">
        <f ca="1">IF(_xlfn.ISFORMULA(K11),_xlfn.FORMULATEXT(K11),"")</f>
        <v>=VLOOKUP(D11,$B$23:$F$30,5)+(D11-VLOOKUP(D11,$B$23:$F$30,4))*VLOOKUP(D11,$B$23:$F$30,3)</v>
      </c>
    </row>
    <row r="12" spans="1:14" x14ac:dyDescent="0.25">
      <c r="A12" s="52" t="s">
        <v>113</v>
      </c>
      <c r="B12" s="51">
        <v>55</v>
      </c>
      <c r="C12" s="52">
        <v>1</v>
      </c>
      <c r="D12" s="59">
        <f t="shared" si="0"/>
        <v>0</v>
      </c>
      <c r="E12" s="59">
        <f t="shared" si="1"/>
        <v>0</v>
      </c>
      <c r="F12" s="59">
        <f t="shared" si="2"/>
        <v>0</v>
      </c>
      <c r="G12" s="67">
        <f t="shared" si="3"/>
        <v>0</v>
      </c>
      <c r="H12" s="59">
        <f t="shared" ref="H12:H20" si="5">E12+ROUND((D12-F12)*G12,2)</f>
        <v>0</v>
      </c>
      <c r="K12" s="59">
        <f t="shared" si="4"/>
        <v>0</v>
      </c>
    </row>
    <row r="13" spans="1:14" x14ac:dyDescent="0.25">
      <c r="A13" s="52" t="s">
        <v>114</v>
      </c>
      <c r="B13" s="51">
        <v>1374.48</v>
      </c>
      <c r="C13" s="52">
        <v>0</v>
      </c>
      <c r="D13" s="59">
        <f t="shared" si="0"/>
        <v>1374.48</v>
      </c>
      <c r="E13" s="59">
        <f t="shared" si="1"/>
        <v>85.61999999999999</v>
      </c>
      <c r="F13" s="59">
        <f t="shared" si="2"/>
        <v>815</v>
      </c>
      <c r="G13" s="67">
        <f t="shared" si="3"/>
        <v>0.22</v>
      </c>
      <c r="H13" s="59">
        <f t="shared" si="5"/>
        <v>208.70999999999998</v>
      </c>
      <c r="K13" s="59">
        <f t="shared" si="4"/>
        <v>208.7056</v>
      </c>
    </row>
    <row r="14" spans="1:14" x14ac:dyDescent="0.25">
      <c r="A14" s="52" t="s">
        <v>115</v>
      </c>
      <c r="B14" s="51">
        <v>1891.24</v>
      </c>
      <c r="C14" s="52">
        <v>0</v>
      </c>
      <c r="D14" s="59">
        <f t="shared" si="0"/>
        <v>1891.24</v>
      </c>
      <c r="E14" s="59">
        <f t="shared" si="1"/>
        <v>271.08</v>
      </c>
      <c r="F14" s="59">
        <f t="shared" si="2"/>
        <v>1658</v>
      </c>
      <c r="G14" s="67">
        <f t="shared" si="3"/>
        <v>0.24</v>
      </c>
      <c r="H14" s="59">
        <f t="shared" si="5"/>
        <v>327.06</v>
      </c>
      <c r="K14" s="59">
        <f t="shared" si="4"/>
        <v>327.05759999999998</v>
      </c>
    </row>
    <row r="15" spans="1:14" x14ac:dyDescent="0.25">
      <c r="A15" s="52" t="s">
        <v>116</v>
      </c>
      <c r="B15" s="51">
        <v>557.20000000000005</v>
      </c>
      <c r="C15" s="52">
        <v>0</v>
      </c>
      <c r="D15" s="59">
        <f t="shared" si="0"/>
        <v>557.20000000000005</v>
      </c>
      <c r="E15" s="59">
        <f t="shared" si="1"/>
        <v>18.3</v>
      </c>
      <c r="F15" s="59">
        <f t="shared" si="2"/>
        <v>254</v>
      </c>
      <c r="G15" s="67">
        <f t="shared" si="3"/>
        <v>0.12</v>
      </c>
      <c r="H15" s="59">
        <f t="shared" si="5"/>
        <v>54.680000000000007</v>
      </c>
      <c r="K15" s="59">
        <f t="shared" si="4"/>
        <v>54.684000000000012</v>
      </c>
    </row>
    <row r="16" spans="1:14" x14ac:dyDescent="0.25">
      <c r="A16" s="52" t="s">
        <v>117</v>
      </c>
      <c r="B16" s="51">
        <v>586.62</v>
      </c>
      <c r="C16" s="52">
        <v>1</v>
      </c>
      <c r="D16" s="59">
        <f t="shared" si="0"/>
        <v>506.82</v>
      </c>
      <c r="E16" s="59">
        <f t="shared" si="1"/>
        <v>18.3</v>
      </c>
      <c r="F16" s="59">
        <f t="shared" si="2"/>
        <v>254</v>
      </c>
      <c r="G16" s="67">
        <f t="shared" si="3"/>
        <v>0.12</v>
      </c>
      <c r="H16" s="59">
        <f t="shared" si="5"/>
        <v>48.64</v>
      </c>
      <c r="K16" s="59">
        <f t="shared" si="4"/>
        <v>48.638399999999997</v>
      </c>
    </row>
    <row r="17" spans="1:11" x14ac:dyDescent="0.25">
      <c r="A17" s="52" t="s">
        <v>118</v>
      </c>
      <c r="B17" s="51">
        <v>6747.33</v>
      </c>
      <c r="C17" s="52">
        <v>5</v>
      </c>
      <c r="D17" s="59">
        <f t="shared" si="0"/>
        <v>6348.33</v>
      </c>
      <c r="E17" s="59">
        <f t="shared" si="1"/>
        <v>878.59999999999991</v>
      </c>
      <c r="F17" s="59">
        <f t="shared" si="2"/>
        <v>3917</v>
      </c>
      <c r="G17" s="67">
        <f t="shared" si="3"/>
        <v>0.35</v>
      </c>
      <c r="H17" s="59">
        <f t="shared" si="5"/>
        <v>1729.57</v>
      </c>
      <c r="K17" s="59">
        <f t="shared" si="4"/>
        <v>1729.5654999999997</v>
      </c>
    </row>
    <row r="18" spans="1:11" x14ac:dyDescent="0.25">
      <c r="A18" s="52" t="s">
        <v>119</v>
      </c>
      <c r="B18" s="51">
        <v>796.18</v>
      </c>
      <c r="C18" s="52">
        <v>1</v>
      </c>
      <c r="D18" s="59">
        <f t="shared" si="0"/>
        <v>716.37999999999988</v>
      </c>
      <c r="E18" s="59">
        <f t="shared" si="1"/>
        <v>18.3</v>
      </c>
      <c r="F18" s="59">
        <f t="shared" si="2"/>
        <v>254</v>
      </c>
      <c r="G18" s="67">
        <f t="shared" si="3"/>
        <v>0.12</v>
      </c>
      <c r="H18" s="59">
        <f t="shared" si="5"/>
        <v>73.790000000000006</v>
      </c>
      <c r="K18" s="59">
        <f t="shared" si="4"/>
        <v>73.785599999999988</v>
      </c>
    </row>
    <row r="19" spans="1:11" x14ac:dyDescent="0.25">
      <c r="A19" s="52" t="s">
        <v>120</v>
      </c>
      <c r="B19" s="51">
        <v>1423.52</v>
      </c>
      <c r="C19" s="52">
        <v>1</v>
      </c>
      <c r="D19" s="59">
        <f t="shared" si="0"/>
        <v>1343.72</v>
      </c>
      <c r="E19" s="59">
        <f t="shared" si="1"/>
        <v>85.61999999999999</v>
      </c>
      <c r="F19" s="59">
        <f t="shared" si="2"/>
        <v>815</v>
      </c>
      <c r="G19" s="67">
        <f t="shared" si="3"/>
        <v>0.22</v>
      </c>
      <c r="H19" s="59">
        <f t="shared" si="5"/>
        <v>201.94</v>
      </c>
      <c r="K19" s="59">
        <f t="shared" si="4"/>
        <v>201.9384</v>
      </c>
    </row>
    <row r="20" spans="1:11" x14ac:dyDescent="0.25">
      <c r="A20" s="52" t="s">
        <v>121</v>
      </c>
      <c r="B20" s="51">
        <v>1375.33</v>
      </c>
      <c r="C20" s="52">
        <v>3</v>
      </c>
      <c r="D20" s="59">
        <f t="shared" si="0"/>
        <v>1135.9299999999998</v>
      </c>
      <c r="E20" s="59">
        <f t="shared" si="1"/>
        <v>85.61999999999999</v>
      </c>
      <c r="F20" s="59">
        <f t="shared" si="2"/>
        <v>815</v>
      </c>
      <c r="G20" s="67">
        <f t="shared" si="3"/>
        <v>0.22</v>
      </c>
      <c r="H20" s="59">
        <f t="shared" si="5"/>
        <v>156.21999999999997</v>
      </c>
      <c r="K20" s="59">
        <f t="shared" si="4"/>
        <v>156.22459999999995</v>
      </c>
    </row>
    <row r="22" spans="1:11" ht="39" x14ac:dyDescent="0.25">
      <c r="A22" s="80" t="s">
        <v>87</v>
      </c>
      <c r="B22" s="55" t="s">
        <v>93</v>
      </c>
      <c r="C22" s="55" t="s">
        <v>94</v>
      </c>
      <c r="D22" s="55" t="s">
        <v>61</v>
      </c>
      <c r="E22" s="55" t="s">
        <v>62</v>
      </c>
      <c r="F22" s="55" t="s">
        <v>63</v>
      </c>
      <c r="G22" s="77" t="s">
        <v>37</v>
      </c>
      <c r="H22" s="78"/>
    </row>
    <row r="23" spans="1:11" x14ac:dyDescent="0.25">
      <c r="B23" s="71">
        <v>0</v>
      </c>
      <c r="C23" s="72">
        <f t="shared" ref="C23:C29" si="6">E24</f>
        <v>71</v>
      </c>
      <c r="D23" s="73">
        <v>0</v>
      </c>
      <c r="E23" s="72">
        <v>0</v>
      </c>
      <c r="F23" s="75">
        <v>0</v>
      </c>
      <c r="G23" s="79"/>
      <c r="H23" s="63"/>
    </row>
    <row r="24" spans="1:11" x14ac:dyDescent="0.25">
      <c r="B24" s="71">
        <f t="shared" ref="B24:B30" si="7">E24+0.01</f>
        <v>71.010000000000005</v>
      </c>
      <c r="C24" s="72">
        <f t="shared" si="6"/>
        <v>254</v>
      </c>
      <c r="D24" s="73">
        <v>0.1</v>
      </c>
      <c r="E24" s="72">
        <v>71</v>
      </c>
      <c r="F24" s="75">
        <f t="shared" ref="F24:F30" si="8">ROUND((E24-E23)*D23,2)+F23</f>
        <v>0</v>
      </c>
      <c r="G24" s="76" t="str">
        <f t="shared" ref="G24:G30" si="9">DOLLAR(F24)&amp;" + "&amp;TEXT(D24,"0%")&amp;" * excess over "&amp;DOLLAR(C23,0)</f>
        <v>$0.00 + 10% * excess over $71</v>
      </c>
      <c r="H24" s="45"/>
    </row>
    <row r="25" spans="1:11" x14ac:dyDescent="0.25">
      <c r="B25" s="71">
        <f t="shared" si="7"/>
        <v>254.01</v>
      </c>
      <c r="C25" s="72">
        <f t="shared" si="6"/>
        <v>815</v>
      </c>
      <c r="D25" s="73">
        <v>0.12</v>
      </c>
      <c r="E25" s="72">
        <v>254</v>
      </c>
      <c r="F25" s="75">
        <f t="shared" si="8"/>
        <v>18.3</v>
      </c>
      <c r="G25" s="76" t="str">
        <f t="shared" si="9"/>
        <v>$18.30 + 12% * excess over $254</v>
      </c>
      <c r="H25" s="45"/>
    </row>
    <row r="26" spans="1:11" x14ac:dyDescent="0.25">
      <c r="B26" s="71">
        <f t="shared" si="7"/>
        <v>815.01</v>
      </c>
      <c r="C26" s="72">
        <f t="shared" si="6"/>
        <v>1658</v>
      </c>
      <c r="D26" s="73">
        <v>0.22</v>
      </c>
      <c r="E26" s="72">
        <v>815</v>
      </c>
      <c r="F26" s="75">
        <f t="shared" si="8"/>
        <v>85.61999999999999</v>
      </c>
      <c r="G26" s="76" t="str">
        <f t="shared" si="9"/>
        <v>$85.62 + 22% * excess over $815</v>
      </c>
      <c r="H26" s="45"/>
    </row>
    <row r="27" spans="1:11" x14ac:dyDescent="0.25">
      <c r="B27" s="71">
        <f t="shared" si="7"/>
        <v>1658.01</v>
      </c>
      <c r="C27" s="72">
        <f t="shared" si="6"/>
        <v>3100</v>
      </c>
      <c r="D27" s="73">
        <v>0.24</v>
      </c>
      <c r="E27" s="72">
        <v>1658</v>
      </c>
      <c r="F27" s="75">
        <f t="shared" si="8"/>
        <v>271.08</v>
      </c>
      <c r="G27" s="76" t="str">
        <f t="shared" si="9"/>
        <v>$271.08 + 24% * excess over $1,658</v>
      </c>
      <c r="H27" s="45"/>
    </row>
    <row r="28" spans="1:11" x14ac:dyDescent="0.25">
      <c r="B28" s="71">
        <f t="shared" si="7"/>
        <v>3100.01</v>
      </c>
      <c r="C28" s="72">
        <f t="shared" si="6"/>
        <v>3917</v>
      </c>
      <c r="D28" s="73">
        <v>0.32</v>
      </c>
      <c r="E28" s="72">
        <v>3100</v>
      </c>
      <c r="F28" s="75">
        <f t="shared" si="8"/>
        <v>617.16</v>
      </c>
      <c r="G28" s="76" t="str">
        <f t="shared" si="9"/>
        <v>$617.16 + 32% * excess over $3,100</v>
      </c>
      <c r="H28" s="45"/>
    </row>
    <row r="29" spans="1:11" x14ac:dyDescent="0.25">
      <c r="B29" s="71">
        <f t="shared" si="7"/>
        <v>3917.01</v>
      </c>
      <c r="C29" s="72">
        <f t="shared" si="6"/>
        <v>9687</v>
      </c>
      <c r="D29" s="73">
        <v>0.35</v>
      </c>
      <c r="E29" s="72">
        <v>3917</v>
      </c>
      <c r="F29" s="75">
        <f t="shared" si="8"/>
        <v>878.59999999999991</v>
      </c>
      <c r="G29" s="76" t="str">
        <f t="shared" si="9"/>
        <v>$878.60 + 35% * excess over $3,917</v>
      </c>
      <c r="H29" s="45"/>
    </row>
    <row r="30" spans="1:11" x14ac:dyDescent="0.25">
      <c r="B30" s="71">
        <f t="shared" si="7"/>
        <v>9687.01</v>
      </c>
      <c r="C30" s="72" t="s">
        <v>38</v>
      </c>
      <c r="D30" s="73">
        <v>0.37</v>
      </c>
      <c r="E30" s="72">
        <v>9687</v>
      </c>
      <c r="F30" s="75">
        <f t="shared" si="8"/>
        <v>2898.1</v>
      </c>
      <c r="G30" s="76" t="str">
        <f t="shared" si="9"/>
        <v>$2,898.10 + 37% * excess over $9,687</v>
      </c>
      <c r="H30" s="45"/>
    </row>
    <row r="32" spans="1:11" x14ac:dyDescent="0.25">
      <c r="D32" s="53" t="str">
        <f>"Formula in "&amp;ADDRESS(ROW(D11),COLUMN(D11),4)&amp;":"</f>
        <v>Formula in D11:</v>
      </c>
      <c r="F32" s="53" t="str">
        <f>"Formula in "&amp;ADDRESS(ROW(F11),COLUMN(F11),4)&amp;":"</f>
        <v>Formula in F11:</v>
      </c>
      <c r="H32" s="53" t="str">
        <f>"Formula in "&amp;ADDRESS(ROW(H11),COLUMN(H11),4)&amp;":"</f>
        <v>Formula in H11:</v>
      </c>
    </row>
    <row r="33" spans="4:8" x14ac:dyDescent="0.25">
      <c r="D33" t="str">
        <f ca="1">IF(_xlfn.ISFORMULA(D11),_xlfn.FORMULATEXT(D11),"")</f>
        <v>=MAX(B11-$B$8*C11,0)</v>
      </c>
      <c r="F33" t="str">
        <f ca="1">IF(_xlfn.ISFORMULA(F11),_xlfn.FORMULATEXT(F11),"")</f>
        <v>=VLOOKUP(D11,$B$23:$F$30,4)</v>
      </c>
      <c r="H33" t="str">
        <f ca="1">IF(_xlfn.ISFORMULA(H11),_xlfn.FORMULATEXT(H11),"")</f>
        <v>=E11+ROUND((D11-F11)*G11,2)</v>
      </c>
    </row>
    <row r="34" spans="4:8" x14ac:dyDescent="0.25">
      <c r="E34" s="53" t="str">
        <f>"Formula in "&amp;ADDRESS(ROW(E11),COLUMN(E11),4)&amp;":"</f>
        <v>Formula in E11:</v>
      </c>
      <c r="G34" s="53" t="str">
        <f>"Formula in "&amp;ADDRESS(ROW(G11),COLUMN(G11),4)&amp;":"</f>
        <v>Formula in G11:</v>
      </c>
    </row>
    <row r="35" spans="4:8" x14ac:dyDescent="0.25">
      <c r="E35" t="str">
        <f ca="1">IF(_xlfn.ISFORMULA(E11),_xlfn.FORMULATEXT(E11),"")</f>
        <v>=VLOOKUP(D11,$B$23:$F$30,5)</v>
      </c>
      <c r="G35" t="str">
        <f ca="1">IF(_xlfn.ISFORMULA(G11),_xlfn.FORMULATEXT(G11),"")</f>
        <v>=VLOOKUP(D11,$B$23:$F$30,3)</v>
      </c>
    </row>
  </sheetData>
  <conditionalFormatting sqref="B23:G30">
    <cfRule type="expression" dxfId="2" priority="13">
      <formula>VLOOKUP(IF($C$41&gt;$C$10*$C$43,$C$41-$C$10*$C$43,0),$K$21:$K$36,1)=#REF!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23C9C-D622-4FEF-B193-78E13C39C440}">
  <sheetPr>
    <tabColor rgb="FF0000FF"/>
  </sheetPr>
  <dimension ref="A1:M36"/>
  <sheetViews>
    <sheetView zoomScale="85" zoomScaleNormal="85" workbookViewId="0">
      <selection activeCell="D13" sqref="D13"/>
    </sheetView>
  </sheetViews>
  <sheetFormatPr defaultRowHeight="15" x14ac:dyDescent="0.25"/>
  <cols>
    <col min="1" max="1" width="18.85546875" customWidth="1"/>
    <col min="2" max="3" width="17.85546875" customWidth="1"/>
    <col min="4" max="8" width="18.140625" customWidth="1"/>
    <col min="9" max="9" width="1.42578125" customWidth="1"/>
    <col min="10" max="12" width="14.140625" customWidth="1"/>
    <col min="13" max="14" width="10.28515625" customWidth="1"/>
    <col min="15" max="15" width="7.7109375" customWidth="1"/>
    <col min="16" max="16" width="12.140625" customWidth="1"/>
    <col min="17" max="17" width="14.42578125" customWidth="1"/>
    <col min="18" max="18" width="34.140625" bestFit="1" customWidth="1"/>
  </cols>
  <sheetData>
    <row r="1" spans="1:13" x14ac:dyDescent="0.25">
      <c r="A1" s="99" t="str">
        <f>"Complete the Payroll Table in the range "&amp;ADDRESS(ROW(A12),COLUMN(A12),4)&amp;":"&amp;ADDRESS(ROW(H22),COLUMN(H22),4)</f>
        <v>Complete the Payroll Table in the range A12:H22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x14ac:dyDescent="0.25">
      <c r="A2" s="102" t="s">
        <v>123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1:13" x14ac:dyDescent="0.25">
      <c r="A3" s="102" t="str">
        <f>"The "&amp;B8&amp;" is "&amp;DOLLAR(B9)</f>
        <v>The Amount for 1 Weekly Allowance is $79.80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x14ac:dyDescent="0.25">
      <c r="A4" s="102" t="str">
        <f>"The Tax Table and Rules for each Tax Category in in the range "&amp;ADDRESS(ROW(A28),COLUMN(A28),4)&amp;":"&amp;ADDRESS(ROW(G36),COLUMN(G36),4)</f>
        <v>The Tax Table and Rules for each Tax Category in in the range A28:G36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</row>
    <row r="5" spans="1:13" x14ac:dyDescent="0.25">
      <c r="A5" s="105" t="str">
        <f>"Create efficient formulas for these columns in the Payroll table:"&amp;_xlfn.TEXTJOIN(", ",,D12:H12)</f>
        <v>Create efficient formulas for these columns in the Payroll table:Taxable Pay, Cumulative Tax From Previous Categories (5), Upper Limit Previous Category (4), Tax Rate (3), Federal Income Tax Withholding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</row>
    <row r="8" spans="1:13" ht="45" x14ac:dyDescent="0.25">
      <c r="A8" s="69" t="s">
        <v>58</v>
      </c>
      <c r="B8" s="69" t="s">
        <v>57</v>
      </c>
      <c r="C8" s="69" t="s">
        <v>106</v>
      </c>
    </row>
    <row r="9" spans="1:13" x14ac:dyDescent="0.25">
      <c r="A9" s="52" t="s">
        <v>27</v>
      </c>
      <c r="B9" s="52">
        <v>79.800000000000011</v>
      </c>
      <c r="C9" s="52" t="s">
        <v>44</v>
      </c>
    </row>
    <row r="10" spans="1:13" x14ac:dyDescent="0.25">
      <c r="A10" s="81"/>
      <c r="B10" s="81"/>
      <c r="C10" s="81"/>
    </row>
    <row r="12" spans="1:13" ht="45" x14ac:dyDescent="0.25">
      <c r="A12" s="68" t="s">
        <v>41</v>
      </c>
      <c r="B12" s="68" t="s">
        <v>42</v>
      </c>
      <c r="C12" s="68" t="s">
        <v>56</v>
      </c>
      <c r="D12" s="70" t="s">
        <v>97</v>
      </c>
      <c r="E12" s="70" t="str">
        <f>E28</f>
        <v>Cumulative Tax From Previous Categories (5)</v>
      </c>
      <c r="F12" s="70" t="str">
        <f>D28</f>
        <v>Upper Limit Previous Category (4)</v>
      </c>
      <c r="G12" s="70" t="str">
        <f>C28</f>
        <v>Tax Rate (3)</v>
      </c>
      <c r="H12" s="70" t="s">
        <v>74</v>
      </c>
    </row>
    <row r="13" spans="1:13" x14ac:dyDescent="0.25">
      <c r="A13" s="52" t="s">
        <v>124</v>
      </c>
      <c r="B13" s="51">
        <v>1499.79</v>
      </c>
      <c r="C13" s="52">
        <v>6</v>
      </c>
      <c r="D13" s="59"/>
      <c r="E13" s="59"/>
      <c r="F13" s="59"/>
      <c r="G13" s="67"/>
      <c r="H13" s="59"/>
    </row>
    <row r="14" spans="1:13" x14ac:dyDescent="0.25">
      <c r="A14" s="52" t="s">
        <v>125</v>
      </c>
      <c r="B14" s="51">
        <v>1531.74</v>
      </c>
      <c r="C14" s="52">
        <v>1</v>
      </c>
      <c r="D14" s="59"/>
      <c r="E14" s="59"/>
      <c r="F14" s="59"/>
      <c r="G14" s="67"/>
      <c r="H14" s="59"/>
    </row>
    <row r="15" spans="1:13" x14ac:dyDescent="0.25">
      <c r="A15" s="52" t="s">
        <v>126</v>
      </c>
      <c r="B15" s="51">
        <v>1940.66</v>
      </c>
      <c r="C15" s="52">
        <v>6</v>
      </c>
      <c r="D15" s="59"/>
      <c r="E15" s="59"/>
      <c r="F15" s="59"/>
      <c r="G15" s="67"/>
      <c r="H15" s="59"/>
    </row>
    <row r="16" spans="1:13" x14ac:dyDescent="0.25">
      <c r="A16" s="52" t="s">
        <v>127</v>
      </c>
      <c r="B16" s="51">
        <v>285.77</v>
      </c>
      <c r="C16" s="52">
        <v>4</v>
      </c>
      <c r="D16" s="59"/>
      <c r="E16" s="59"/>
      <c r="F16" s="59"/>
      <c r="G16" s="67"/>
      <c r="H16" s="59"/>
    </row>
    <row r="17" spans="1:8" x14ac:dyDescent="0.25">
      <c r="A17" s="52" t="s">
        <v>128</v>
      </c>
      <c r="B17" s="51">
        <v>1725.14</v>
      </c>
      <c r="C17" s="52">
        <v>4</v>
      </c>
      <c r="D17" s="59"/>
      <c r="E17" s="59"/>
      <c r="F17" s="59"/>
      <c r="G17" s="67"/>
      <c r="H17" s="59"/>
    </row>
    <row r="18" spans="1:8" x14ac:dyDescent="0.25">
      <c r="A18" s="52" t="s">
        <v>129</v>
      </c>
      <c r="B18" s="51">
        <v>5.45</v>
      </c>
      <c r="C18" s="52">
        <v>8</v>
      </c>
      <c r="D18" s="59"/>
      <c r="E18" s="59"/>
      <c r="F18" s="59"/>
      <c r="G18" s="67"/>
      <c r="H18" s="59"/>
    </row>
    <row r="19" spans="1:8" x14ac:dyDescent="0.25">
      <c r="A19" s="52" t="s">
        <v>130</v>
      </c>
      <c r="B19" s="51">
        <v>1951.49</v>
      </c>
      <c r="C19" s="52">
        <v>7</v>
      </c>
      <c r="D19" s="59"/>
      <c r="E19" s="59"/>
      <c r="F19" s="59"/>
      <c r="G19" s="67"/>
      <c r="H19" s="59"/>
    </row>
    <row r="20" spans="1:8" x14ac:dyDescent="0.25">
      <c r="A20" s="52" t="s">
        <v>131</v>
      </c>
      <c r="B20" s="51">
        <v>2186.77</v>
      </c>
      <c r="C20" s="52">
        <v>4</v>
      </c>
      <c r="D20" s="59"/>
      <c r="E20" s="59"/>
      <c r="F20" s="59"/>
      <c r="G20" s="67"/>
      <c r="H20" s="59"/>
    </row>
    <row r="21" spans="1:8" x14ac:dyDescent="0.25">
      <c r="A21" s="52" t="s">
        <v>132</v>
      </c>
      <c r="B21" s="51">
        <v>2247.62</v>
      </c>
      <c r="C21" s="52">
        <v>7</v>
      </c>
      <c r="D21" s="59"/>
      <c r="E21" s="59"/>
      <c r="F21" s="59"/>
      <c r="G21" s="67"/>
      <c r="H21" s="59"/>
    </row>
    <row r="22" spans="1:8" x14ac:dyDescent="0.25">
      <c r="A22" s="52" t="s">
        <v>133</v>
      </c>
      <c r="B22" s="51">
        <v>213.05</v>
      </c>
      <c r="C22" s="52">
        <v>4</v>
      </c>
      <c r="D22" s="59"/>
      <c r="E22" s="59"/>
      <c r="F22" s="59"/>
      <c r="G22" s="67"/>
      <c r="H22" s="59"/>
    </row>
    <row r="26" spans="1:8" x14ac:dyDescent="0.25">
      <c r="A26" s="108" t="s">
        <v>86</v>
      </c>
    </row>
    <row r="28" spans="1:8" ht="39" x14ac:dyDescent="0.25">
      <c r="A28" s="55" t="s">
        <v>93</v>
      </c>
      <c r="B28" s="55" t="s">
        <v>94</v>
      </c>
      <c r="C28" s="55" t="s">
        <v>61</v>
      </c>
      <c r="D28" s="55" t="s">
        <v>62</v>
      </c>
      <c r="E28" s="55" t="s">
        <v>63</v>
      </c>
      <c r="F28" s="77" t="s">
        <v>37</v>
      </c>
      <c r="G28" s="78"/>
    </row>
    <row r="29" spans="1:8" x14ac:dyDescent="0.25">
      <c r="A29" s="71">
        <v>0</v>
      </c>
      <c r="B29" s="72">
        <f t="shared" ref="B29:B35" si="0">D30</f>
        <v>222</v>
      </c>
      <c r="C29" s="73">
        <v>0</v>
      </c>
      <c r="D29" s="72">
        <v>0</v>
      </c>
      <c r="E29" s="75">
        <v>0</v>
      </c>
      <c r="F29" s="79"/>
      <c r="G29" s="63"/>
    </row>
    <row r="30" spans="1:8" x14ac:dyDescent="0.25">
      <c r="A30" s="71">
        <f t="shared" ref="A30:A36" si="1">D30+0.01</f>
        <v>222.01</v>
      </c>
      <c r="B30" s="72">
        <f t="shared" si="0"/>
        <v>588</v>
      </c>
      <c r="C30" s="73">
        <v>0.1</v>
      </c>
      <c r="D30" s="72">
        <v>222</v>
      </c>
      <c r="E30" s="75">
        <f t="shared" ref="E30:E36" si="2">ROUND((D30-D29)*C29,2)+E29</f>
        <v>0</v>
      </c>
      <c r="F30" s="76" t="str">
        <f t="shared" ref="F30:F36" si="3">DOLLAR(E30)&amp;" + "&amp;TEXT(C30,"0%")&amp;" * excess over "&amp;DOLLAR(B29,0)</f>
        <v>$0.00 + 10% * excess over $222</v>
      </c>
      <c r="G30" s="45"/>
    </row>
    <row r="31" spans="1:8" x14ac:dyDescent="0.25">
      <c r="A31" s="71">
        <f t="shared" si="1"/>
        <v>588.01</v>
      </c>
      <c r="B31" s="72">
        <f t="shared" si="0"/>
        <v>1711</v>
      </c>
      <c r="C31" s="73">
        <v>0.12</v>
      </c>
      <c r="D31" s="72">
        <v>588</v>
      </c>
      <c r="E31" s="75">
        <f t="shared" si="2"/>
        <v>36.6</v>
      </c>
      <c r="F31" s="76" t="str">
        <f t="shared" si="3"/>
        <v>$36.60 + 12% * excess over $588</v>
      </c>
      <c r="G31" s="45"/>
    </row>
    <row r="32" spans="1:8" x14ac:dyDescent="0.25">
      <c r="A32" s="71">
        <f t="shared" si="1"/>
        <v>1711.01</v>
      </c>
      <c r="B32" s="72">
        <f t="shared" si="0"/>
        <v>3395</v>
      </c>
      <c r="C32" s="73">
        <v>0.22</v>
      </c>
      <c r="D32" s="72">
        <v>1711</v>
      </c>
      <c r="E32" s="75">
        <f t="shared" si="2"/>
        <v>171.35999999999999</v>
      </c>
      <c r="F32" s="76" t="str">
        <f t="shared" si="3"/>
        <v>$171.36 + 22% * excess over $1,711</v>
      </c>
      <c r="G32" s="45"/>
    </row>
    <row r="33" spans="1:7" x14ac:dyDescent="0.25">
      <c r="A33" s="71">
        <f t="shared" si="1"/>
        <v>3395.01</v>
      </c>
      <c r="B33" s="72">
        <f t="shared" si="0"/>
        <v>6280</v>
      </c>
      <c r="C33" s="73">
        <v>0.24</v>
      </c>
      <c r="D33" s="72">
        <v>3395</v>
      </c>
      <c r="E33" s="75">
        <f t="shared" si="2"/>
        <v>541.84</v>
      </c>
      <c r="F33" s="76" t="str">
        <f t="shared" si="3"/>
        <v>$541.84 + 24% * excess over $3,395</v>
      </c>
      <c r="G33" s="45"/>
    </row>
    <row r="34" spans="1:7" x14ac:dyDescent="0.25">
      <c r="A34" s="71">
        <f t="shared" si="1"/>
        <v>6280.01</v>
      </c>
      <c r="B34" s="72">
        <f t="shared" si="0"/>
        <v>7914</v>
      </c>
      <c r="C34" s="73">
        <v>0.32</v>
      </c>
      <c r="D34" s="72">
        <v>6280</v>
      </c>
      <c r="E34" s="75">
        <f t="shared" si="2"/>
        <v>1234.24</v>
      </c>
      <c r="F34" s="76" t="str">
        <f t="shared" si="3"/>
        <v>$1,234.24 + 32% * excess over $6,280</v>
      </c>
      <c r="G34" s="45"/>
    </row>
    <row r="35" spans="1:7" x14ac:dyDescent="0.25">
      <c r="A35" s="71">
        <f t="shared" si="1"/>
        <v>7914.01</v>
      </c>
      <c r="B35" s="72">
        <f t="shared" si="0"/>
        <v>11761</v>
      </c>
      <c r="C35" s="73">
        <v>0.35</v>
      </c>
      <c r="D35" s="72">
        <v>7914</v>
      </c>
      <c r="E35" s="75">
        <f t="shared" si="2"/>
        <v>1757.12</v>
      </c>
      <c r="F35" s="76" t="str">
        <f t="shared" si="3"/>
        <v>$1,757.12 + 35% * excess over $7,914</v>
      </c>
      <c r="G35" s="45"/>
    </row>
    <row r="36" spans="1:7" x14ac:dyDescent="0.25">
      <c r="A36" s="71">
        <f t="shared" si="1"/>
        <v>11761.01</v>
      </c>
      <c r="B36" s="72" t="s">
        <v>38</v>
      </c>
      <c r="C36" s="73">
        <v>0.37</v>
      </c>
      <c r="D36" s="72">
        <v>11761</v>
      </c>
      <c r="E36" s="75">
        <f t="shared" si="2"/>
        <v>3103.5699999999997</v>
      </c>
      <c r="F36" s="76" t="str">
        <f t="shared" si="3"/>
        <v>$3,103.57 + 37% * excess over $11,761</v>
      </c>
      <c r="G36" s="45"/>
    </row>
  </sheetData>
  <conditionalFormatting sqref="A29:F36">
    <cfRule type="expression" dxfId="1" priority="1">
      <formula>VLOOKUP(IF($C$43&gt;$C$12*$C$45,$C$43-$C$12*$C$45,0),$K$23:$K$38,1)=#REF!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FB633-987C-44F1-90AA-9563BFC11924}">
  <sheetPr>
    <tabColor rgb="FFFFFF00"/>
  </sheetPr>
  <dimension ref="B2:Q29"/>
  <sheetViews>
    <sheetView showGridLines="0" zoomScale="130" zoomScaleNormal="130" workbookViewId="0">
      <selection activeCell="A23" sqref="A23"/>
    </sheetView>
  </sheetViews>
  <sheetFormatPr defaultRowHeight="15" x14ac:dyDescent="0.25"/>
  <cols>
    <col min="1" max="1" width="3.42578125" customWidth="1"/>
    <col min="11" max="11" width="10.5703125" customWidth="1"/>
    <col min="17" max="17" width="16.85546875" customWidth="1"/>
  </cols>
  <sheetData>
    <row r="2" spans="2:17" ht="18.75" x14ac:dyDescent="0.3">
      <c r="B2" s="36" t="s">
        <v>47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</row>
    <row r="3" spans="2:17" x14ac:dyDescent="0.25">
      <c r="B3" s="94" t="s">
        <v>20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</row>
    <row r="4" spans="2:17" x14ac:dyDescent="0.25">
      <c r="B4" s="35" t="s">
        <v>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</row>
    <row r="5" spans="2:17" x14ac:dyDescent="0.25">
      <c r="B5" s="32" t="s">
        <v>19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</row>
    <row r="6" spans="2:17" x14ac:dyDescent="0.25">
      <c r="B6" s="35" t="s">
        <v>21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</row>
    <row r="7" spans="2:17" x14ac:dyDescent="0.25">
      <c r="B7" s="32" t="s">
        <v>13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2:17" x14ac:dyDescent="0.25">
      <c r="B8" s="35" t="s">
        <v>22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</row>
    <row r="9" spans="2:17" x14ac:dyDescent="0.25">
      <c r="B9" s="46" t="s">
        <v>12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2:17" x14ac:dyDescent="0.25">
      <c r="B10" s="47" t="s">
        <v>23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2:17" x14ac:dyDescent="0.25">
      <c r="B11" s="48" t="s">
        <v>24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</row>
    <row r="12" spans="2:17" x14ac:dyDescent="0.25">
      <c r="B12" s="49" t="s">
        <v>10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</row>
    <row r="13" spans="2:17" x14ac:dyDescent="0.25">
      <c r="B13" s="50" t="s">
        <v>11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2:17" x14ac:dyDescent="0.25">
      <c r="B14" s="49" t="s">
        <v>14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</row>
    <row r="15" spans="2:17" x14ac:dyDescent="0.25">
      <c r="B15" s="50" t="s">
        <v>18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</row>
    <row r="16" spans="2:17" x14ac:dyDescent="0.25">
      <c r="B16" s="49" t="s">
        <v>17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8" spans="2:15" ht="18.75" x14ac:dyDescent="0.3">
      <c r="B18" s="37" t="s">
        <v>3</v>
      </c>
      <c r="C18" s="38"/>
      <c r="D18" s="38"/>
      <c r="E18" s="38"/>
      <c r="F18" s="38"/>
      <c r="G18" s="38"/>
      <c r="H18" s="38"/>
      <c r="I18" s="38"/>
      <c r="J18" s="38"/>
      <c r="K18" s="39"/>
    </row>
    <row r="19" spans="2:15" x14ac:dyDescent="0.25">
      <c r="B19" s="40" t="s">
        <v>4</v>
      </c>
      <c r="C19" s="41"/>
      <c r="D19" s="41"/>
      <c r="E19" s="41"/>
      <c r="F19" s="41"/>
      <c r="G19" s="41"/>
      <c r="H19" s="41"/>
      <c r="I19" s="41"/>
      <c r="J19" s="41"/>
      <c r="K19" s="42"/>
    </row>
    <row r="20" spans="2:15" x14ac:dyDescent="0.25">
      <c r="B20" s="43" t="s">
        <v>15</v>
      </c>
      <c r="C20" s="44"/>
      <c r="D20" s="44"/>
      <c r="E20" s="44"/>
      <c r="F20" s="44"/>
      <c r="G20" s="44"/>
      <c r="H20" s="44"/>
      <c r="I20" s="44"/>
      <c r="J20" s="44"/>
      <c r="K20" s="45"/>
    </row>
    <row r="21" spans="2:15" x14ac:dyDescent="0.25">
      <c r="B21" s="43" t="s">
        <v>5</v>
      </c>
      <c r="C21" s="44"/>
      <c r="D21" s="44"/>
      <c r="E21" s="44"/>
      <c r="F21" s="44"/>
      <c r="G21" s="44"/>
      <c r="H21" s="44"/>
      <c r="I21" s="44"/>
      <c r="J21" s="44"/>
      <c r="K21" s="45"/>
    </row>
    <row r="22" spans="2:15" x14ac:dyDescent="0.25">
      <c r="B22" s="43" t="s">
        <v>6</v>
      </c>
      <c r="C22" s="44"/>
      <c r="D22" s="44"/>
      <c r="E22" s="44"/>
      <c r="F22" s="44"/>
      <c r="G22" s="44"/>
      <c r="H22" s="44"/>
      <c r="I22" s="44"/>
      <c r="J22" s="44"/>
      <c r="K22" s="45"/>
    </row>
    <row r="23" spans="2:15" x14ac:dyDescent="0.25">
      <c r="B23" s="40" t="s">
        <v>7</v>
      </c>
      <c r="C23" s="41"/>
      <c r="D23" s="41"/>
      <c r="E23" s="41"/>
      <c r="F23" s="41"/>
      <c r="G23" s="41"/>
      <c r="H23" s="41"/>
      <c r="I23" s="41"/>
      <c r="J23" s="41"/>
      <c r="K23" s="42"/>
    </row>
    <row r="24" spans="2:15" x14ac:dyDescent="0.25">
      <c r="B24" s="43" t="s">
        <v>8</v>
      </c>
      <c r="C24" s="44"/>
      <c r="D24" s="44"/>
      <c r="E24" s="44"/>
      <c r="F24" s="44"/>
      <c r="G24" s="44"/>
      <c r="H24" s="44"/>
      <c r="I24" s="44"/>
      <c r="J24" s="44"/>
      <c r="K24" s="45"/>
    </row>
    <row r="25" spans="2:15" x14ac:dyDescent="0.25">
      <c r="B25" s="43" t="s">
        <v>9</v>
      </c>
      <c r="C25" s="44"/>
      <c r="D25" s="44"/>
      <c r="E25" s="44"/>
      <c r="F25" s="44"/>
      <c r="G25" s="44"/>
      <c r="H25" s="44"/>
      <c r="I25" s="44"/>
      <c r="J25" s="44"/>
      <c r="K25" s="45"/>
    </row>
    <row r="26" spans="2:15" x14ac:dyDescent="0.25">
      <c r="B26" s="40" t="s">
        <v>16</v>
      </c>
      <c r="C26" s="41"/>
      <c r="D26" s="41"/>
      <c r="E26" s="41"/>
      <c r="F26" s="41"/>
      <c r="G26" s="41"/>
      <c r="H26" s="41"/>
      <c r="I26" s="41"/>
      <c r="J26" s="41"/>
      <c r="K26" s="42"/>
    </row>
    <row r="29" spans="2:15" x14ac:dyDescent="0.25">
      <c r="O29" s="29"/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04A3D-0ACE-4DE8-AC6F-168440ED0105}">
  <sheetPr>
    <tabColor rgb="FFFF0000"/>
  </sheetPr>
  <dimension ref="A1:N41"/>
  <sheetViews>
    <sheetView zoomScale="85" zoomScaleNormal="85" workbookViewId="0">
      <selection activeCell="D13" sqref="D13"/>
    </sheetView>
  </sheetViews>
  <sheetFormatPr defaultRowHeight="15" x14ac:dyDescent="0.25"/>
  <cols>
    <col min="1" max="1" width="18.85546875" customWidth="1"/>
    <col min="2" max="3" width="17.85546875" customWidth="1"/>
    <col min="4" max="8" width="18.140625" customWidth="1"/>
    <col min="9" max="9" width="1.42578125" customWidth="1"/>
    <col min="10" max="12" width="14.140625" customWidth="1"/>
    <col min="13" max="14" width="10.28515625" customWidth="1"/>
    <col min="15" max="15" width="7.7109375" customWidth="1"/>
    <col min="16" max="16" width="12.140625" customWidth="1"/>
    <col min="17" max="17" width="14.42578125" customWidth="1"/>
    <col min="18" max="18" width="34.140625" bestFit="1" customWidth="1"/>
  </cols>
  <sheetData>
    <row r="1" spans="1:14" x14ac:dyDescent="0.25">
      <c r="A1" s="99" t="str">
        <f>"Complete the Payroll Table in the range "&amp;ADDRESS(ROW(A12),COLUMN(A12),4)&amp;":"&amp;ADDRESS(ROW(H22),COLUMN(H22),4)</f>
        <v>Complete the Payroll Table in the range A12:H22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x14ac:dyDescent="0.25">
      <c r="A2" s="102" t="s">
        <v>123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1:14" x14ac:dyDescent="0.25">
      <c r="A3" s="102" t="str">
        <f>"The "&amp;B8&amp;" is "&amp;DOLLAR(B9)</f>
        <v>The Amount for 1 Weekly Allowance is $79.80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4" x14ac:dyDescent="0.25">
      <c r="A4" s="102" t="str">
        <f>"The Tax Table and Rules for each Tax Category in in the range "&amp;ADDRESS(ROW(A28),COLUMN(A28),4)&amp;":"&amp;ADDRESS(ROW(G36),COLUMN(G36),4)</f>
        <v>The Tax Table and Rules for each Tax Category in in the range A28:G36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</row>
    <row r="5" spans="1:14" x14ac:dyDescent="0.25">
      <c r="A5" s="105" t="str">
        <f>"Create efficient formulas for these columns in the Payroll table:"&amp;_xlfn.TEXTJOIN(", ",,D12:H12)</f>
        <v>Create efficient formulas for these columns in the Payroll table:Taxable Pay, Cumulative Tax From Previous Categories (5), Upper Limit Previous Category (4), Tax Rate (3), Federal Income Tax Withholding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</row>
    <row r="6" spans="1:14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8" spans="1:14" ht="45" x14ac:dyDescent="0.25">
      <c r="A8" s="69" t="s">
        <v>58</v>
      </c>
      <c r="B8" s="69" t="s">
        <v>57</v>
      </c>
      <c r="C8" s="69" t="s">
        <v>106</v>
      </c>
    </row>
    <row r="9" spans="1:14" x14ac:dyDescent="0.25">
      <c r="A9" s="52" t="s">
        <v>27</v>
      </c>
      <c r="B9" s="52">
        <v>79.800000000000011</v>
      </c>
      <c r="C9" s="52" t="s">
        <v>44</v>
      </c>
    </row>
    <row r="10" spans="1:14" x14ac:dyDescent="0.25">
      <c r="A10" s="81"/>
      <c r="B10" s="81"/>
      <c r="C10" s="81"/>
    </row>
    <row r="11" spans="1:14" x14ac:dyDescent="0.25">
      <c r="K11" t="s">
        <v>75</v>
      </c>
    </row>
    <row r="12" spans="1:14" ht="45" x14ac:dyDescent="0.25">
      <c r="A12" s="68" t="s">
        <v>41</v>
      </c>
      <c r="B12" s="68" t="s">
        <v>42</v>
      </c>
      <c r="C12" s="68" t="s">
        <v>56</v>
      </c>
      <c r="D12" s="70" t="s">
        <v>97</v>
      </c>
      <c r="E12" s="70" t="str">
        <f>E28</f>
        <v>Cumulative Tax From Previous Categories (5)</v>
      </c>
      <c r="F12" s="70" t="str">
        <f>D28</f>
        <v>Upper Limit Previous Category (4)</v>
      </c>
      <c r="G12" s="70" t="str">
        <f>C28</f>
        <v>Tax Rate (3)</v>
      </c>
      <c r="H12" s="70" t="s">
        <v>74</v>
      </c>
      <c r="K12" s="70" t="s">
        <v>74</v>
      </c>
    </row>
    <row r="13" spans="1:14" x14ac:dyDescent="0.25">
      <c r="A13" s="52" t="s">
        <v>124</v>
      </c>
      <c r="B13" s="51">
        <v>1499.79</v>
      </c>
      <c r="C13" s="52">
        <v>6</v>
      </c>
      <c r="D13" s="59">
        <f t="shared" ref="D13:D22" si="0">MAX(B13-$B$9*C13,0)</f>
        <v>1020.9899999999999</v>
      </c>
      <c r="E13" s="59">
        <f t="shared" ref="E13:E22" si="1">VLOOKUP(D13,$A$29:$E$36,5)</f>
        <v>36.6</v>
      </c>
      <c r="F13" s="59">
        <f t="shared" ref="F13:F22" si="2">VLOOKUP(D13,$A$29:$E$36,4)</f>
        <v>588</v>
      </c>
      <c r="G13" s="67">
        <f t="shared" ref="G13:G22" si="3">VLOOKUP(D13,$A$29:$E$36,3)</f>
        <v>0.12</v>
      </c>
      <c r="H13" s="59">
        <f>E13+ROUND((D13-F13)*G13,2)</f>
        <v>88.56</v>
      </c>
      <c r="K13" s="59">
        <f t="shared" ref="K13:K22" si="4">VLOOKUP(D13,$A$29:$E$36,5)+(D13-VLOOKUP(D13,$A$29:$E$36,4))*VLOOKUP(D13,$A$29:$E$36,3)</f>
        <v>88.558799999999991</v>
      </c>
      <c r="N13" t="str">
        <f ca="1">IF(_xlfn.ISFORMULA(K13),_xlfn.FORMULATEXT(K13),"")</f>
        <v>=VLOOKUP(D13,$A$29:$E$36,5)+(D13-VLOOKUP(D13,$A$29:$E$36,4))*VLOOKUP(D13,$A$29:$E$36,3)</v>
      </c>
    </row>
    <row r="14" spans="1:14" x14ac:dyDescent="0.25">
      <c r="A14" s="52" t="s">
        <v>125</v>
      </c>
      <c r="B14" s="51">
        <v>1531.74</v>
      </c>
      <c r="C14" s="52">
        <v>1</v>
      </c>
      <c r="D14" s="59">
        <f t="shared" si="0"/>
        <v>1451.94</v>
      </c>
      <c r="E14" s="59">
        <f t="shared" si="1"/>
        <v>36.6</v>
      </c>
      <c r="F14" s="59">
        <f t="shared" si="2"/>
        <v>588</v>
      </c>
      <c r="G14" s="67">
        <f t="shared" si="3"/>
        <v>0.12</v>
      </c>
      <c r="H14" s="59">
        <f t="shared" ref="H14:H22" si="5">E14+ROUND((D14-F14)*G14,2)</f>
        <v>140.27000000000001</v>
      </c>
      <c r="K14" s="59">
        <f t="shared" si="4"/>
        <v>140.27280000000002</v>
      </c>
    </row>
    <row r="15" spans="1:14" x14ac:dyDescent="0.25">
      <c r="A15" s="52" t="s">
        <v>126</v>
      </c>
      <c r="B15" s="51">
        <v>1940.66</v>
      </c>
      <c r="C15" s="52">
        <v>6</v>
      </c>
      <c r="D15" s="59">
        <f t="shared" si="0"/>
        <v>1461.8600000000001</v>
      </c>
      <c r="E15" s="59">
        <f t="shared" si="1"/>
        <v>36.6</v>
      </c>
      <c r="F15" s="59">
        <f t="shared" si="2"/>
        <v>588</v>
      </c>
      <c r="G15" s="67">
        <f t="shared" si="3"/>
        <v>0.12</v>
      </c>
      <c r="H15" s="59">
        <f t="shared" si="5"/>
        <v>141.46</v>
      </c>
      <c r="K15" s="59">
        <f t="shared" si="4"/>
        <v>141.4632</v>
      </c>
    </row>
    <row r="16" spans="1:14" x14ac:dyDescent="0.25">
      <c r="A16" s="52" t="s">
        <v>127</v>
      </c>
      <c r="B16" s="51">
        <v>285.77</v>
      </c>
      <c r="C16" s="52">
        <v>4</v>
      </c>
      <c r="D16" s="59">
        <f t="shared" si="0"/>
        <v>0</v>
      </c>
      <c r="E16" s="59">
        <f t="shared" si="1"/>
        <v>0</v>
      </c>
      <c r="F16" s="59">
        <f t="shared" si="2"/>
        <v>0</v>
      </c>
      <c r="G16" s="67">
        <f t="shared" si="3"/>
        <v>0</v>
      </c>
      <c r="H16" s="59">
        <f t="shared" si="5"/>
        <v>0</v>
      </c>
      <c r="K16" s="59">
        <f t="shared" si="4"/>
        <v>0</v>
      </c>
    </row>
    <row r="17" spans="1:11" x14ac:dyDescent="0.25">
      <c r="A17" s="52" t="s">
        <v>128</v>
      </c>
      <c r="B17" s="51">
        <v>1725.14</v>
      </c>
      <c r="C17" s="52">
        <v>4</v>
      </c>
      <c r="D17" s="59">
        <f t="shared" si="0"/>
        <v>1405.94</v>
      </c>
      <c r="E17" s="59">
        <f t="shared" si="1"/>
        <v>36.6</v>
      </c>
      <c r="F17" s="59">
        <f t="shared" si="2"/>
        <v>588</v>
      </c>
      <c r="G17" s="67">
        <f t="shared" si="3"/>
        <v>0.12</v>
      </c>
      <c r="H17" s="59">
        <f t="shared" si="5"/>
        <v>134.75</v>
      </c>
      <c r="K17" s="59">
        <f t="shared" si="4"/>
        <v>134.75280000000001</v>
      </c>
    </row>
    <row r="18" spans="1:11" x14ac:dyDescent="0.25">
      <c r="A18" s="52" t="s">
        <v>129</v>
      </c>
      <c r="B18" s="51">
        <v>5.45</v>
      </c>
      <c r="C18" s="52">
        <v>8</v>
      </c>
      <c r="D18" s="59">
        <f t="shared" si="0"/>
        <v>0</v>
      </c>
      <c r="E18" s="59">
        <f t="shared" si="1"/>
        <v>0</v>
      </c>
      <c r="F18" s="59">
        <f t="shared" si="2"/>
        <v>0</v>
      </c>
      <c r="G18" s="67">
        <f t="shared" si="3"/>
        <v>0</v>
      </c>
      <c r="H18" s="59">
        <f t="shared" si="5"/>
        <v>0</v>
      </c>
      <c r="K18" s="59">
        <f t="shared" si="4"/>
        <v>0</v>
      </c>
    </row>
    <row r="19" spans="1:11" x14ac:dyDescent="0.25">
      <c r="A19" s="52" t="s">
        <v>130</v>
      </c>
      <c r="B19" s="51">
        <v>1951.49</v>
      </c>
      <c r="C19" s="52">
        <v>7</v>
      </c>
      <c r="D19" s="59">
        <f t="shared" si="0"/>
        <v>1392.8899999999999</v>
      </c>
      <c r="E19" s="59">
        <f t="shared" si="1"/>
        <v>36.6</v>
      </c>
      <c r="F19" s="59">
        <f t="shared" si="2"/>
        <v>588</v>
      </c>
      <c r="G19" s="67">
        <f t="shared" si="3"/>
        <v>0.12</v>
      </c>
      <c r="H19" s="59">
        <f t="shared" si="5"/>
        <v>133.19</v>
      </c>
      <c r="K19" s="59">
        <f t="shared" si="4"/>
        <v>133.18679999999998</v>
      </c>
    </row>
    <row r="20" spans="1:11" x14ac:dyDescent="0.25">
      <c r="A20" s="52" t="s">
        <v>131</v>
      </c>
      <c r="B20" s="51">
        <v>2186.77</v>
      </c>
      <c r="C20" s="52">
        <v>4</v>
      </c>
      <c r="D20" s="59">
        <f t="shared" si="0"/>
        <v>1867.57</v>
      </c>
      <c r="E20" s="59">
        <f t="shared" si="1"/>
        <v>171.35999999999999</v>
      </c>
      <c r="F20" s="59">
        <f t="shared" si="2"/>
        <v>1711</v>
      </c>
      <c r="G20" s="67">
        <f t="shared" si="3"/>
        <v>0.22</v>
      </c>
      <c r="H20" s="59">
        <f t="shared" si="5"/>
        <v>205.81</v>
      </c>
      <c r="K20" s="59">
        <f t="shared" si="4"/>
        <v>205.80539999999996</v>
      </c>
    </row>
    <row r="21" spans="1:11" x14ac:dyDescent="0.25">
      <c r="A21" s="52" t="s">
        <v>132</v>
      </c>
      <c r="B21" s="51">
        <v>2247.62</v>
      </c>
      <c r="C21" s="52">
        <v>7</v>
      </c>
      <c r="D21" s="59">
        <f t="shared" si="0"/>
        <v>1689.0199999999998</v>
      </c>
      <c r="E21" s="59">
        <f t="shared" si="1"/>
        <v>36.6</v>
      </c>
      <c r="F21" s="59">
        <f t="shared" si="2"/>
        <v>588</v>
      </c>
      <c r="G21" s="67">
        <f t="shared" si="3"/>
        <v>0.12</v>
      </c>
      <c r="H21" s="59">
        <f t="shared" si="5"/>
        <v>168.72</v>
      </c>
      <c r="K21" s="59">
        <f t="shared" si="4"/>
        <v>168.72239999999996</v>
      </c>
    </row>
    <row r="22" spans="1:11" x14ac:dyDescent="0.25">
      <c r="A22" s="52" t="s">
        <v>133</v>
      </c>
      <c r="B22" s="51">
        <v>213.05</v>
      </c>
      <c r="C22" s="52">
        <v>4</v>
      </c>
      <c r="D22" s="59">
        <f t="shared" si="0"/>
        <v>0</v>
      </c>
      <c r="E22" s="59">
        <f t="shared" si="1"/>
        <v>0</v>
      </c>
      <c r="F22" s="59">
        <f t="shared" si="2"/>
        <v>0</v>
      </c>
      <c r="G22" s="67">
        <f t="shared" si="3"/>
        <v>0</v>
      </c>
      <c r="H22" s="59">
        <f t="shared" si="5"/>
        <v>0</v>
      </c>
      <c r="K22" s="59">
        <f t="shared" si="4"/>
        <v>0</v>
      </c>
    </row>
    <row r="26" spans="1:11" x14ac:dyDescent="0.25">
      <c r="A26" s="108" t="s">
        <v>86</v>
      </c>
    </row>
    <row r="28" spans="1:11" ht="39" x14ac:dyDescent="0.25">
      <c r="A28" s="55" t="s">
        <v>93</v>
      </c>
      <c r="B28" s="55" t="s">
        <v>94</v>
      </c>
      <c r="C28" s="55" t="s">
        <v>61</v>
      </c>
      <c r="D28" s="55" t="s">
        <v>62</v>
      </c>
      <c r="E28" s="55" t="s">
        <v>63</v>
      </c>
      <c r="F28" s="77" t="s">
        <v>37</v>
      </c>
      <c r="G28" s="78"/>
    </row>
    <row r="29" spans="1:11" x14ac:dyDescent="0.25">
      <c r="A29" s="71">
        <v>0</v>
      </c>
      <c r="B29" s="72">
        <f t="shared" ref="B29:B35" si="6">D30</f>
        <v>222</v>
      </c>
      <c r="C29" s="73">
        <v>0</v>
      </c>
      <c r="D29" s="72">
        <v>0</v>
      </c>
      <c r="E29" s="75">
        <v>0</v>
      </c>
      <c r="F29" s="79"/>
      <c r="G29" s="63"/>
    </row>
    <row r="30" spans="1:11" x14ac:dyDescent="0.25">
      <c r="A30" s="71">
        <f t="shared" ref="A30:A36" si="7">D30+0.01</f>
        <v>222.01</v>
      </c>
      <c r="B30" s="72">
        <f t="shared" si="6"/>
        <v>588</v>
      </c>
      <c r="C30" s="73">
        <v>0.1</v>
      </c>
      <c r="D30" s="72">
        <v>222</v>
      </c>
      <c r="E30" s="75">
        <f t="shared" ref="E30:E36" si="8">ROUND((D30-D29)*C29,2)+E29</f>
        <v>0</v>
      </c>
      <c r="F30" s="76" t="str">
        <f t="shared" ref="F30:F36" si="9">DOLLAR(E30)&amp;" + "&amp;TEXT(C30,"0%")&amp;" * excess over "&amp;DOLLAR(B29,0)</f>
        <v>$0.00 + 10% * excess over $222</v>
      </c>
      <c r="G30" s="45"/>
    </row>
    <row r="31" spans="1:11" x14ac:dyDescent="0.25">
      <c r="A31" s="71">
        <f t="shared" si="7"/>
        <v>588.01</v>
      </c>
      <c r="B31" s="72">
        <f t="shared" si="6"/>
        <v>1711</v>
      </c>
      <c r="C31" s="73">
        <v>0.12</v>
      </c>
      <c r="D31" s="72">
        <v>588</v>
      </c>
      <c r="E31" s="75">
        <f t="shared" si="8"/>
        <v>36.6</v>
      </c>
      <c r="F31" s="76" t="str">
        <f t="shared" si="9"/>
        <v>$36.60 + 12% * excess over $588</v>
      </c>
      <c r="G31" s="45"/>
    </row>
    <row r="32" spans="1:11" x14ac:dyDescent="0.25">
      <c r="A32" s="71">
        <f t="shared" si="7"/>
        <v>1711.01</v>
      </c>
      <c r="B32" s="72">
        <f t="shared" si="6"/>
        <v>3395</v>
      </c>
      <c r="C32" s="73">
        <v>0.22</v>
      </c>
      <c r="D32" s="72">
        <v>1711</v>
      </c>
      <c r="E32" s="75">
        <f t="shared" si="8"/>
        <v>171.35999999999999</v>
      </c>
      <c r="F32" s="76" t="str">
        <f t="shared" si="9"/>
        <v>$171.36 + 22% * excess over $1,711</v>
      </c>
      <c r="G32" s="45"/>
    </row>
    <row r="33" spans="1:7" x14ac:dyDescent="0.25">
      <c r="A33" s="71">
        <f t="shared" si="7"/>
        <v>3395.01</v>
      </c>
      <c r="B33" s="72">
        <f t="shared" si="6"/>
        <v>6280</v>
      </c>
      <c r="C33" s="73">
        <v>0.24</v>
      </c>
      <c r="D33" s="72">
        <v>3395</v>
      </c>
      <c r="E33" s="75">
        <f t="shared" si="8"/>
        <v>541.84</v>
      </c>
      <c r="F33" s="76" t="str">
        <f t="shared" si="9"/>
        <v>$541.84 + 24% * excess over $3,395</v>
      </c>
      <c r="G33" s="45"/>
    </row>
    <row r="34" spans="1:7" x14ac:dyDescent="0.25">
      <c r="A34" s="71">
        <f t="shared" si="7"/>
        <v>6280.01</v>
      </c>
      <c r="B34" s="72">
        <f t="shared" si="6"/>
        <v>7914</v>
      </c>
      <c r="C34" s="73">
        <v>0.32</v>
      </c>
      <c r="D34" s="72">
        <v>6280</v>
      </c>
      <c r="E34" s="75">
        <f t="shared" si="8"/>
        <v>1234.24</v>
      </c>
      <c r="F34" s="76" t="str">
        <f t="shared" si="9"/>
        <v>$1,234.24 + 32% * excess over $6,280</v>
      </c>
      <c r="G34" s="45"/>
    </row>
    <row r="35" spans="1:7" x14ac:dyDescent="0.25">
      <c r="A35" s="71">
        <f t="shared" si="7"/>
        <v>7914.01</v>
      </c>
      <c r="B35" s="72">
        <f t="shared" si="6"/>
        <v>11761</v>
      </c>
      <c r="C35" s="73">
        <v>0.35</v>
      </c>
      <c r="D35" s="72">
        <v>7914</v>
      </c>
      <c r="E35" s="75">
        <f t="shared" si="8"/>
        <v>1757.12</v>
      </c>
      <c r="F35" s="76" t="str">
        <f t="shared" si="9"/>
        <v>$1,757.12 + 35% * excess over $7,914</v>
      </c>
      <c r="G35" s="45"/>
    </row>
    <row r="36" spans="1:7" x14ac:dyDescent="0.25">
      <c r="A36" s="71">
        <f t="shared" si="7"/>
        <v>11761.01</v>
      </c>
      <c r="B36" s="72" t="s">
        <v>38</v>
      </c>
      <c r="C36" s="73">
        <v>0.37</v>
      </c>
      <c r="D36" s="72">
        <v>11761</v>
      </c>
      <c r="E36" s="75">
        <f t="shared" si="8"/>
        <v>3103.5699999999997</v>
      </c>
      <c r="F36" s="76" t="str">
        <f t="shared" si="9"/>
        <v>$3,103.57 + 37% * excess over $11,761</v>
      </c>
      <c r="G36" s="45"/>
    </row>
    <row r="38" spans="1:7" x14ac:dyDescent="0.25">
      <c r="C38" s="53" t="str">
        <f>"Formula in "&amp;ADDRESS(ROW(D13),COLUMN(D13),4)&amp;":"</f>
        <v>Formula in D13:</v>
      </c>
      <c r="E38" s="53" t="str">
        <f>"Formula in "&amp;ADDRESS(ROW(F13),COLUMN(F13),4)&amp;":"</f>
        <v>Formula in F13:</v>
      </c>
      <c r="G38" s="53" t="str">
        <f>"Formula in "&amp;ADDRESS(ROW(H13),COLUMN(H13),4)&amp;":"</f>
        <v>Formula in H13:</v>
      </c>
    </row>
    <row r="39" spans="1:7" x14ac:dyDescent="0.25">
      <c r="C39" t="str">
        <f ca="1">IF(_xlfn.ISFORMULA(D13),_xlfn.FORMULATEXT(D13),"")</f>
        <v>=MAX(B13-$B$9*C13,0)</v>
      </c>
      <c r="E39" t="str">
        <f ca="1">IF(_xlfn.ISFORMULA(F13),_xlfn.FORMULATEXT(F13),"")</f>
        <v>=VLOOKUP(D13,$A$29:$E$36,4)</v>
      </c>
      <c r="G39" t="str">
        <f ca="1">IF(_xlfn.ISFORMULA(H13),_xlfn.FORMULATEXT(H13),"")</f>
        <v>=E13+ROUND((D13-F13)*G13,2)</v>
      </c>
    </row>
    <row r="40" spans="1:7" x14ac:dyDescent="0.25">
      <c r="D40" s="53" t="str">
        <f>"Formula in "&amp;ADDRESS(ROW(E13),COLUMN(E13),4)&amp;":"</f>
        <v>Formula in E13:</v>
      </c>
      <c r="F40" s="53" t="str">
        <f>"Formula in "&amp;ADDRESS(ROW(G13),COLUMN(G13),4)&amp;":"</f>
        <v>Formula in G13:</v>
      </c>
    </row>
    <row r="41" spans="1:7" x14ac:dyDescent="0.25">
      <c r="D41" t="str">
        <f ca="1">IF(_xlfn.ISFORMULA(E13),_xlfn.FORMULATEXT(E13),"")</f>
        <v>=VLOOKUP(D13,$A$29:$E$36,5)</v>
      </c>
      <c r="F41" t="str">
        <f ca="1">IF(_xlfn.ISFORMULA(G13),_xlfn.FORMULATEXT(G13),"")</f>
        <v>=VLOOKUP(D13,$A$29:$E$36,3)</v>
      </c>
    </row>
  </sheetData>
  <conditionalFormatting sqref="A29:F36">
    <cfRule type="expression" dxfId="0" priority="1">
      <formula>VLOOKUP(IF($C$43&gt;$C$12*$C$45,$C$43-$C$12*$C$45,0),$K$23:$K$38,1)=#REF!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01CE9-AA18-4179-ABFD-767D38DD086B}">
  <sheetPr>
    <tabColor rgb="FFFFFF00"/>
  </sheetPr>
  <dimension ref="A1:K32"/>
  <sheetViews>
    <sheetView zoomScale="99" zoomScaleNormal="99" workbookViewId="0">
      <selection activeCell="C11" sqref="C11"/>
    </sheetView>
  </sheetViews>
  <sheetFormatPr defaultRowHeight="15" x14ac:dyDescent="0.25"/>
  <cols>
    <col min="1" max="1" width="16.28515625" customWidth="1"/>
    <col min="2" max="3" width="15.7109375" customWidth="1"/>
    <col min="4" max="4" width="1.42578125" customWidth="1"/>
    <col min="5" max="5" width="16.28515625" bestFit="1" customWidth="1"/>
    <col min="6" max="6" width="12" customWidth="1"/>
    <col min="7" max="7" width="9.5703125" customWidth="1"/>
    <col min="8" max="8" width="13.42578125" customWidth="1"/>
    <col min="9" max="9" width="9.5703125" customWidth="1"/>
    <col min="10" max="10" width="11.42578125" customWidth="1"/>
    <col min="11" max="11" width="47.7109375" bestFit="1" customWidth="1"/>
    <col min="12" max="12" width="1.42578125" customWidth="1"/>
    <col min="13" max="13" width="16.28515625" bestFit="1" customWidth="1"/>
    <col min="14" max="14" width="12" customWidth="1"/>
    <col min="15" max="15" width="9.5703125" customWidth="1"/>
    <col min="16" max="16" width="13.42578125" customWidth="1"/>
    <col min="17" max="17" width="9.5703125" customWidth="1"/>
    <col min="18" max="18" width="11.42578125" customWidth="1"/>
    <col min="19" max="19" width="37" bestFit="1" customWidth="1"/>
    <col min="21" max="21" width="27.28515625" customWidth="1"/>
    <col min="22" max="22" width="18.140625" customWidth="1"/>
    <col min="23" max="23" width="7.42578125" bestFit="1" customWidth="1"/>
    <col min="24" max="24" width="5" bestFit="1" customWidth="1"/>
    <col min="25" max="25" width="9.85546875" bestFit="1" customWidth="1"/>
    <col min="26" max="26" width="34.42578125" bestFit="1" customWidth="1"/>
  </cols>
  <sheetData>
    <row r="1" spans="1:11" x14ac:dyDescent="0.25">
      <c r="A1" t="s">
        <v>35</v>
      </c>
    </row>
    <row r="2" spans="1:11" x14ac:dyDescent="0.25">
      <c r="A2" s="54" t="s">
        <v>34</v>
      </c>
    </row>
    <row r="4" spans="1:11" ht="18.75" x14ac:dyDescent="0.3">
      <c r="A4" s="60" t="s">
        <v>54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25">
      <c r="A5" s="29" t="s">
        <v>49</v>
      </c>
      <c r="B5" s="29"/>
      <c r="C5" s="29"/>
    </row>
    <row r="6" spans="1:11" x14ac:dyDescent="0.25">
      <c r="A6" s="29" t="s">
        <v>25</v>
      </c>
      <c r="B6" s="29"/>
      <c r="C6" s="29"/>
      <c r="F6" s="29" t="s">
        <v>50</v>
      </c>
    </row>
    <row r="7" spans="1:11" x14ac:dyDescent="0.25">
      <c r="A7" s="29" t="s">
        <v>60</v>
      </c>
      <c r="B7" s="29"/>
      <c r="C7" s="29"/>
      <c r="F7" s="29" t="s">
        <v>36</v>
      </c>
    </row>
    <row r="9" spans="1:11" x14ac:dyDescent="0.25">
      <c r="A9" s="29" t="s">
        <v>39</v>
      </c>
      <c r="B9" s="61">
        <v>1</v>
      </c>
      <c r="C9" s="61">
        <v>2</v>
      </c>
      <c r="E9" s="29" t="s">
        <v>39</v>
      </c>
      <c r="F9" s="61">
        <v>1</v>
      </c>
      <c r="G9" s="61">
        <v>2</v>
      </c>
      <c r="H9" s="61">
        <v>3</v>
      </c>
      <c r="I9" s="61">
        <v>4</v>
      </c>
      <c r="J9" s="61">
        <v>5</v>
      </c>
    </row>
    <row r="10" spans="1:11" ht="51.75" x14ac:dyDescent="0.25">
      <c r="A10" s="55" t="s">
        <v>53</v>
      </c>
      <c r="B10" s="55" t="s">
        <v>26</v>
      </c>
      <c r="C10" s="55" t="s">
        <v>25</v>
      </c>
      <c r="F10" s="55" t="s">
        <v>91</v>
      </c>
      <c r="G10" s="55" t="s">
        <v>92</v>
      </c>
      <c r="H10" s="55" t="s">
        <v>52</v>
      </c>
      <c r="I10" s="55" t="s">
        <v>59</v>
      </c>
      <c r="J10" s="55" t="s">
        <v>48</v>
      </c>
      <c r="K10" s="55" t="s">
        <v>37</v>
      </c>
    </row>
    <row r="11" spans="1:11" x14ac:dyDescent="0.25">
      <c r="A11" s="56">
        <v>52</v>
      </c>
      <c r="B11" s="56" t="s">
        <v>27</v>
      </c>
      <c r="C11" s="57">
        <f t="shared" ref="C11:C16" si="0">MROUND($C$17/A11,0.1)</f>
        <v>79.800000000000011</v>
      </c>
      <c r="F11" s="71">
        <v>0</v>
      </c>
      <c r="G11" s="72">
        <f t="shared" ref="G11:G17" si="1">I12</f>
        <v>71</v>
      </c>
      <c r="H11" s="73">
        <v>0</v>
      </c>
      <c r="I11" s="72">
        <v>0</v>
      </c>
      <c r="J11" s="71">
        <v>0</v>
      </c>
      <c r="K11" s="74"/>
    </row>
    <row r="12" spans="1:11" x14ac:dyDescent="0.25">
      <c r="A12" s="56">
        <v>26</v>
      </c>
      <c r="B12" s="56" t="s">
        <v>28</v>
      </c>
      <c r="C12" s="57">
        <f t="shared" si="0"/>
        <v>159.60000000000002</v>
      </c>
      <c r="F12" s="71">
        <f t="shared" ref="F12:F18" si="2">I12+0.01</f>
        <v>71.010000000000005</v>
      </c>
      <c r="G12" s="72">
        <f t="shared" si="1"/>
        <v>254</v>
      </c>
      <c r="H12" s="73">
        <v>0.1</v>
      </c>
      <c r="I12" s="72">
        <v>71</v>
      </c>
      <c r="J12" s="71">
        <f t="shared" ref="J12:J18" si="3">ROUND((I12-I11)*H11,2)+J11</f>
        <v>0</v>
      </c>
      <c r="K12" s="74" t="str">
        <f>DOLLAR(J12)&amp;" + (Employee's Taxable Pay - "&amp;DOLLAR(G11,0)&amp;") * "&amp;TEXT(H12,"0%")</f>
        <v>$0.00 + (Employee's Taxable Pay - $71) * 10%</v>
      </c>
    </row>
    <row r="13" spans="1:11" x14ac:dyDescent="0.25">
      <c r="A13" s="56">
        <v>24</v>
      </c>
      <c r="B13" s="56" t="s">
        <v>29</v>
      </c>
      <c r="C13" s="57">
        <f t="shared" si="0"/>
        <v>172.9</v>
      </c>
      <c r="F13" s="71">
        <f t="shared" si="2"/>
        <v>254.01</v>
      </c>
      <c r="G13" s="72">
        <f t="shared" si="1"/>
        <v>815</v>
      </c>
      <c r="H13" s="73">
        <v>0.12</v>
      </c>
      <c r="I13" s="72">
        <v>254</v>
      </c>
      <c r="J13" s="71">
        <f t="shared" si="3"/>
        <v>18.3</v>
      </c>
      <c r="K13" s="74" t="str">
        <f t="shared" ref="K13:K18" si="4">DOLLAR(J13)&amp;" + (Employee's Taxable Pay - "&amp;DOLLAR(G12,0)&amp;") * "&amp;TEXT(H13,"0%")</f>
        <v>$18.30 + (Employee's Taxable Pay - $254) * 12%</v>
      </c>
    </row>
    <row r="14" spans="1:11" x14ac:dyDescent="0.25">
      <c r="A14" s="56">
        <v>12</v>
      </c>
      <c r="B14" s="56" t="s">
        <v>30</v>
      </c>
      <c r="C14" s="57">
        <f t="shared" si="0"/>
        <v>345.8</v>
      </c>
      <c r="F14" s="71">
        <f t="shared" si="2"/>
        <v>815.01</v>
      </c>
      <c r="G14" s="72">
        <f t="shared" si="1"/>
        <v>1658</v>
      </c>
      <c r="H14" s="73">
        <v>0.22</v>
      </c>
      <c r="I14" s="72">
        <v>815</v>
      </c>
      <c r="J14" s="71">
        <f t="shared" si="3"/>
        <v>85.61999999999999</v>
      </c>
      <c r="K14" s="74" t="str">
        <f t="shared" si="4"/>
        <v>$85.62 + (Employee's Taxable Pay - $815) * 22%</v>
      </c>
    </row>
    <row r="15" spans="1:11" x14ac:dyDescent="0.25">
      <c r="A15" s="56">
        <v>4</v>
      </c>
      <c r="B15" s="56" t="s">
        <v>31</v>
      </c>
      <c r="C15" s="57">
        <f t="shared" si="0"/>
        <v>1037.5</v>
      </c>
      <c r="F15" s="71">
        <f t="shared" si="2"/>
        <v>1658.01</v>
      </c>
      <c r="G15" s="72">
        <f t="shared" si="1"/>
        <v>3100</v>
      </c>
      <c r="H15" s="73">
        <v>0.24</v>
      </c>
      <c r="I15" s="72">
        <v>1658</v>
      </c>
      <c r="J15" s="71">
        <f t="shared" si="3"/>
        <v>271.08</v>
      </c>
      <c r="K15" s="74" t="str">
        <f t="shared" si="4"/>
        <v>$271.08 + (Employee's Taxable Pay - $1,658) * 24%</v>
      </c>
    </row>
    <row r="16" spans="1:11" x14ac:dyDescent="0.25">
      <c r="A16" s="56">
        <v>2</v>
      </c>
      <c r="B16" s="56" t="s">
        <v>32</v>
      </c>
      <c r="C16" s="57">
        <f t="shared" si="0"/>
        <v>2075</v>
      </c>
      <c r="F16" s="71">
        <f t="shared" si="2"/>
        <v>3100.01</v>
      </c>
      <c r="G16" s="72">
        <f t="shared" si="1"/>
        <v>3917</v>
      </c>
      <c r="H16" s="73">
        <v>0.32</v>
      </c>
      <c r="I16" s="72">
        <v>3100</v>
      </c>
      <c r="J16" s="71">
        <f t="shared" si="3"/>
        <v>617.16</v>
      </c>
      <c r="K16" s="74" t="str">
        <f t="shared" si="4"/>
        <v>$617.16 + (Employee's Taxable Pay - $3,100) * 32%</v>
      </c>
    </row>
    <row r="17" spans="1:11" x14ac:dyDescent="0.25">
      <c r="A17" s="56">
        <v>1</v>
      </c>
      <c r="B17" s="56" t="s">
        <v>33</v>
      </c>
      <c r="C17" s="57">
        <v>4150</v>
      </c>
      <c r="F17" s="71">
        <f t="shared" si="2"/>
        <v>3917.01</v>
      </c>
      <c r="G17" s="72">
        <f t="shared" si="1"/>
        <v>9687</v>
      </c>
      <c r="H17" s="73">
        <v>0.35</v>
      </c>
      <c r="I17" s="72">
        <v>3917</v>
      </c>
      <c r="J17" s="71">
        <f t="shared" si="3"/>
        <v>878.59999999999991</v>
      </c>
      <c r="K17" s="74" t="str">
        <f t="shared" si="4"/>
        <v>$878.60 + (Employee's Taxable Pay - $3,917) * 35%</v>
      </c>
    </row>
    <row r="18" spans="1:11" x14ac:dyDescent="0.25">
      <c r="F18" s="71">
        <f t="shared" si="2"/>
        <v>9687.01</v>
      </c>
      <c r="G18" s="72" t="s">
        <v>38</v>
      </c>
      <c r="H18" s="73">
        <v>0.37</v>
      </c>
      <c r="I18" s="72">
        <v>9687</v>
      </c>
      <c r="J18" s="71">
        <f t="shared" si="3"/>
        <v>2898.1</v>
      </c>
      <c r="K18" s="74" t="str">
        <f t="shared" si="4"/>
        <v>$2,898.10 + (Employee's Taxable Pay - $9,687) * 37%</v>
      </c>
    </row>
    <row r="20" spans="1:11" x14ac:dyDescent="0.25">
      <c r="F20" s="66" t="s">
        <v>51</v>
      </c>
    </row>
    <row r="21" spans="1:11" x14ac:dyDescent="0.25">
      <c r="F21" s="29" t="s">
        <v>40</v>
      </c>
    </row>
    <row r="23" spans="1:11" x14ac:dyDescent="0.25">
      <c r="E23" s="29" t="s">
        <v>39</v>
      </c>
      <c r="F23" s="61">
        <v>1</v>
      </c>
      <c r="G23" s="61">
        <v>2</v>
      </c>
      <c r="H23" s="61">
        <v>3</v>
      </c>
      <c r="I23" s="61">
        <v>4</v>
      </c>
      <c r="J23" s="61">
        <v>5</v>
      </c>
    </row>
    <row r="24" spans="1:11" ht="51.75" x14ac:dyDescent="0.25">
      <c r="F24" s="55" t="s">
        <v>91</v>
      </c>
      <c r="G24" s="55" t="s">
        <v>92</v>
      </c>
      <c r="H24" s="55" t="s">
        <v>52</v>
      </c>
      <c r="I24" s="55" t="s">
        <v>59</v>
      </c>
      <c r="J24" s="55" t="s">
        <v>48</v>
      </c>
      <c r="K24" s="55" t="s">
        <v>37</v>
      </c>
    </row>
    <row r="25" spans="1:11" x14ac:dyDescent="0.25">
      <c r="F25" s="71">
        <v>0</v>
      </c>
      <c r="G25" s="72">
        <f t="shared" ref="G25:G31" si="5">I26</f>
        <v>222</v>
      </c>
      <c r="H25" s="73">
        <v>0</v>
      </c>
      <c r="I25" s="72">
        <v>0</v>
      </c>
      <c r="J25" s="71">
        <v>0</v>
      </c>
      <c r="K25" s="74"/>
    </row>
    <row r="26" spans="1:11" x14ac:dyDescent="0.25">
      <c r="F26" s="71">
        <f t="shared" ref="F26:F32" si="6">I26+0.01</f>
        <v>222.01</v>
      </c>
      <c r="G26" s="72">
        <f t="shared" si="5"/>
        <v>588</v>
      </c>
      <c r="H26" s="73">
        <v>0.1</v>
      </c>
      <c r="I26" s="72">
        <v>222</v>
      </c>
      <c r="J26" s="71">
        <f t="shared" ref="J26:J32" si="7">ROUND((I26-I25)*H25,2)+J25</f>
        <v>0</v>
      </c>
      <c r="K26" s="74" t="str">
        <f>DOLLAR(J26)&amp;" + (Employee's Taxable Pay - "&amp;DOLLAR(G25,0)&amp;") * "&amp;TEXT(H26,"0%")</f>
        <v>$0.00 + (Employee's Taxable Pay - $222) * 10%</v>
      </c>
    </row>
    <row r="27" spans="1:11" x14ac:dyDescent="0.25">
      <c r="F27" s="71">
        <f t="shared" si="6"/>
        <v>588.01</v>
      </c>
      <c r="G27" s="72">
        <f t="shared" si="5"/>
        <v>1711</v>
      </c>
      <c r="H27" s="73">
        <v>0.12</v>
      </c>
      <c r="I27" s="72">
        <v>588</v>
      </c>
      <c r="J27" s="71">
        <f t="shared" si="7"/>
        <v>36.6</v>
      </c>
      <c r="K27" s="74" t="str">
        <f t="shared" ref="K27:K32" si="8">DOLLAR(J27)&amp;" + (Employee's Taxable Pay - "&amp;DOLLAR(G26,0)&amp;") * "&amp;TEXT(H27,"0%")</f>
        <v>$36.60 + (Employee's Taxable Pay - $588) * 12%</v>
      </c>
    </row>
    <row r="28" spans="1:11" x14ac:dyDescent="0.25">
      <c r="F28" s="71">
        <f t="shared" si="6"/>
        <v>1711.01</v>
      </c>
      <c r="G28" s="72">
        <f t="shared" si="5"/>
        <v>3395</v>
      </c>
      <c r="H28" s="73">
        <v>0.22</v>
      </c>
      <c r="I28" s="72">
        <v>1711</v>
      </c>
      <c r="J28" s="71">
        <f t="shared" si="7"/>
        <v>171.35999999999999</v>
      </c>
      <c r="K28" s="74" t="str">
        <f t="shared" si="8"/>
        <v>$171.36 + (Employee's Taxable Pay - $1,711) * 22%</v>
      </c>
    </row>
    <row r="29" spans="1:11" x14ac:dyDescent="0.25">
      <c r="F29" s="71">
        <f t="shared" si="6"/>
        <v>3395.01</v>
      </c>
      <c r="G29" s="72">
        <f t="shared" si="5"/>
        <v>6280</v>
      </c>
      <c r="H29" s="73">
        <v>0.24</v>
      </c>
      <c r="I29" s="72">
        <v>3395</v>
      </c>
      <c r="J29" s="71">
        <f t="shared" si="7"/>
        <v>541.84</v>
      </c>
      <c r="K29" s="74" t="str">
        <f t="shared" si="8"/>
        <v>$541.84 + (Employee's Taxable Pay - $3,395) * 24%</v>
      </c>
    </row>
    <row r="30" spans="1:11" x14ac:dyDescent="0.25">
      <c r="F30" s="71">
        <f t="shared" si="6"/>
        <v>6280.01</v>
      </c>
      <c r="G30" s="72">
        <f t="shared" si="5"/>
        <v>7914</v>
      </c>
      <c r="H30" s="73">
        <v>0.32</v>
      </c>
      <c r="I30" s="72">
        <v>6280</v>
      </c>
      <c r="J30" s="71">
        <f t="shared" si="7"/>
        <v>1234.24</v>
      </c>
      <c r="K30" s="74" t="str">
        <f t="shared" si="8"/>
        <v>$1,234.24 + (Employee's Taxable Pay - $6,280) * 32%</v>
      </c>
    </row>
    <row r="31" spans="1:11" x14ac:dyDescent="0.25">
      <c r="F31" s="71">
        <f t="shared" si="6"/>
        <v>7914.01</v>
      </c>
      <c r="G31" s="72">
        <f t="shared" si="5"/>
        <v>11761</v>
      </c>
      <c r="H31" s="73">
        <v>0.35</v>
      </c>
      <c r="I31" s="72">
        <v>7914</v>
      </c>
      <c r="J31" s="71">
        <f t="shared" si="7"/>
        <v>1757.12</v>
      </c>
      <c r="K31" s="74" t="str">
        <f t="shared" si="8"/>
        <v>$1,757.12 + (Employee's Taxable Pay - $7,914) * 35%</v>
      </c>
    </row>
    <row r="32" spans="1:11" x14ac:dyDescent="0.25">
      <c r="F32" s="71">
        <f t="shared" si="6"/>
        <v>11761.01</v>
      </c>
      <c r="G32" s="72" t="s">
        <v>38</v>
      </c>
      <c r="H32" s="73">
        <v>0.37</v>
      </c>
      <c r="I32" s="72">
        <v>11761</v>
      </c>
      <c r="J32" s="71">
        <f t="shared" si="7"/>
        <v>3103.5699999999997</v>
      </c>
      <c r="K32" s="74" t="str">
        <f t="shared" si="8"/>
        <v>$3,103.57 + (Employee's Taxable Pay - $11,761) * 37%</v>
      </c>
    </row>
  </sheetData>
  <conditionalFormatting sqref="B11:C17">
    <cfRule type="expression" dxfId="26" priority="2">
      <formula>$B11=$C$23</formula>
    </cfRule>
  </conditionalFormatting>
  <conditionalFormatting sqref="F11:K18">
    <cfRule type="expression" dxfId="25" priority="3">
      <formula>VLOOKUP(IF($C$24&gt;$C$11*$C$26,$C$24-$C$11*$C$26,0),$F$11:$F$18,1)=$F11</formula>
    </cfRule>
  </conditionalFormatting>
  <conditionalFormatting sqref="F25:K32">
    <cfRule type="expression" dxfId="24" priority="1">
      <formula>VLOOKUP(IF($C$24&gt;$C$11*$C$26,$C$24-$C$11*$C$26,0),$F$11:$F$18,1)=$F25</formula>
    </cfRule>
  </conditionalFormatting>
  <hyperlinks>
    <hyperlink ref="A2" r:id="rId1" xr:uid="{468990C9-31BA-499E-834D-3BDF36207AF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94B6A-3181-412B-8F2E-07EA8E4960FB}">
  <sheetPr>
    <tabColor rgb="FF0000FF"/>
  </sheetPr>
  <dimension ref="A1:K30"/>
  <sheetViews>
    <sheetView showGridLines="0" topLeftCell="A4" zoomScale="115" zoomScaleNormal="115" workbookViewId="0">
      <selection activeCell="F23" sqref="F23"/>
    </sheetView>
  </sheetViews>
  <sheetFormatPr defaultRowHeight="15" x14ac:dyDescent="0.25"/>
  <cols>
    <col min="1" max="1" width="16.28515625" customWidth="1"/>
    <col min="2" max="2" width="17.28515625" customWidth="1"/>
    <col min="3" max="3" width="15.7109375" customWidth="1"/>
    <col min="4" max="4" width="1.42578125" customWidth="1"/>
    <col min="5" max="5" width="20.7109375" customWidth="1"/>
    <col min="6" max="6" width="12" customWidth="1"/>
    <col min="7" max="9" width="13.85546875" customWidth="1"/>
    <col min="10" max="10" width="14.42578125" customWidth="1"/>
    <col min="11" max="11" width="50.42578125" customWidth="1"/>
    <col min="12" max="12" width="27.28515625" customWidth="1"/>
    <col min="13" max="13" width="18.140625" customWidth="1"/>
    <col min="14" max="14" width="7.42578125" bestFit="1" customWidth="1"/>
    <col min="15" max="15" width="5" bestFit="1" customWidth="1"/>
    <col min="16" max="16" width="9.85546875" bestFit="1" customWidth="1"/>
    <col min="17" max="17" width="34.42578125" bestFit="1" customWidth="1"/>
  </cols>
  <sheetData>
    <row r="1" spans="1:11" x14ac:dyDescent="0.25">
      <c r="A1" t="s">
        <v>35</v>
      </c>
    </row>
    <row r="2" spans="1:11" x14ac:dyDescent="0.25">
      <c r="A2" s="54" t="s">
        <v>34</v>
      </c>
    </row>
    <row r="4" spans="1:11" ht="18.75" x14ac:dyDescent="0.3">
      <c r="A4" s="60" t="s">
        <v>54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25">
      <c r="A5" s="29" t="s">
        <v>49</v>
      </c>
      <c r="B5" s="29"/>
      <c r="C5" s="29"/>
    </row>
    <row r="6" spans="1:11" x14ac:dyDescent="0.25">
      <c r="A6" s="29" t="s">
        <v>25</v>
      </c>
      <c r="B6" s="29"/>
      <c r="C6" s="29"/>
      <c r="F6" s="29" t="s">
        <v>50</v>
      </c>
    </row>
    <row r="7" spans="1:11" x14ac:dyDescent="0.25">
      <c r="A7" s="29" t="s">
        <v>60</v>
      </c>
      <c r="B7" s="29"/>
      <c r="C7" s="29"/>
      <c r="F7" s="29" t="s">
        <v>36</v>
      </c>
    </row>
    <row r="9" spans="1:11" x14ac:dyDescent="0.25">
      <c r="A9" s="29" t="s">
        <v>39</v>
      </c>
      <c r="B9" s="61">
        <v>1</v>
      </c>
      <c r="C9" s="61">
        <v>2</v>
      </c>
      <c r="E9" s="29" t="s">
        <v>39</v>
      </c>
      <c r="F9" s="61">
        <v>1</v>
      </c>
      <c r="G9" s="61">
        <v>2</v>
      </c>
      <c r="H9" s="61">
        <v>3</v>
      </c>
      <c r="I9" s="61">
        <v>4</v>
      </c>
      <c r="J9" s="61">
        <v>5</v>
      </c>
    </row>
    <row r="10" spans="1:11" ht="39" x14ac:dyDescent="0.25">
      <c r="A10" s="55" t="s">
        <v>53</v>
      </c>
      <c r="B10" s="55" t="s">
        <v>26</v>
      </c>
      <c r="C10" s="55" t="s">
        <v>25</v>
      </c>
      <c r="F10" s="55" t="s">
        <v>91</v>
      </c>
      <c r="G10" s="55" t="s">
        <v>92</v>
      </c>
      <c r="H10" s="55" t="s">
        <v>52</v>
      </c>
      <c r="I10" s="55" t="s">
        <v>59</v>
      </c>
      <c r="J10" s="55" t="s">
        <v>48</v>
      </c>
      <c r="K10" s="55" t="s">
        <v>37</v>
      </c>
    </row>
    <row r="11" spans="1:11" x14ac:dyDescent="0.25">
      <c r="A11" s="56">
        <v>52</v>
      </c>
      <c r="B11" s="56" t="s">
        <v>27</v>
      </c>
      <c r="C11" s="57">
        <f t="shared" ref="C11:C16" si="0">MROUND($C$17/A11,0.1)</f>
        <v>79.800000000000011</v>
      </c>
      <c r="F11" s="71">
        <v>0</v>
      </c>
      <c r="G11" s="72">
        <f t="shared" ref="G11:G17" si="1">I12</f>
        <v>71</v>
      </c>
      <c r="H11" s="73">
        <v>0</v>
      </c>
      <c r="I11" s="72">
        <v>0</v>
      </c>
      <c r="J11" s="71">
        <v>0</v>
      </c>
      <c r="K11" s="74"/>
    </row>
    <row r="12" spans="1:11" x14ac:dyDescent="0.25">
      <c r="A12" s="56">
        <v>26</v>
      </c>
      <c r="B12" s="56" t="s">
        <v>28</v>
      </c>
      <c r="C12" s="57">
        <f t="shared" si="0"/>
        <v>159.60000000000002</v>
      </c>
      <c r="F12" s="71">
        <f t="shared" ref="F12:F18" si="2">I12+0.01</f>
        <v>71.010000000000005</v>
      </c>
      <c r="G12" s="72">
        <f t="shared" si="1"/>
        <v>254</v>
      </c>
      <c r="H12" s="73">
        <v>0.1</v>
      </c>
      <c r="I12" s="72">
        <v>71</v>
      </c>
      <c r="J12" s="71">
        <f t="shared" ref="J12:J18" si="3">ROUND((I12-I11)*H11,2)+J11</f>
        <v>0</v>
      </c>
      <c r="K12" s="74" t="str">
        <f>DOLLAR(J12)&amp;" + (Employee's Taxable Pay - "&amp;DOLLAR(G11,0)&amp;") * "&amp;TEXT(H12,"0%")</f>
        <v>$0.00 + (Employee's Taxable Pay - $71) * 10%</v>
      </c>
    </row>
    <row r="13" spans="1:11" x14ac:dyDescent="0.25">
      <c r="A13" s="56">
        <v>24</v>
      </c>
      <c r="B13" s="56" t="s">
        <v>29</v>
      </c>
      <c r="C13" s="57">
        <f t="shared" si="0"/>
        <v>172.9</v>
      </c>
      <c r="F13" s="71">
        <f t="shared" si="2"/>
        <v>254.01</v>
      </c>
      <c r="G13" s="72">
        <f t="shared" si="1"/>
        <v>815</v>
      </c>
      <c r="H13" s="73">
        <v>0.12</v>
      </c>
      <c r="I13" s="72">
        <v>254</v>
      </c>
      <c r="J13" s="71">
        <f t="shared" si="3"/>
        <v>18.3</v>
      </c>
      <c r="K13" s="74" t="str">
        <f t="shared" ref="K13:K18" si="4">DOLLAR(J13)&amp;" + (Employee's Taxable Pay - "&amp;DOLLAR(G12,0)&amp;") * "&amp;TEXT(H13,"0%")</f>
        <v>$18.30 + (Employee's Taxable Pay - $254) * 12%</v>
      </c>
    </row>
    <row r="14" spans="1:11" x14ac:dyDescent="0.25">
      <c r="A14" s="56">
        <v>12</v>
      </c>
      <c r="B14" s="56" t="s">
        <v>30</v>
      </c>
      <c r="C14" s="57">
        <f t="shared" si="0"/>
        <v>345.8</v>
      </c>
      <c r="F14" s="71">
        <f t="shared" si="2"/>
        <v>815.01</v>
      </c>
      <c r="G14" s="72">
        <f t="shared" si="1"/>
        <v>1658</v>
      </c>
      <c r="H14" s="73">
        <v>0.22</v>
      </c>
      <c r="I14" s="72">
        <v>815</v>
      </c>
      <c r="J14" s="71">
        <f t="shared" si="3"/>
        <v>85.61999999999999</v>
      </c>
      <c r="K14" s="74" t="str">
        <f t="shared" si="4"/>
        <v>$85.62 + (Employee's Taxable Pay - $815) * 22%</v>
      </c>
    </row>
    <row r="15" spans="1:11" x14ac:dyDescent="0.25">
      <c r="A15" s="56">
        <v>4</v>
      </c>
      <c r="B15" s="56" t="s">
        <v>31</v>
      </c>
      <c r="C15" s="57">
        <f t="shared" si="0"/>
        <v>1037.5</v>
      </c>
      <c r="F15" s="71">
        <f t="shared" si="2"/>
        <v>1658.01</v>
      </c>
      <c r="G15" s="72">
        <f t="shared" si="1"/>
        <v>3100</v>
      </c>
      <c r="H15" s="73">
        <v>0.24</v>
      </c>
      <c r="I15" s="72">
        <v>1658</v>
      </c>
      <c r="J15" s="71">
        <f t="shared" si="3"/>
        <v>271.08</v>
      </c>
      <c r="K15" s="74" t="str">
        <f t="shared" si="4"/>
        <v>$271.08 + (Employee's Taxable Pay - $1,658) * 24%</v>
      </c>
    </row>
    <row r="16" spans="1:11" x14ac:dyDescent="0.25">
      <c r="A16" s="56">
        <v>2</v>
      </c>
      <c r="B16" s="56" t="s">
        <v>32</v>
      </c>
      <c r="C16" s="57">
        <f t="shared" si="0"/>
        <v>2075</v>
      </c>
      <c r="F16" s="71">
        <f t="shared" si="2"/>
        <v>3100.01</v>
      </c>
      <c r="G16" s="72">
        <f t="shared" si="1"/>
        <v>3917</v>
      </c>
      <c r="H16" s="73">
        <v>0.32</v>
      </c>
      <c r="I16" s="72">
        <v>3100</v>
      </c>
      <c r="J16" s="71">
        <f t="shared" si="3"/>
        <v>617.16</v>
      </c>
      <c r="K16" s="74" t="str">
        <f t="shared" si="4"/>
        <v>$617.16 + (Employee's Taxable Pay - $3,100) * 32%</v>
      </c>
    </row>
    <row r="17" spans="1:11" x14ac:dyDescent="0.25">
      <c r="A17" s="56">
        <v>1</v>
      </c>
      <c r="B17" s="56" t="s">
        <v>33</v>
      </c>
      <c r="C17" s="57">
        <v>4150</v>
      </c>
      <c r="F17" s="71">
        <f t="shared" si="2"/>
        <v>3917.01</v>
      </c>
      <c r="G17" s="72">
        <f t="shared" si="1"/>
        <v>9687</v>
      </c>
      <c r="H17" s="73">
        <v>0.35</v>
      </c>
      <c r="I17" s="72">
        <v>3917</v>
      </c>
      <c r="J17" s="71">
        <f t="shared" si="3"/>
        <v>878.59999999999991</v>
      </c>
      <c r="K17" s="74" t="str">
        <f t="shared" si="4"/>
        <v>$878.60 + (Employee's Taxable Pay - $3,917) * 35%</v>
      </c>
    </row>
    <row r="18" spans="1:11" x14ac:dyDescent="0.25">
      <c r="F18" s="71">
        <f t="shared" si="2"/>
        <v>9687.01</v>
      </c>
      <c r="G18" s="72" t="s">
        <v>38</v>
      </c>
      <c r="H18" s="73">
        <v>0.37</v>
      </c>
      <c r="I18" s="72">
        <v>9687</v>
      </c>
      <c r="J18" s="71">
        <f t="shared" si="3"/>
        <v>2898.1</v>
      </c>
      <c r="K18" s="74" t="str">
        <f t="shared" si="4"/>
        <v>$2,898.10 + (Employee's Taxable Pay - $9,687) * 37%</v>
      </c>
    </row>
    <row r="20" spans="1:11" ht="18.75" x14ac:dyDescent="0.3">
      <c r="A20" s="60" t="s">
        <v>55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15.75" thickBot="1" x14ac:dyDescent="0.3"/>
    <row r="22" spans="1:11" x14ac:dyDescent="0.25">
      <c r="A22" s="64" t="s">
        <v>41</v>
      </c>
      <c r="B22" s="65"/>
      <c r="C22" s="52" t="s">
        <v>45</v>
      </c>
      <c r="E22" s="83" t="s">
        <v>100</v>
      </c>
      <c r="F22" s="84"/>
      <c r="G22" s="84"/>
      <c r="H22" s="84"/>
      <c r="I22" s="84"/>
      <c r="J22" s="84"/>
      <c r="K22" s="85"/>
    </row>
    <row r="23" spans="1:11" x14ac:dyDescent="0.25">
      <c r="A23" s="95" t="s">
        <v>26</v>
      </c>
      <c r="B23" s="65"/>
      <c r="C23" s="52" t="s">
        <v>27</v>
      </c>
      <c r="E23" s="86" t="s">
        <v>89</v>
      </c>
      <c r="F23" s="82"/>
      <c r="G23" s="81" t="str">
        <f ca="1">IF(_xlfn.ISFORMULA(F23),_xlfn.FORMULATEXT(F23),"")</f>
        <v/>
      </c>
      <c r="H23" s="81"/>
      <c r="I23" s="81" t="s">
        <v>98</v>
      </c>
      <c r="J23" s="81"/>
      <c r="K23" s="87"/>
    </row>
    <row r="24" spans="1:11" x14ac:dyDescent="0.25">
      <c r="A24" s="64" t="s">
        <v>42</v>
      </c>
      <c r="B24" s="65"/>
      <c r="C24" s="51">
        <v>1900</v>
      </c>
      <c r="E24" s="88" t="s">
        <v>95</v>
      </c>
      <c r="F24" s="62"/>
      <c r="G24" s="81" t="str">
        <f ca="1">IF(_xlfn.ISFORMULA(F24),_xlfn.FORMULATEXT(F24),"")</f>
        <v/>
      </c>
      <c r="H24" s="81"/>
      <c r="I24" s="81" t="s">
        <v>99</v>
      </c>
      <c r="J24" s="81"/>
      <c r="K24" s="87"/>
    </row>
    <row r="25" spans="1:11" ht="15.75" thickBot="1" x14ac:dyDescent="0.3">
      <c r="A25" s="64" t="s">
        <v>105</v>
      </c>
      <c r="B25" s="65"/>
      <c r="C25" s="52" t="s">
        <v>46</v>
      </c>
      <c r="E25" s="89" t="s">
        <v>90</v>
      </c>
      <c r="F25" s="90"/>
      <c r="G25" s="91" t="str">
        <f ca="1">IF(_xlfn.ISFORMULA(F25),_xlfn.FORMULATEXT(F25),"")</f>
        <v/>
      </c>
      <c r="H25" s="91"/>
      <c r="I25" s="91" t="s">
        <v>104</v>
      </c>
      <c r="J25" s="91"/>
      <c r="K25" s="92"/>
    </row>
    <row r="26" spans="1:11" ht="15.75" thickBot="1" x14ac:dyDescent="0.3">
      <c r="A26" s="64" t="s">
        <v>43</v>
      </c>
      <c r="B26" s="65"/>
      <c r="C26" s="52">
        <v>2</v>
      </c>
    </row>
    <row r="27" spans="1:11" x14ac:dyDescent="0.25">
      <c r="A27" s="64" t="s">
        <v>96</v>
      </c>
      <c r="B27" s="65"/>
      <c r="C27" s="52"/>
      <c r="E27" s="83" t="s">
        <v>102</v>
      </c>
      <c r="F27" s="84"/>
      <c r="G27" s="84"/>
      <c r="H27" s="84"/>
      <c r="I27" s="84"/>
      <c r="J27" s="84"/>
      <c r="K27" s="85"/>
    </row>
    <row r="28" spans="1:11" x14ac:dyDescent="0.25">
      <c r="E28" s="86" t="s">
        <v>95</v>
      </c>
      <c r="F28" s="82"/>
      <c r="G28" s="81" t="str">
        <f ca="1">IF(_xlfn.ISFORMULA(F28),_xlfn.FORMULATEXT(F28),"")</f>
        <v/>
      </c>
      <c r="H28" s="81"/>
      <c r="I28" s="81" t="s">
        <v>103</v>
      </c>
      <c r="J28" s="81"/>
      <c r="K28" s="87"/>
    </row>
    <row r="29" spans="1:11" x14ac:dyDescent="0.25">
      <c r="E29" s="88" t="s">
        <v>90</v>
      </c>
      <c r="F29" s="62"/>
      <c r="G29" s="81"/>
      <c r="H29" s="81"/>
      <c r="I29" s="81" t="s">
        <v>101</v>
      </c>
      <c r="J29" s="81"/>
      <c r="K29" s="87"/>
    </row>
    <row r="30" spans="1:11" ht="15.75" thickBot="1" x14ac:dyDescent="0.3">
      <c r="E30" s="89"/>
      <c r="F30" s="93"/>
      <c r="G30" s="91" t="str">
        <f ca="1">IF(_xlfn.ISFORMULA(F29),_xlfn.FORMULATEXT(F29),"")</f>
        <v/>
      </c>
      <c r="H30" s="91"/>
      <c r="I30" s="91"/>
      <c r="J30" s="91"/>
      <c r="K30" s="92"/>
    </row>
  </sheetData>
  <conditionalFormatting sqref="B11:C17">
    <cfRule type="expression" dxfId="23" priority="10">
      <formula>$B11=$C$23</formula>
    </cfRule>
  </conditionalFormatting>
  <conditionalFormatting sqref="F11:K18">
    <cfRule type="expression" dxfId="22" priority="11">
      <formula>VLOOKUP(IF($C$24&gt;$C$11*$C$26,$C$24-$C$11*$C$26,0),$F$11:$F$18,1)=$F11</formula>
    </cfRule>
  </conditionalFormatting>
  <dataValidations count="1">
    <dataValidation type="list" allowBlank="1" showInputMessage="1" showErrorMessage="1" sqref="C23" xr:uid="{7D3F3D97-CC81-4A81-99FF-E3BDE5E00B51}">
      <formula1>$B$11:$B$17</formula1>
    </dataValidation>
  </dataValidations>
  <hyperlinks>
    <hyperlink ref="A2" r:id="rId1" xr:uid="{C29535D8-8176-4DC5-9CFE-FE20FA72D5DD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1925D-0426-4A0E-99B5-6E58373FEDC5}">
  <sheetPr>
    <tabColor rgb="FFFF0000"/>
  </sheetPr>
  <dimension ref="A1:K30"/>
  <sheetViews>
    <sheetView showGridLines="0" topLeftCell="A4" zoomScale="115" zoomScaleNormal="115" workbookViewId="0">
      <selection activeCell="F25" sqref="F25"/>
    </sheetView>
  </sheetViews>
  <sheetFormatPr defaultRowHeight="15" x14ac:dyDescent="0.25"/>
  <cols>
    <col min="1" max="1" width="16.28515625" customWidth="1"/>
    <col min="2" max="2" width="17.28515625" customWidth="1"/>
    <col min="3" max="3" width="15.7109375" customWidth="1"/>
    <col min="4" max="4" width="1.42578125" customWidth="1"/>
    <col min="5" max="5" width="20.7109375" customWidth="1"/>
    <col min="6" max="6" width="12" customWidth="1"/>
    <col min="7" max="9" width="13.85546875" customWidth="1"/>
    <col min="10" max="10" width="14.42578125" customWidth="1"/>
    <col min="11" max="11" width="50.42578125" customWidth="1"/>
    <col min="12" max="12" width="27.28515625" customWidth="1"/>
    <col min="13" max="13" width="18.140625" customWidth="1"/>
    <col min="14" max="14" width="7.42578125" bestFit="1" customWidth="1"/>
    <col min="15" max="15" width="5" bestFit="1" customWidth="1"/>
    <col min="16" max="16" width="9.85546875" bestFit="1" customWidth="1"/>
    <col min="17" max="17" width="34.42578125" bestFit="1" customWidth="1"/>
  </cols>
  <sheetData>
    <row r="1" spans="1:11" x14ac:dyDescent="0.25">
      <c r="A1" t="s">
        <v>35</v>
      </c>
    </row>
    <row r="2" spans="1:11" x14ac:dyDescent="0.25">
      <c r="A2" s="54" t="s">
        <v>34</v>
      </c>
    </row>
    <row r="4" spans="1:11" ht="18.75" x14ac:dyDescent="0.3">
      <c r="A4" s="60" t="s">
        <v>54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25">
      <c r="A5" s="29" t="s">
        <v>49</v>
      </c>
      <c r="B5" s="29"/>
      <c r="C5" s="29"/>
    </row>
    <row r="6" spans="1:11" x14ac:dyDescent="0.25">
      <c r="A6" s="29" t="s">
        <v>25</v>
      </c>
      <c r="B6" s="29"/>
      <c r="C6" s="29"/>
      <c r="F6" s="29" t="s">
        <v>50</v>
      </c>
    </row>
    <row r="7" spans="1:11" x14ac:dyDescent="0.25">
      <c r="A7" s="29" t="s">
        <v>60</v>
      </c>
      <c r="B7" s="29"/>
      <c r="C7" s="29"/>
      <c r="F7" s="29" t="s">
        <v>36</v>
      </c>
    </row>
    <row r="9" spans="1:11" x14ac:dyDescent="0.25">
      <c r="A9" s="29" t="s">
        <v>39</v>
      </c>
      <c r="B9" s="61">
        <v>1</v>
      </c>
      <c r="C9" s="61">
        <v>2</v>
      </c>
      <c r="E9" s="29" t="s">
        <v>39</v>
      </c>
      <c r="F9" s="61">
        <v>1</v>
      </c>
      <c r="G9" s="61">
        <v>2</v>
      </c>
      <c r="H9" s="61">
        <v>3</v>
      </c>
      <c r="I9" s="61">
        <v>4</v>
      </c>
      <c r="J9" s="61">
        <v>5</v>
      </c>
    </row>
    <row r="10" spans="1:11" ht="39" x14ac:dyDescent="0.25">
      <c r="A10" s="55" t="s">
        <v>53</v>
      </c>
      <c r="B10" s="55" t="s">
        <v>26</v>
      </c>
      <c r="C10" s="55" t="s">
        <v>25</v>
      </c>
      <c r="F10" s="55" t="s">
        <v>91</v>
      </c>
      <c r="G10" s="55" t="s">
        <v>92</v>
      </c>
      <c r="H10" s="55" t="s">
        <v>52</v>
      </c>
      <c r="I10" s="55" t="s">
        <v>59</v>
      </c>
      <c r="J10" s="55" t="s">
        <v>48</v>
      </c>
      <c r="K10" s="55" t="s">
        <v>37</v>
      </c>
    </row>
    <row r="11" spans="1:11" x14ac:dyDescent="0.25">
      <c r="A11" s="56">
        <v>52</v>
      </c>
      <c r="B11" s="56" t="s">
        <v>27</v>
      </c>
      <c r="C11" s="57">
        <f t="shared" ref="C11:C16" si="0">MROUND($C$17/A11,0.1)</f>
        <v>79.800000000000011</v>
      </c>
      <c r="F11" s="71">
        <v>0</v>
      </c>
      <c r="G11" s="72">
        <f t="shared" ref="G11:G17" si="1">I12</f>
        <v>71</v>
      </c>
      <c r="H11" s="73">
        <v>0</v>
      </c>
      <c r="I11" s="72">
        <v>0</v>
      </c>
      <c r="J11" s="71">
        <v>0</v>
      </c>
      <c r="K11" s="74"/>
    </row>
    <row r="12" spans="1:11" x14ac:dyDescent="0.25">
      <c r="A12" s="56">
        <v>26</v>
      </c>
      <c r="B12" s="56" t="s">
        <v>28</v>
      </c>
      <c r="C12" s="57">
        <f t="shared" si="0"/>
        <v>159.60000000000002</v>
      </c>
      <c r="F12" s="71">
        <f t="shared" ref="F12:F18" si="2">I12+0.01</f>
        <v>71.010000000000005</v>
      </c>
      <c r="G12" s="72">
        <f t="shared" si="1"/>
        <v>254</v>
      </c>
      <c r="H12" s="73">
        <v>0.1</v>
      </c>
      <c r="I12" s="72">
        <v>71</v>
      </c>
      <c r="J12" s="71">
        <f t="shared" ref="J12:J18" si="3">ROUND((I12-I11)*H11,2)+J11</f>
        <v>0</v>
      </c>
      <c r="K12" s="74" t="str">
        <f>DOLLAR(J12)&amp;" + (Employee's Taxable Pay - "&amp;DOLLAR(G11,0)&amp;") * "&amp;TEXT(H12,"0%")</f>
        <v>$0.00 + (Employee's Taxable Pay - $71) * 10%</v>
      </c>
    </row>
    <row r="13" spans="1:11" x14ac:dyDescent="0.25">
      <c r="A13" s="56">
        <v>24</v>
      </c>
      <c r="B13" s="56" t="s">
        <v>29</v>
      </c>
      <c r="C13" s="57">
        <f t="shared" si="0"/>
        <v>172.9</v>
      </c>
      <c r="F13" s="71">
        <f t="shared" si="2"/>
        <v>254.01</v>
      </c>
      <c r="G13" s="72">
        <f t="shared" si="1"/>
        <v>815</v>
      </c>
      <c r="H13" s="73">
        <v>0.12</v>
      </c>
      <c r="I13" s="72">
        <v>254</v>
      </c>
      <c r="J13" s="71">
        <f t="shared" si="3"/>
        <v>18.3</v>
      </c>
      <c r="K13" s="74" t="str">
        <f t="shared" ref="K13:K18" si="4">DOLLAR(J13)&amp;" + (Employee's Taxable Pay - "&amp;DOLLAR(G12,0)&amp;") * "&amp;TEXT(H13,"0%")</f>
        <v>$18.30 + (Employee's Taxable Pay - $254) * 12%</v>
      </c>
    </row>
    <row r="14" spans="1:11" x14ac:dyDescent="0.25">
      <c r="A14" s="56">
        <v>12</v>
      </c>
      <c r="B14" s="56" t="s">
        <v>30</v>
      </c>
      <c r="C14" s="57">
        <f t="shared" si="0"/>
        <v>345.8</v>
      </c>
      <c r="F14" s="71">
        <f t="shared" si="2"/>
        <v>815.01</v>
      </c>
      <c r="G14" s="72">
        <f t="shared" si="1"/>
        <v>1658</v>
      </c>
      <c r="H14" s="73">
        <v>0.22</v>
      </c>
      <c r="I14" s="72">
        <v>815</v>
      </c>
      <c r="J14" s="71">
        <f t="shared" si="3"/>
        <v>85.61999999999999</v>
      </c>
      <c r="K14" s="74" t="str">
        <f t="shared" si="4"/>
        <v>$85.62 + (Employee's Taxable Pay - $815) * 22%</v>
      </c>
    </row>
    <row r="15" spans="1:11" x14ac:dyDescent="0.25">
      <c r="A15" s="56">
        <v>4</v>
      </c>
      <c r="B15" s="56" t="s">
        <v>31</v>
      </c>
      <c r="C15" s="57">
        <f t="shared" si="0"/>
        <v>1037.5</v>
      </c>
      <c r="F15" s="71">
        <f t="shared" si="2"/>
        <v>1658.01</v>
      </c>
      <c r="G15" s="72">
        <f t="shared" si="1"/>
        <v>3100</v>
      </c>
      <c r="H15" s="73">
        <v>0.24</v>
      </c>
      <c r="I15" s="72">
        <v>1658</v>
      </c>
      <c r="J15" s="71">
        <f t="shared" si="3"/>
        <v>271.08</v>
      </c>
      <c r="K15" s="74" t="str">
        <f t="shared" si="4"/>
        <v>$271.08 + (Employee's Taxable Pay - $1,658) * 24%</v>
      </c>
    </row>
    <row r="16" spans="1:11" x14ac:dyDescent="0.25">
      <c r="A16" s="56">
        <v>2</v>
      </c>
      <c r="B16" s="56" t="s">
        <v>32</v>
      </c>
      <c r="C16" s="57">
        <f t="shared" si="0"/>
        <v>2075</v>
      </c>
      <c r="F16" s="71">
        <f t="shared" si="2"/>
        <v>3100.01</v>
      </c>
      <c r="G16" s="72">
        <f t="shared" si="1"/>
        <v>3917</v>
      </c>
      <c r="H16" s="73">
        <v>0.32</v>
      </c>
      <c r="I16" s="72">
        <v>3100</v>
      </c>
      <c r="J16" s="71">
        <f t="shared" si="3"/>
        <v>617.16</v>
      </c>
      <c r="K16" s="74" t="str">
        <f t="shared" si="4"/>
        <v>$617.16 + (Employee's Taxable Pay - $3,100) * 32%</v>
      </c>
    </row>
    <row r="17" spans="1:11" x14ac:dyDescent="0.25">
      <c r="A17" s="56">
        <v>1</v>
      </c>
      <c r="B17" s="56" t="s">
        <v>33</v>
      </c>
      <c r="C17" s="57">
        <v>4150</v>
      </c>
      <c r="F17" s="71">
        <f t="shared" si="2"/>
        <v>3917.01</v>
      </c>
      <c r="G17" s="72">
        <f t="shared" si="1"/>
        <v>9687</v>
      </c>
      <c r="H17" s="73">
        <v>0.35</v>
      </c>
      <c r="I17" s="72">
        <v>3917</v>
      </c>
      <c r="J17" s="71">
        <f t="shared" si="3"/>
        <v>878.59999999999991</v>
      </c>
      <c r="K17" s="74" t="str">
        <f t="shared" si="4"/>
        <v>$878.60 + (Employee's Taxable Pay - $3,917) * 35%</v>
      </c>
    </row>
    <row r="18" spans="1:11" x14ac:dyDescent="0.25">
      <c r="F18" s="71">
        <f t="shared" si="2"/>
        <v>9687.01</v>
      </c>
      <c r="G18" s="72" t="s">
        <v>38</v>
      </c>
      <c r="H18" s="73">
        <v>0.37</v>
      </c>
      <c r="I18" s="72">
        <v>9687</v>
      </c>
      <c r="J18" s="71">
        <f t="shared" si="3"/>
        <v>2898.1</v>
      </c>
      <c r="K18" s="74" t="str">
        <f t="shared" si="4"/>
        <v>$2,898.10 + (Employee's Taxable Pay - $9,687) * 37%</v>
      </c>
    </row>
    <row r="20" spans="1:11" ht="18.75" x14ac:dyDescent="0.3">
      <c r="A20" s="60" t="s">
        <v>55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15.75" thickBot="1" x14ac:dyDescent="0.3"/>
    <row r="22" spans="1:11" x14ac:dyDescent="0.25">
      <c r="A22" s="64" t="s">
        <v>41</v>
      </c>
      <c r="B22" s="65"/>
      <c r="C22" s="52" t="s">
        <v>45</v>
      </c>
      <c r="E22" s="83" t="s">
        <v>100</v>
      </c>
      <c r="F22" s="84"/>
      <c r="G22" s="84"/>
      <c r="H22" s="84"/>
      <c r="I22" s="84"/>
      <c r="J22" s="84"/>
      <c r="K22" s="85"/>
    </row>
    <row r="23" spans="1:11" x14ac:dyDescent="0.25">
      <c r="A23" s="95" t="s">
        <v>26</v>
      </c>
      <c r="B23" s="65"/>
      <c r="C23" s="52" t="s">
        <v>27</v>
      </c>
      <c r="E23" s="86" t="s">
        <v>89</v>
      </c>
      <c r="F23" s="82">
        <f>C26*C11</f>
        <v>159.60000000000002</v>
      </c>
      <c r="G23" s="81" t="str">
        <f ca="1">IF(_xlfn.ISFORMULA(F23),_xlfn.FORMULATEXT(F23),"")</f>
        <v>=C26*C11</v>
      </c>
      <c r="H23" s="81"/>
      <c r="I23" s="81" t="s">
        <v>98</v>
      </c>
      <c r="J23" s="81"/>
      <c r="K23" s="87"/>
    </row>
    <row r="24" spans="1:11" x14ac:dyDescent="0.25">
      <c r="A24" s="64" t="s">
        <v>42</v>
      </c>
      <c r="B24" s="65"/>
      <c r="C24" s="51">
        <v>1900</v>
      </c>
      <c r="E24" s="88" t="s">
        <v>95</v>
      </c>
      <c r="F24" s="62">
        <f>C24-F23</f>
        <v>1740.4</v>
      </c>
      <c r="G24" s="81" t="str">
        <f ca="1">IF(_xlfn.ISFORMULA(F24),_xlfn.FORMULATEXT(F24),"")</f>
        <v>=C24-F23</v>
      </c>
      <c r="H24" s="81"/>
      <c r="I24" s="81" t="s">
        <v>99</v>
      </c>
      <c r="J24" s="81"/>
      <c r="K24" s="87"/>
    </row>
    <row r="25" spans="1:11" ht="15.75" thickBot="1" x14ac:dyDescent="0.3">
      <c r="A25" s="64" t="s">
        <v>105</v>
      </c>
      <c r="B25" s="65"/>
      <c r="C25" s="52" t="s">
        <v>46</v>
      </c>
      <c r="E25" s="89" t="s">
        <v>90</v>
      </c>
      <c r="F25" s="90">
        <f>J15+(F24-I15)*H15</f>
        <v>290.85599999999999</v>
      </c>
      <c r="G25" s="91" t="str">
        <f ca="1">IF(_xlfn.ISFORMULA(F25),_xlfn.FORMULATEXT(F25),"")</f>
        <v>=J15+(F24-I15)*H15</v>
      </c>
      <c r="H25" s="91"/>
      <c r="I25" s="91" t="s">
        <v>104</v>
      </c>
      <c r="J25" s="91"/>
      <c r="K25" s="92"/>
    </row>
    <row r="26" spans="1:11" ht="15.75" thickBot="1" x14ac:dyDescent="0.3">
      <c r="A26" s="64" t="s">
        <v>43</v>
      </c>
      <c r="B26" s="65"/>
      <c r="C26" s="52">
        <v>2</v>
      </c>
    </row>
    <row r="27" spans="1:11" x14ac:dyDescent="0.25">
      <c r="A27" s="64" t="s">
        <v>96</v>
      </c>
      <c r="B27" s="65"/>
      <c r="C27" s="52"/>
      <c r="E27" s="83" t="s">
        <v>102</v>
      </c>
      <c r="F27" s="84"/>
      <c r="G27" s="84"/>
      <c r="H27" s="84"/>
      <c r="I27" s="84"/>
      <c r="J27" s="84"/>
      <c r="K27" s="85"/>
    </row>
    <row r="28" spans="1:11" x14ac:dyDescent="0.25">
      <c r="E28" s="86" t="s">
        <v>95</v>
      </c>
      <c r="F28" s="82">
        <f>MAX(C24-C26*C11,0)</f>
        <v>1740.4</v>
      </c>
      <c r="G28" s="81" t="str">
        <f ca="1">IF(_xlfn.ISFORMULA(F28),_xlfn.FORMULATEXT(F28),"")</f>
        <v>=MAX(C24-C26*C11,0)</v>
      </c>
      <c r="H28" s="81"/>
      <c r="I28" s="81" t="s">
        <v>103</v>
      </c>
      <c r="J28" s="81"/>
      <c r="K28" s="87"/>
    </row>
    <row r="29" spans="1:11" x14ac:dyDescent="0.25">
      <c r="E29" s="88" t="s">
        <v>90</v>
      </c>
      <c r="F29" s="62">
        <f>VLOOKUP(F28,F11:J18,5)+ROUND((F28-VLOOKUP(F28,F11:J18,4))*VLOOKUP(F28,F11:J18,3),2)</f>
        <v>290.86</v>
      </c>
      <c r="G29" s="81"/>
      <c r="H29" s="81"/>
      <c r="I29" s="81" t="s">
        <v>101</v>
      </c>
      <c r="J29" s="81"/>
      <c r="K29" s="87"/>
    </row>
    <row r="30" spans="1:11" ht="15.75" thickBot="1" x14ac:dyDescent="0.3">
      <c r="E30" s="89"/>
      <c r="F30" s="93"/>
      <c r="G30" s="91" t="str">
        <f ca="1">IF(_xlfn.ISFORMULA(F29),_xlfn.FORMULATEXT(F29),"")</f>
        <v>=VLOOKUP(F28,F11:J18,5)+ROUND((F28-VLOOKUP(F28,F11:J18,4))*VLOOKUP(F28,F11:J18,3),2)</v>
      </c>
      <c r="H30" s="91"/>
      <c r="I30" s="91"/>
      <c r="J30" s="91"/>
      <c r="K30" s="92"/>
    </row>
  </sheetData>
  <conditionalFormatting sqref="B11:C17">
    <cfRule type="expression" dxfId="21" priority="1">
      <formula>$B11=$C$23</formula>
    </cfRule>
  </conditionalFormatting>
  <conditionalFormatting sqref="F11:K18">
    <cfRule type="expression" dxfId="20" priority="2">
      <formula>VLOOKUP(IF($C$24&gt;$C$11*$C$26,$C$24-$C$11*$C$26,0),$F$11:$F$18,1)=$F11</formula>
    </cfRule>
  </conditionalFormatting>
  <dataValidations count="1">
    <dataValidation type="list" allowBlank="1" showInputMessage="1" showErrorMessage="1" sqref="C23" xr:uid="{BCE1E9E2-2930-40D8-9522-917B820556DB}">
      <formula1>$B$11:$B$17</formula1>
    </dataValidation>
  </dataValidations>
  <hyperlinks>
    <hyperlink ref="A2" r:id="rId1" xr:uid="{A98C8ACC-4130-4AF9-85C4-8667F70A179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07095-D484-48C1-9FD1-2704CCFF9683}">
  <sheetPr>
    <tabColor rgb="FF0000FF"/>
  </sheetPr>
  <dimension ref="A1:K30"/>
  <sheetViews>
    <sheetView showGridLines="0" topLeftCell="A4" zoomScale="115" zoomScaleNormal="115" workbookViewId="0">
      <selection activeCell="F23" sqref="F23"/>
    </sheetView>
  </sheetViews>
  <sheetFormatPr defaultRowHeight="15" x14ac:dyDescent="0.25"/>
  <cols>
    <col min="1" max="1" width="16.28515625" customWidth="1"/>
    <col min="2" max="2" width="17.28515625" customWidth="1"/>
    <col min="3" max="3" width="15.7109375" customWidth="1"/>
    <col min="4" max="4" width="1.42578125" customWidth="1"/>
    <col min="5" max="5" width="20.7109375" customWidth="1"/>
    <col min="6" max="6" width="12" customWidth="1"/>
    <col min="7" max="9" width="13.85546875" customWidth="1"/>
    <col min="10" max="10" width="14.42578125" customWidth="1"/>
    <col min="11" max="11" width="50.42578125" customWidth="1"/>
    <col min="12" max="12" width="27.28515625" customWidth="1"/>
    <col min="13" max="13" width="18.140625" customWidth="1"/>
    <col min="14" max="14" width="7.42578125" bestFit="1" customWidth="1"/>
    <col min="15" max="15" width="5" bestFit="1" customWidth="1"/>
    <col min="16" max="16" width="9.85546875" bestFit="1" customWidth="1"/>
    <col min="17" max="17" width="34.42578125" bestFit="1" customWidth="1"/>
  </cols>
  <sheetData>
    <row r="1" spans="1:11" x14ac:dyDescent="0.25">
      <c r="A1" t="s">
        <v>35</v>
      </c>
    </row>
    <row r="2" spans="1:11" x14ac:dyDescent="0.25">
      <c r="A2" s="54" t="s">
        <v>34</v>
      </c>
    </row>
    <row r="4" spans="1:11" ht="18.75" x14ac:dyDescent="0.3">
      <c r="A4" s="60" t="s">
        <v>54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25">
      <c r="A5" s="29" t="s">
        <v>49</v>
      </c>
      <c r="B5" s="29"/>
      <c r="C5" s="29"/>
    </row>
    <row r="6" spans="1:11" x14ac:dyDescent="0.25">
      <c r="A6" s="29" t="s">
        <v>25</v>
      </c>
      <c r="B6" s="29"/>
      <c r="C6" s="29"/>
      <c r="F6" s="66" t="s">
        <v>51</v>
      </c>
    </row>
    <row r="7" spans="1:11" x14ac:dyDescent="0.25">
      <c r="A7" s="29" t="s">
        <v>60</v>
      </c>
      <c r="B7" s="29"/>
      <c r="C7" s="29"/>
      <c r="F7" s="29" t="s">
        <v>40</v>
      </c>
    </row>
    <row r="9" spans="1:11" x14ac:dyDescent="0.25">
      <c r="A9" s="29" t="s">
        <v>39</v>
      </c>
      <c r="B9" s="61">
        <v>1</v>
      </c>
      <c r="C9" s="61">
        <v>2</v>
      </c>
      <c r="E9" s="29" t="s">
        <v>39</v>
      </c>
      <c r="F9" s="61">
        <v>1</v>
      </c>
      <c r="G9" s="61">
        <v>2</v>
      </c>
      <c r="H9" s="61">
        <v>3</v>
      </c>
      <c r="I9" s="61">
        <v>4</v>
      </c>
      <c r="J9" s="61">
        <v>5</v>
      </c>
    </row>
    <row r="10" spans="1:11" ht="39" x14ac:dyDescent="0.25">
      <c r="A10" s="55" t="s">
        <v>53</v>
      </c>
      <c r="B10" s="55" t="s">
        <v>26</v>
      </c>
      <c r="C10" s="55" t="s">
        <v>25</v>
      </c>
      <c r="F10" s="55" t="s">
        <v>91</v>
      </c>
      <c r="G10" s="55" t="s">
        <v>92</v>
      </c>
      <c r="H10" s="55" t="s">
        <v>52</v>
      </c>
      <c r="I10" s="55" t="s">
        <v>59</v>
      </c>
      <c r="J10" s="55" t="s">
        <v>48</v>
      </c>
      <c r="K10" s="55" t="s">
        <v>37</v>
      </c>
    </row>
    <row r="11" spans="1:11" x14ac:dyDescent="0.25">
      <c r="A11" s="56">
        <v>52</v>
      </c>
      <c r="B11" s="56" t="s">
        <v>27</v>
      </c>
      <c r="C11" s="57">
        <f t="shared" ref="C11:C16" si="0">MROUND($C$17/A11,0.1)</f>
        <v>79.800000000000011</v>
      </c>
      <c r="F11" s="71">
        <v>0</v>
      </c>
      <c r="G11" s="72">
        <f t="shared" ref="G11:G17" si="1">I12</f>
        <v>222</v>
      </c>
      <c r="H11" s="73">
        <v>0</v>
      </c>
      <c r="I11" s="72">
        <v>0</v>
      </c>
      <c r="J11" s="71">
        <v>0</v>
      </c>
      <c r="K11" s="74"/>
    </row>
    <row r="12" spans="1:11" x14ac:dyDescent="0.25">
      <c r="A12" s="56">
        <v>26</v>
      </c>
      <c r="B12" s="56" t="s">
        <v>28</v>
      </c>
      <c r="C12" s="57">
        <f t="shared" si="0"/>
        <v>159.60000000000002</v>
      </c>
      <c r="F12" s="71">
        <f t="shared" ref="F12:F18" si="2">I12+0.01</f>
        <v>222.01</v>
      </c>
      <c r="G12" s="72">
        <f t="shared" si="1"/>
        <v>588</v>
      </c>
      <c r="H12" s="73">
        <v>0.1</v>
      </c>
      <c r="I12" s="72">
        <v>222</v>
      </c>
      <c r="J12" s="71">
        <f t="shared" ref="J12:J18" si="3">ROUND((I12-I11)*H11,2)+J11</f>
        <v>0</v>
      </c>
      <c r="K12" s="74" t="str">
        <f>DOLLAR(J12)&amp;" + (Employee's Taxable Pay - "&amp;DOLLAR(G11,0)&amp;") * "&amp;TEXT(H12,"0%")</f>
        <v>$0.00 + (Employee's Taxable Pay - $222) * 10%</v>
      </c>
    </row>
    <row r="13" spans="1:11" x14ac:dyDescent="0.25">
      <c r="A13" s="56">
        <v>24</v>
      </c>
      <c r="B13" s="56" t="s">
        <v>29</v>
      </c>
      <c r="C13" s="57">
        <f t="shared" si="0"/>
        <v>172.9</v>
      </c>
      <c r="F13" s="71">
        <f t="shared" si="2"/>
        <v>588.01</v>
      </c>
      <c r="G13" s="72">
        <f t="shared" si="1"/>
        <v>1711</v>
      </c>
      <c r="H13" s="73">
        <v>0.12</v>
      </c>
      <c r="I13" s="72">
        <v>588</v>
      </c>
      <c r="J13" s="71">
        <f t="shared" si="3"/>
        <v>36.6</v>
      </c>
      <c r="K13" s="74" t="str">
        <f t="shared" ref="K13:K18" si="4">DOLLAR(J13)&amp;" + (Employee's Taxable Pay - "&amp;DOLLAR(G12,0)&amp;") * "&amp;TEXT(H13,"0%")</f>
        <v>$36.60 + (Employee's Taxable Pay - $588) * 12%</v>
      </c>
    </row>
    <row r="14" spans="1:11" x14ac:dyDescent="0.25">
      <c r="A14" s="56">
        <v>12</v>
      </c>
      <c r="B14" s="56" t="s">
        <v>30</v>
      </c>
      <c r="C14" s="57">
        <f t="shared" si="0"/>
        <v>345.8</v>
      </c>
      <c r="F14" s="71">
        <f t="shared" si="2"/>
        <v>1711.01</v>
      </c>
      <c r="G14" s="72">
        <f t="shared" si="1"/>
        <v>3395</v>
      </c>
      <c r="H14" s="73">
        <v>0.22</v>
      </c>
      <c r="I14" s="72">
        <v>1711</v>
      </c>
      <c r="J14" s="71">
        <f t="shared" si="3"/>
        <v>171.35999999999999</v>
      </c>
      <c r="K14" s="74" t="str">
        <f t="shared" si="4"/>
        <v>$171.36 + (Employee's Taxable Pay - $1,711) * 22%</v>
      </c>
    </row>
    <row r="15" spans="1:11" x14ac:dyDescent="0.25">
      <c r="A15" s="56">
        <v>4</v>
      </c>
      <c r="B15" s="56" t="s">
        <v>31</v>
      </c>
      <c r="C15" s="57">
        <f t="shared" si="0"/>
        <v>1037.5</v>
      </c>
      <c r="F15" s="71">
        <f t="shared" si="2"/>
        <v>3395.01</v>
      </c>
      <c r="G15" s="72">
        <f t="shared" si="1"/>
        <v>6280</v>
      </c>
      <c r="H15" s="73">
        <v>0.24</v>
      </c>
      <c r="I15" s="72">
        <v>3395</v>
      </c>
      <c r="J15" s="71">
        <f t="shared" si="3"/>
        <v>541.84</v>
      </c>
      <c r="K15" s="74" t="str">
        <f t="shared" si="4"/>
        <v>$541.84 + (Employee's Taxable Pay - $3,395) * 24%</v>
      </c>
    </row>
    <row r="16" spans="1:11" x14ac:dyDescent="0.25">
      <c r="A16" s="56">
        <v>2</v>
      </c>
      <c r="B16" s="56" t="s">
        <v>32</v>
      </c>
      <c r="C16" s="57">
        <f t="shared" si="0"/>
        <v>2075</v>
      </c>
      <c r="F16" s="71">
        <f t="shared" si="2"/>
        <v>6280.01</v>
      </c>
      <c r="G16" s="72">
        <f t="shared" si="1"/>
        <v>7914</v>
      </c>
      <c r="H16" s="73">
        <v>0.32</v>
      </c>
      <c r="I16" s="72">
        <v>6280</v>
      </c>
      <c r="J16" s="71">
        <f t="shared" si="3"/>
        <v>1234.24</v>
      </c>
      <c r="K16" s="74" t="str">
        <f t="shared" si="4"/>
        <v>$1,234.24 + (Employee's Taxable Pay - $6,280) * 32%</v>
      </c>
    </row>
    <row r="17" spans="1:11" x14ac:dyDescent="0.25">
      <c r="A17" s="56">
        <v>1</v>
      </c>
      <c r="B17" s="56" t="s">
        <v>33</v>
      </c>
      <c r="C17" s="57">
        <v>4150</v>
      </c>
      <c r="F17" s="71">
        <f t="shared" si="2"/>
        <v>7914.01</v>
      </c>
      <c r="G17" s="72">
        <f t="shared" si="1"/>
        <v>11761</v>
      </c>
      <c r="H17" s="73">
        <v>0.35</v>
      </c>
      <c r="I17" s="72">
        <v>7914</v>
      </c>
      <c r="J17" s="71">
        <f t="shared" si="3"/>
        <v>1757.12</v>
      </c>
      <c r="K17" s="74" t="str">
        <f t="shared" si="4"/>
        <v>$1,757.12 + (Employee's Taxable Pay - $7,914) * 35%</v>
      </c>
    </row>
    <row r="18" spans="1:11" x14ac:dyDescent="0.25">
      <c r="F18" s="71">
        <f t="shared" si="2"/>
        <v>11761.01</v>
      </c>
      <c r="G18" s="72" t="s">
        <v>38</v>
      </c>
      <c r="H18" s="73">
        <v>0.37</v>
      </c>
      <c r="I18" s="72">
        <v>11761</v>
      </c>
      <c r="J18" s="71">
        <f t="shared" si="3"/>
        <v>3103.5699999999997</v>
      </c>
      <c r="K18" s="74" t="str">
        <f t="shared" si="4"/>
        <v>$3,103.57 + (Employee's Taxable Pay - $11,761) * 37%</v>
      </c>
    </row>
    <row r="20" spans="1:11" ht="18.75" x14ac:dyDescent="0.3">
      <c r="A20" s="60" t="s">
        <v>55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15.75" thickBot="1" x14ac:dyDescent="0.3"/>
    <row r="22" spans="1:11" x14ac:dyDescent="0.25">
      <c r="A22" s="64" t="s">
        <v>41</v>
      </c>
      <c r="B22" s="65"/>
      <c r="C22" s="52" t="s">
        <v>88</v>
      </c>
      <c r="E22" s="83" t="s">
        <v>100</v>
      </c>
      <c r="F22" s="84"/>
      <c r="G22" s="84"/>
      <c r="H22" s="84"/>
      <c r="I22" s="84"/>
      <c r="J22" s="84"/>
      <c r="K22" s="85"/>
    </row>
    <row r="23" spans="1:11" x14ac:dyDescent="0.25">
      <c r="A23" s="95" t="s">
        <v>26</v>
      </c>
      <c r="B23" s="65"/>
      <c r="C23" s="52" t="s">
        <v>27</v>
      </c>
      <c r="E23" s="86" t="s">
        <v>89</v>
      </c>
      <c r="F23" s="82"/>
      <c r="G23" s="81" t="str">
        <f ca="1">IF(_xlfn.ISFORMULA(F23),_xlfn.FORMULATEXT(F23),"")</f>
        <v/>
      </c>
      <c r="H23" s="81"/>
      <c r="I23" s="81" t="s">
        <v>98</v>
      </c>
      <c r="J23" s="81"/>
      <c r="K23" s="87"/>
    </row>
    <row r="24" spans="1:11" x14ac:dyDescent="0.25">
      <c r="A24" s="64" t="s">
        <v>42</v>
      </c>
      <c r="B24" s="65"/>
      <c r="C24" s="51">
        <v>4010</v>
      </c>
      <c r="E24" s="88" t="s">
        <v>95</v>
      </c>
      <c r="F24" s="62"/>
      <c r="G24" s="81" t="str">
        <f ca="1">IF(_xlfn.ISFORMULA(F24),_xlfn.FORMULATEXT(F24),"")</f>
        <v/>
      </c>
      <c r="H24" s="81"/>
      <c r="I24" s="81" t="s">
        <v>99</v>
      </c>
      <c r="J24" s="81"/>
      <c r="K24" s="87"/>
    </row>
    <row r="25" spans="1:11" ht="15.75" thickBot="1" x14ac:dyDescent="0.3">
      <c r="A25" s="64" t="s">
        <v>105</v>
      </c>
      <c r="B25" s="65"/>
      <c r="C25" s="52" t="s">
        <v>44</v>
      </c>
      <c r="E25" s="89" t="s">
        <v>90</v>
      </c>
      <c r="F25" s="90"/>
      <c r="G25" s="91" t="str">
        <f ca="1">IF(_xlfn.ISFORMULA(F25),_xlfn.FORMULATEXT(F25),"")</f>
        <v/>
      </c>
      <c r="H25" s="91"/>
      <c r="I25" s="91" t="s">
        <v>104</v>
      </c>
      <c r="J25" s="91"/>
      <c r="K25" s="92"/>
    </row>
    <row r="26" spans="1:11" ht="15.75" thickBot="1" x14ac:dyDescent="0.3">
      <c r="A26" s="64" t="s">
        <v>43</v>
      </c>
      <c r="B26" s="65"/>
      <c r="C26" s="52">
        <v>4</v>
      </c>
    </row>
    <row r="27" spans="1:11" x14ac:dyDescent="0.25">
      <c r="A27" s="64" t="s">
        <v>96</v>
      </c>
      <c r="B27" s="65"/>
      <c r="C27" s="52"/>
      <c r="E27" s="83" t="s">
        <v>102</v>
      </c>
      <c r="F27" s="84"/>
      <c r="G27" s="84"/>
      <c r="H27" s="84"/>
      <c r="I27" s="84"/>
      <c r="J27" s="84"/>
      <c r="K27" s="85"/>
    </row>
    <row r="28" spans="1:11" x14ac:dyDescent="0.25">
      <c r="E28" s="86" t="s">
        <v>95</v>
      </c>
      <c r="F28" s="82"/>
      <c r="G28" s="81" t="str">
        <f ca="1">IF(_xlfn.ISFORMULA(F28),_xlfn.FORMULATEXT(F28),"")</f>
        <v/>
      </c>
      <c r="H28" s="81"/>
      <c r="I28" s="81" t="s">
        <v>103</v>
      </c>
      <c r="J28" s="81"/>
      <c r="K28" s="87"/>
    </row>
    <row r="29" spans="1:11" x14ac:dyDescent="0.25">
      <c r="E29" s="88" t="s">
        <v>90</v>
      </c>
      <c r="F29" s="62"/>
      <c r="G29" s="81"/>
      <c r="H29" s="81"/>
      <c r="I29" s="81" t="s">
        <v>101</v>
      </c>
      <c r="J29" s="81"/>
      <c r="K29" s="87"/>
    </row>
    <row r="30" spans="1:11" ht="15.75" thickBot="1" x14ac:dyDescent="0.3">
      <c r="E30" s="89"/>
      <c r="F30" s="93"/>
      <c r="G30" s="91" t="str">
        <f ca="1">IF(_xlfn.ISFORMULA(F29),_xlfn.FORMULATEXT(F29),"")</f>
        <v/>
      </c>
      <c r="H30" s="91"/>
      <c r="I30" s="91"/>
      <c r="J30" s="91"/>
      <c r="K30" s="92"/>
    </row>
  </sheetData>
  <conditionalFormatting sqref="B11:C17">
    <cfRule type="expression" dxfId="19" priority="1">
      <formula>$B11=$C$23</formula>
    </cfRule>
  </conditionalFormatting>
  <conditionalFormatting sqref="F11:K18">
    <cfRule type="expression" dxfId="18" priority="2">
      <formula>VLOOKUP(IF($C$24&gt;$C$11*$C$26,$C$24-$C$11*$C$26,0),$F$11:$F$18,1)=$F11</formula>
    </cfRule>
  </conditionalFormatting>
  <dataValidations count="1">
    <dataValidation type="list" allowBlank="1" showInputMessage="1" showErrorMessage="1" sqref="C23" xr:uid="{10EBB4A6-68ED-4C71-BCA9-D4E9A2D000FC}">
      <formula1>$B$11:$B$17</formula1>
    </dataValidation>
  </dataValidations>
  <hyperlinks>
    <hyperlink ref="A2" r:id="rId1" xr:uid="{E9C3B287-C462-4417-9899-4A9776FA389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6A591-6F6F-4939-9009-739865E620A9}">
  <sheetPr>
    <tabColor rgb="FFFF0000"/>
  </sheetPr>
  <dimension ref="A1:K30"/>
  <sheetViews>
    <sheetView showGridLines="0" topLeftCell="A4" zoomScale="115" zoomScaleNormal="115" workbookViewId="0">
      <selection activeCell="F25" sqref="F25"/>
    </sheetView>
  </sheetViews>
  <sheetFormatPr defaultRowHeight="15" x14ac:dyDescent="0.25"/>
  <cols>
    <col min="1" max="1" width="16.28515625" customWidth="1"/>
    <col min="2" max="2" width="17.28515625" customWidth="1"/>
    <col min="3" max="3" width="15.7109375" customWidth="1"/>
    <col min="4" max="4" width="1.42578125" customWidth="1"/>
    <col min="5" max="5" width="20.7109375" customWidth="1"/>
    <col min="6" max="6" width="12" customWidth="1"/>
    <col min="7" max="9" width="13.85546875" customWidth="1"/>
    <col min="10" max="10" width="14.42578125" customWidth="1"/>
    <col min="11" max="11" width="50.42578125" customWidth="1"/>
    <col min="12" max="12" width="27.28515625" customWidth="1"/>
    <col min="13" max="13" width="18.140625" customWidth="1"/>
    <col min="14" max="14" width="7.42578125" bestFit="1" customWidth="1"/>
    <col min="15" max="15" width="5" bestFit="1" customWidth="1"/>
    <col min="16" max="16" width="9.85546875" bestFit="1" customWidth="1"/>
    <col min="17" max="17" width="34.42578125" bestFit="1" customWidth="1"/>
  </cols>
  <sheetData>
    <row r="1" spans="1:11" x14ac:dyDescent="0.25">
      <c r="A1" t="s">
        <v>35</v>
      </c>
    </row>
    <row r="2" spans="1:11" x14ac:dyDescent="0.25">
      <c r="A2" s="54" t="s">
        <v>34</v>
      </c>
    </row>
    <row r="4" spans="1:11" ht="18.75" x14ac:dyDescent="0.3">
      <c r="A4" s="60" t="s">
        <v>54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25">
      <c r="A5" s="29" t="s">
        <v>49</v>
      </c>
      <c r="B5" s="29"/>
      <c r="C5" s="29"/>
    </row>
    <row r="6" spans="1:11" x14ac:dyDescent="0.25">
      <c r="A6" s="29" t="s">
        <v>25</v>
      </c>
      <c r="B6" s="29"/>
      <c r="C6" s="29"/>
      <c r="F6" s="66" t="s">
        <v>51</v>
      </c>
    </row>
    <row r="7" spans="1:11" x14ac:dyDescent="0.25">
      <c r="A7" s="29" t="s">
        <v>60</v>
      </c>
      <c r="B7" s="29"/>
      <c r="C7" s="29"/>
      <c r="F7" s="29" t="s">
        <v>40</v>
      </c>
    </row>
    <row r="9" spans="1:11" x14ac:dyDescent="0.25">
      <c r="A9" s="29" t="s">
        <v>39</v>
      </c>
      <c r="B9" s="61">
        <v>1</v>
      </c>
      <c r="C9" s="61">
        <v>2</v>
      </c>
      <c r="E9" s="29" t="s">
        <v>39</v>
      </c>
      <c r="F9" s="61">
        <v>1</v>
      </c>
      <c r="G9" s="61">
        <v>2</v>
      </c>
      <c r="H9" s="61">
        <v>3</v>
      </c>
      <c r="I9" s="61">
        <v>4</v>
      </c>
      <c r="J9" s="61">
        <v>5</v>
      </c>
    </row>
    <row r="10" spans="1:11" ht="39" x14ac:dyDescent="0.25">
      <c r="A10" s="55" t="s">
        <v>53</v>
      </c>
      <c r="B10" s="55" t="s">
        <v>26</v>
      </c>
      <c r="C10" s="55" t="s">
        <v>25</v>
      </c>
      <c r="F10" s="55" t="s">
        <v>91</v>
      </c>
      <c r="G10" s="55" t="s">
        <v>92</v>
      </c>
      <c r="H10" s="55" t="s">
        <v>52</v>
      </c>
      <c r="I10" s="55" t="s">
        <v>59</v>
      </c>
      <c r="J10" s="55" t="s">
        <v>48</v>
      </c>
      <c r="K10" s="55" t="s">
        <v>37</v>
      </c>
    </row>
    <row r="11" spans="1:11" x14ac:dyDescent="0.25">
      <c r="A11" s="56">
        <v>52</v>
      </c>
      <c r="B11" s="56" t="s">
        <v>27</v>
      </c>
      <c r="C11" s="57">
        <f t="shared" ref="C11:C16" si="0">MROUND($C$17/A11,0.1)</f>
        <v>79.800000000000011</v>
      </c>
      <c r="F11" s="71">
        <v>0</v>
      </c>
      <c r="G11" s="72">
        <f t="shared" ref="G11:G17" si="1">I12</f>
        <v>222</v>
      </c>
      <c r="H11" s="73">
        <v>0</v>
      </c>
      <c r="I11" s="72">
        <v>0</v>
      </c>
      <c r="J11" s="71">
        <v>0</v>
      </c>
      <c r="K11" s="74"/>
    </row>
    <row r="12" spans="1:11" x14ac:dyDescent="0.25">
      <c r="A12" s="56">
        <v>26</v>
      </c>
      <c r="B12" s="56" t="s">
        <v>28</v>
      </c>
      <c r="C12" s="57">
        <f t="shared" si="0"/>
        <v>159.60000000000002</v>
      </c>
      <c r="F12" s="71">
        <f t="shared" ref="F12:F18" si="2">I12+0.01</f>
        <v>222.01</v>
      </c>
      <c r="G12" s="72">
        <f t="shared" si="1"/>
        <v>588</v>
      </c>
      <c r="H12" s="73">
        <v>0.1</v>
      </c>
      <c r="I12" s="72">
        <v>222</v>
      </c>
      <c r="J12" s="71">
        <f t="shared" ref="J12:J18" si="3">ROUND((I12-I11)*H11,2)+J11</f>
        <v>0</v>
      </c>
      <c r="K12" s="74" t="str">
        <f>DOLLAR(J12)&amp;" + (Employee's Taxable Pay - "&amp;DOLLAR(G11,0)&amp;") * "&amp;TEXT(H12,"0%")</f>
        <v>$0.00 + (Employee's Taxable Pay - $222) * 10%</v>
      </c>
    </row>
    <row r="13" spans="1:11" x14ac:dyDescent="0.25">
      <c r="A13" s="56">
        <v>24</v>
      </c>
      <c r="B13" s="56" t="s">
        <v>29</v>
      </c>
      <c r="C13" s="57">
        <f t="shared" si="0"/>
        <v>172.9</v>
      </c>
      <c r="F13" s="71">
        <f t="shared" si="2"/>
        <v>588.01</v>
      </c>
      <c r="G13" s="72">
        <f t="shared" si="1"/>
        <v>1711</v>
      </c>
      <c r="H13" s="73">
        <v>0.12</v>
      </c>
      <c r="I13" s="72">
        <v>588</v>
      </c>
      <c r="J13" s="71">
        <f t="shared" si="3"/>
        <v>36.6</v>
      </c>
      <c r="K13" s="74" t="str">
        <f t="shared" ref="K13:K18" si="4">DOLLAR(J13)&amp;" + (Employee's Taxable Pay - "&amp;DOLLAR(G12,0)&amp;") * "&amp;TEXT(H13,"0%")</f>
        <v>$36.60 + (Employee's Taxable Pay - $588) * 12%</v>
      </c>
    </row>
    <row r="14" spans="1:11" x14ac:dyDescent="0.25">
      <c r="A14" s="56">
        <v>12</v>
      </c>
      <c r="B14" s="56" t="s">
        <v>30</v>
      </c>
      <c r="C14" s="57">
        <f t="shared" si="0"/>
        <v>345.8</v>
      </c>
      <c r="F14" s="71">
        <f t="shared" si="2"/>
        <v>1711.01</v>
      </c>
      <c r="G14" s="72">
        <f t="shared" si="1"/>
        <v>3395</v>
      </c>
      <c r="H14" s="73">
        <v>0.22</v>
      </c>
      <c r="I14" s="72">
        <v>1711</v>
      </c>
      <c r="J14" s="71">
        <f t="shared" si="3"/>
        <v>171.35999999999999</v>
      </c>
      <c r="K14" s="74" t="str">
        <f t="shared" si="4"/>
        <v>$171.36 + (Employee's Taxable Pay - $1,711) * 22%</v>
      </c>
    </row>
    <row r="15" spans="1:11" x14ac:dyDescent="0.25">
      <c r="A15" s="56">
        <v>4</v>
      </c>
      <c r="B15" s="56" t="s">
        <v>31</v>
      </c>
      <c r="C15" s="57">
        <f t="shared" si="0"/>
        <v>1037.5</v>
      </c>
      <c r="F15" s="71">
        <f t="shared" si="2"/>
        <v>3395.01</v>
      </c>
      <c r="G15" s="72">
        <f t="shared" si="1"/>
        <v>6280</v>
      </c>
      <c r="H15" s="73">
        <v>0.24</v>
      </c>
      <c r="I15" s="72">
        <v>3395</v>
      </c>
      <c r="J15" s="71">
        <f t="shared" si="3"/>
        <v>541.84</v>
      </c>
      <c r="K15" s="74" t="str">
        <f t="shared" si="4"/>
        <v>$541.84 + (Employee's Taxable Pay - $3,395) * 24%</v>
      </c>
    </row>
    <row r="16" spans="1:11" x14ac:dyDescent="0.25">
      <c r="A16" s="56">
        <v>2</v>
      </c>
      <c r="B16" s="56" t="s">
        <v>32</v>
      </c>
      <c r="C16" s="57">
        <f t="shared" si="0"/>
        <v>2075</v>
      </c>
      <c r="F16" s="71">
        <f t="shared" si="2"/>
        <v>6280.01</v>
      </c>
      <c r="G16" s="72">
        <f t="shared" si="1"/>
        <v>7914</v>
      </c>
      <c r="H16" s="73">
        <v>0.32</v>
      </c>
      <c r="I16" s="72">
        <v>6280</v>
      </c>
      <c r="J16" s="71">
        <f t="shared" si="3"/>
        <v>1234.24</v>
      </c>
      <c r="K16" s="74" t="str">
        <f t="shared" si="4"/>
        <v>$1,234.24 + (Employee's Taxable Pay - $6,280) * 32%</v>
      </c>
    </row>
    <row r="17" spans="1:11" x14ac:dyDescent="0.25">
      <c r="A17" s="56">
        <v>1</v>
      </c>
      <c r="B17" s="56" t="s">
        <v>33</v>
      </c>
      <c r="C17" s="57">
        <v>4150</v>
      </c>
      <c r="F17" s="71">
        <f t="shared" si="2"/>
        <v>7914.01</v>
      </c>
      <c r="G17" s="72">
        <f t="shared" si="1"/>
        <v>11761</v>
      </c>
      <c r="H17" s="73">
        <v>0.35</v>
      </c>
      <c r="I17" s="72">
        <v>7914</v>
      </c>
      <c r="J17" s="71">
        <f t="shared" si="3"/>
        <v>1757.12</v>
      </c>
      <c r="K17" s="74" t="str">
        <f t="shared" si="4"/>
        <v>$1,757.12 + (Employee's Taxable Pay - $7,914) * 35%</v>
      </c>
    </row>
    <row r="18" spans="1:11" x14ac:dyDescent="0.25">
      <c r="F18" s="71">
        <f t="shared" si="2"/>
        <v>11761.01</v>
      </c>
      <c r="G18" s="72" t="s">
        <v>38</v>
      </c>
      <c r="H18" s="73">
        <v>0.37</v>
      </c>
      <c r="I18" s="72">
        <v>11761</v>
      </c>
      <c r="J18" s="71">
        <f t="shared" si="3"/>
        <v>3103.5699999999997</v>
      </c>
      <c r="K18" s="74" t="str">
        <f t="shared" si="4"/>
        <v>$3,103.57 + (Employee's Taxable Pay - $11,761) * 37%</v>
      </c>
    </row>
    <row r="20" spans="1:11" ht="18.75" x14ac:dyDescent="0.3">
      <c r="A20" s="60" t="s">
        <v>55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15.75" thickBot="1" x14ac:dyDescent="0.3"/>
    <row r="22" spans="1:11" x14ac:dyDescent="0.25">
      <c r="A22" s="64" t="s">
        <v>41</v>
      </c>
      <c r="B22" s="65"/>
      <c r="C22" s="52" t="s">
        <v>88</v>
      </c>
      <c r="E22" s="83" t="s">
        <v>100</v>
      </c>
      <c r="F22" s="84"/>
      <c r="G22" s="84"/>
      <c r="H22" s="84"/>
      <c r="I22" s="84"/>
      <c r="J22" s="84"/>
      <c r="K22" s="85"/>
    </row>
    <row r="23" spans="1:11" x14ac:dyDescent="0.25">
      <c r="A23" s="95" t="s">
        <v>26</v>
      </c>
      <c r="B23" s="65"/>
      <c r="C23" s="52" t="s">
        <v>27</v>
      </c>
      <c r="E23" s="86" t="s">
        <v>89</v>
      </c>
      <c r="F23" s="82">
        <f>C26*C11</f>
        <v>319.20000000000005</v>
      </c>
      <c r="G23" s="81" t="str">
        <f ca="1">IF(_xlfn.ISFORMULA(F23),_xlfn.FORMULATEXT(F23),"")</f>
        <v>=C26*C11</v>
      </c>
      <c r="H23" s="81"/>
      <c r="I23" s="81" t="s">
        <v>98</v>
      </c>
      <c r="J23" s="81"/>
      <c r="K23" s="87"/>
    </row>
    <row r="24" spans="1:11" x14ac:dyDescent="0.25">
      <c r="A24" s="64" t="s">
        <v>42</v>
      </c>
      <c r="B24" s="65"/>
      <c r="C24" s="51">
        <v>4010</v>
      </c>
      <c r="E24" s="88" t="s">
        <v>95</v>
      </c>
      <c r="F24" s="62">
        <f>C24-F23</f>
        <v>3690.8</v>
      </c>
      <c r="G24" s="81" t="str">
        <f ca="1">IF(_xlfn.ISFORMULA(F24),_xlfn.FORMULATEXT(F24),"")</f>
        <v>=C24-F23</v>
      </c>
      <c r="H24" s="81"/>
      <c r="I24" s="81" t="s">
        <v>99</v>
      </c>
      <c r="J24" s="81"/>
      <c r="K24" s="87"/>
    </row>
    <row r="25" spans="1:11" ht="15.75" thickBot="1" x14ac:dyDescent="0.3">
      <c r="A25" s="64" t="s">
        <v>105</v>
      </c>
      <c r="B25" s="65"/>
      <c r="C25" s="52" t="s">
        <v>44</v>
      </c>
      <c r="E25" s="89" t="s">
        <v>90</v>
      </c>
      <c r="F25" s="90">
        <f>J15+(F24-I15)*H15</f>
        <v>612.83200000000011</v>
      </c>
      <c r="G25" s="91" t="str">
        <f ca="1">IF(_xlfn.ISFORMULA(F25),_xlfn.FORMULATEXT(F25),"")</f>
        <v>=J15+(F24-I15)*H15</v>
      </c>
      <c r="H25" s="91"/>
      <c r="I25" s="91" t="s">
        <v>104</v>
      </c>
      <c r="J25" s="91"/>
      <c r="K25" s="92"/>
    </row>
    <row r="26" spans="1:11" ht="15.75" thickBot="1" x14ac:dyDescent="0.3">
      <c r="A26" s="64" t="s">
        <v>43</v>
      </c>
      <c r="B26" s="65"/>
      <c r="C26" s="52">
        <v>4</v>
      </c>
    </row>
    <row r="27" spans="1:11" x14ac:dyDescent="0.25">
      <c r="A27" s="64" t="s">
        <v>96</v>
      </c>
      <c r="B27" s="65"/>
      <c r="C27" s="52"/>
      <c r="E27" s="83" t="s">
        <v>102</v>
      </c>
      <c r="F27" s="84"/>
      <c r="G27" s="84"/>
      <c r="H27" s="84"/>
      <c r="I27" s="84"/>
      <c r="J27" s="84"/>
      <c r="K27" s="85"/>
    </row>
    <row r="28" spans="1:11" x14ac:dyDescent="0.25">
      <c r="E28" s="86" t="s">
        <v>95</v>
      </c>
      <c r="F28" s="82">
        <f>MAX(C24-C26*C11,0)</f>
        <v>3690.8</v>
      </c>
      <c r="G28" s="81" t="str">
        <f ca="1">IF(_xlfn.ISFORMULA(F28),_xlfn.FORMULATEXT(F28),"")</f>
        <v>=MAX(C24-C26*C11,0)</v>
      </c>
      <c r="H28" s="81"/>
      <c r="I28" s="81" t="s">
        <v>103</v>
      </c>
      <c r="J28" s="81"/>
      <c r="K28" s="87"/>
    </row>
    <row r="29" spans="1:11" x14ac:dyDescent="0.25">
      <c r="E29" s="88" t="s">
        <v>90</v>
      </c>
      <c r="F29" s="62">
        <f>VLOOKUP(F28,F11:J18,5)+ROUND((F28-VLOOKUP(F28,F11:J18,4))*VLOOKUP(F28,F11:J18,3),2)</f>
        <v>612.83000000000004</v>
      </c>
      <c r="G29" s="81"/>
      <c r="H29" s="81"/>
      <c r="I29" s="81" t="s">
        <v>101</v>
      </c>
      <c r="J29" s="81"/>
      <c r="K29" s="87"/>
    </row>
    <row r="30" spans="1:11" ht="15.75" thickBot="1" x14ac:dyDescent="0.3">
      <c r="E30" s="89"/>
      <c r="F30" s="93"/>
      <c r="G30" s="91" t="str">
        <f ca="1">IF(_xlfn.ISFORMULA(F29),_xlfn.FORMULATEXT(F29),"")</f>
        <v>=VLOOKUP(F28,F11:J18,5)+ROUND((F28-VLOOKUP(F28,F11:J18,4))*VLOOKUP(F28,F11:J18,3),2)</v>
      </c>
      <c r="H30" s="91"/>
      <c r="I30" s="91"/>
      <c r="J30" s="91"/>
      <c r="K30" s="92"/>
    </row>
  </sheetData>
  <conditionalFormatting sqref="B11:C17">
    <cfRule type="expression" dxfId="17" priority="1">
      <formula>$B11=$C$23</formula>
    </cfRule>
  </conditionalFormatting>
  <conditionalFormatting sqref="F11:K18">
    <cfRule type="expression" dxfId="16" priority="2">
      <formula>VLOOKUP(IF($C$24&gt;$C$11*$C$26,$C$24-$C$11*$C$26,0),$F$11:$F$18,1)=$F11</formula>
    </cfRule>
  </conditionalFormatting>
  <dataValidations count="1">
    <dataValidation type="list" allowBlank="1" showInputMessage="1" showErrorMessage="1" sqref="C23" xr:uid="{163A30B2-DDC0-4990-9EC4-91E316A820C6}">
      <formula1>$B$11:$B$17</formula1>
    </dataValidation>
  </dataValidations>
  <hyperlinks>
    <hyperlink ref="A2" r:id="rId1" xr:uid="{08B1925A-47E8-40CF-BB38-B62E038CA69A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F4DBD-CC4D-406B-B54E-1ACEA00AD324}">
  <sheetPr>
    <tabColor rgb="FF0000FF"/>
  </sheetPr>
  <dimension ref="A1:O26"/>
  <sheetViews>
    <sheetView zoomScale="115" zoomScaleNormal="115" workbookViewId="0">
      <selection activeCell="D12" sqref="D12"/>
    </sheetView>
  </sheetViews>
  <sheetFormatPr defaultRowHeight="15" x14ac:dyDescent="0.25"/>
  <cols>
    <col min="1" max="3" width="17.85546875" customWidth="1"/>
    <col min="4" max="8" width="18.140625" customWidth="1"/>
    <col min="9" max="9" width="11.85546875" customWidth="1"/>
    <col min="10" max="10" width="1.42578125" customWidth="1"/>
    <col min="11" max="13" width="14.140625" customWidth="1"/>
    <col min="14" max="15" width="10.28515625" customWidth="1"/>
    <col min="16" max="16" width="7.7109375" customWidth="1"/>
    <col min="17" max="17" width="12.140625" customWidth="1"/>
    <col min="18" max="18" width="14.42578125" customWidth="1"/>
    <col min="19" max="19" width="34.140625" bestFit="1" customWidth="1"/>
  </cols>
  <sheetData>
    <row r="1" spans="1:15" ht="60" x14ac:dyDescent="0.25">
      <c r="A1" s="80" t="s">
        <v>87</v>
      </c>
      <c r="B1" s="55" t="s">
        <v>93</v>
      </c>
      <c r="C1" s="55" t="s">
        <v>94</v>
      </c>
      <c r="D1" s="55" t="s">
        <v>61</v>
      </c>
      <c r="E1" s="55" t="s">
        <v>62</v>
      </c>
      <c r="F1" s="55" t="s">
        <v>63</v>
      </c>
      <c r="G1" s="77" t="s">
        <v>37</v>
      </c>
      <c r="H1" s="78"/>
      <c r="K1" s="69" t="s">
        <v>58</v>
      </c>
      <c r="L1" s="69" t="s">
        <v>57</v>
      </c>
      <c r="M1" s="69" t="s">
        <v>106</v>
      </c>
    </row>
    <row r="2" spans="1:15" x14ac:dyDescent="0.25">
      <c r="B2" s="71">
        <v>0</v>
      </c>
      <c r="C2" s="72">
        <f t="shared" ref="C2:C8" si="0">E3</f>
        <v>71</v>
      </c>
      <c r="D2" s="73">
        <v>0</v>
      </c>
      <c r="E2" s="72">
        <v>0</v>
      </c>
      <c r="F2" s="75">
        <v>0</v>
      </c>
      <c r="G2" s="79"/>
      <c r="H2" s="63"/>
      <c r="K2" s="52" t="s">
        <v>27</v>
      </c>
      <c r="L2" s="52">
        <v>79.800000000000011</v>
      </c>
      <c r="M2" s="52" t="s">
        <v>46</v>
      </c>
    </row>
    <row r="3" spans="1:15" x14ac:dyDescent="0.25">
      <c r="B3" s="71">
        <f t="shared" ref="B3:B9" si="1">E3+0.01</f>
        <v>71.010000000000005</v>
      </c>
      <c r="C3" s="72">
        <f t="shared" si="0"/>
        <v>254</v>
      </c>
      <c r="D3" s="73">
        <v>0.1</v>
      </c>
      <c r="E3" s="72">
        <v>71</v>
      </c>
      <c r="F3" s="75">
        <f t="shared" ref="F3:F9" si="2">ROUND((E3-E2)*D2,2)+F2</f>
        <v>0</v>
      </c>
      <c r="G3" s="76" t="str">
        <f t="shared" ref="G3:G9" si="3">DOLLAR(F3)&amp;" + "&amp;TEXT(D3,"0%")&amp;" * excess over "&amp;DOLLAR(C2,0)</f>
        <v>$0.00 + 10% * excess over $71</v>
      </c>
      <c r="H3" s="45"/>
    </row>
    <row r="4" spans="1:15" x14ac:dyDescent="0.25">
      <c r="B4" s="71">
        <f t="shared" si="1"/>
        <v>254.01</v>
      </c>
      <c r="C4" s="72">
        <f t="shared" si="0"/>
        <v>815</v>
      </c>
      <c r="D4" s="73">
        <v>0.12</v>
      </c>
      <c r="E4" s="72">
        <v>254</v>
      </c>
      <c r="F4" s="75">
        <f t="shared" si="2"/>
        <v>18.3</v>
      </c>
      <c r="G4" s="76" t="str">
        <f t="shared" si="3"/>
        <v>$18.30 + 12% * excess over $254</v>
      </c>
      <c r="H4" s="45"/>
    </row>
    <row r="5" spans="1:15" x14ac:dyDescent="0.25">
      <c r="B5" s="71">
        <f t="shared" si="1"/>
        <v>815.01</v>
      </c>
      <c r="C5" s="72">
        <f t="shared" si="0"/>
        <v>1658</v>
      </c>
      <c r="D5" s="73">
        <v>0.22</v>
      </c>
      <c r="E5" s="72">
        <v>815</v>
      </c>
      <c r="F5" s="75">
        <f t="shared" si="2"/>
        <v>85.61999999999999</v>
      </c>
      <c r="G5" s="76" t="str">
        <f t="shared" si="3"/>
        <v>$85.62 + 22% * excess over $815</v>
      </c>
      <c r="H5" s="45"/>
    </row>
    <row r="6" spans="1:15" x14ac:dyDescent="0.25">
      <c r="B6" s="71">
        <f t="shared" si="1"/>
        <v>1658.01</v>
      </c>
      <c r="C6" s="72">
        <f t="shared" si="0"/>
        <v>3100</v>
      </c>
      <c r="D6" s="73">
        <v>0.24</v>
      </c>
      <c r="E6" s="72">
        <v>1658</v>
      </c>
      <c r="F6" s="75">
        <f t="shared" si="2"/>
        <v>271.08</v>
      </c>
      <c r="G6" s="76" t="str">
        <f t="shared" si="3"/>
        <v>$271.08 + 24% * excess over $1,658</v>
      </c>
      <c r="H6" s="45"/>
    </row>
    <row r="7" spans="1:15" x14ac:dyDescent="0.25">
      <c r="B7" s="71">
        <f t="shared" si="1"/>
        <v>3100.01</v>
      </c>
      <c r="C7" s="72">
        <f t="shared" si="0"/>
        <v>3917</v>
      </c>
      <c r="D7" s="73">
        <v>0.32</v>
      </c>
      <c r="E7" s="72">
        <v>3100</v>
      </c>
      <c r="F7" s="75">
        <f t="shared" si="2"/>
        <v>617.16</v>
      </c>
      <c r="G7" s="76" t="str">
        <f t="shared" si="3"/>
        <v>$617.16 + 32% * excess over $3,100</v>
      </c>
      <c r="H7" s="45"/>
    </row>
    <row r="8" spans="1:15" x14ac:dyDescent="0.25">
      <c r="B8" s="71">
        <f t="shared" si="1"/>
        <v>3917.01</v>
      </c>
      <c r="C8" s="72">
        <f t="shared" si="0"/>
        <v>9687</v>
      </c>
      <c r="D8" s="73">
        <v>0.35</v>
      </c>
      <c r="E8" s="72">
        <v>3917</v>
      </c>
      <c r="F8" s="75">
        <f t="shared" si="2"/>
        <v>878.59999999999991</v>
      </c>
      <c r="G8" s="76" t="str">
        <f t="shared" si="3"/>
        <v>$878.60 + 35% * excess over $3,917</v>
      </c>
      <c r="H8" s="45"/>
    </row>
    <row r="9" spans="1:15" x14ac:dyDescent="0.25">
      <c r="B9" s="71">
        <f t="shared" si="1"/>
        <v>9687.01</v>
      </c>
      <c r="C9" s="72" t="s">
        <v>38</v>
      </c>
      <c r="D9" s="73">
        <v>0.37</v>
      </c>
      <c r="E9" s="72">
        <v>9687</v>
      </c>
      <c r="F9" s="75">
        <f t="shared" si="2"/>
        <v>2898.1</v>
      </c>
      <c r="G9" s="76" t="str">
        <f t="shared" si="3"/>
        <v>$2,898.10 + 37% * excess over $9,687</v>
      </c>
      <c r="H9" s="45"/>
      <c r="L9" t="s">
        <v>75</v>
      </c>
    </row>
    <row r="11" spans="1:15" ht="45" x14ac:dyDescent="0.25">
      <c r="A11" s="68" t="s">
        <v>41</v>
      </c>
      <c r="B11" s="68" t="s">
        <v>42</v>
      </c>
      <c r="C11" s="68" t="s">
        <v>56</v>
      </c>
      <c r="D11" s="70" t="s">
        <v>97</v>
      </c>
      <c r="E11" s="70" t="str">
        <f>F1</f>
        <v>Cumulative Tax From Previous Categories (5)</v>
      </c>
      <c r="F11" s="70" t="str">
        <f>E1</f>
        <v>Upper Limit Previous Category (4)</v>
      </c>
      <c r="G11" s="70" t="str">
        <f>D1</f>
        <v>Tax Rate (3)</v>
      </c>
      <c r="H11" s="70" t="s">
        <v>74</v>
      </c>
      <c r="I11" s="70" t="s">
        <v>139</v>
      </c>
      <c r="L11" s="70" t="s">
        <v>74</v>
      </c>
    </row>
    <row r="12" spans="1:15" x14ac:dyDescent="0.25">
      <c r="A12" s="52" t="s">
        <v>64</v>
      </c>
      <c r="B12" s="51">
        <v>5223.6099999999997</v>
      </c>
      <c r="C12" s="52">
        <v>1</v>
      </c>
      <c r="D12" s="59"/>
      <c r="E12" s="59"/>
      <c r="F12" s="59"/>
      <c r="G12" s="67"/>
      <c r="H12" s="59"/>
      <c r="I12" s="59"/>
      <c r="L12" s="59"/>
      <c r="O12" t="str">
        <f ca="1">IF(_xlfn.ISFORMULA(L12),_xlfn.FORMULATEXT(L12),"")</f>
        <v/>
      </c>
    </row>
    <row r="13" spans="1:15" x14ac:dyDescent="0.25">
      <c r="A13" s="52" t="s">
        <v>65</v>
      </c>
      <c r="B13" s="51">
        <v>10018.08</v>
      </c>
      <c r="C13" s="52">
        <v>3</v>
      </c>
      <c r="D13" s="59"/>
      <c r="E13" s="59"/>
      <c r="F13" s="59"/>
      <c r="G13" s="67"/>
      <c r="H13" s="59"/>
      <c r="I13" s="59"/>
      <c r="L13" s="59"/>
    </row>
    <row r="14" spans="1:15" x14ac:dyDescent="0.25">
      <c r="A14" s="52" t="s">
        <v>66</v>
      </c>
      <c r="B14" s="51">
        <v>4754.18</v>
      </c>
      <c r="C14" s="52">
        <v>1</v>
      </c>
      <c r="D14" s="59"/>
      <c r="E14" s="59"/>
      <c r="F14" s="59"/>
      <c r="G14" s="67"/>
      <c r="H14" s="59"/>
      <c r="I14" s="59"/>
      <c r="L14" s="59"/>
    </row>
    <row r="15" spans="1:15" x14ac:dyDescent="0.25">
      <c r="A15" s="52" t="s">
        <v>67</v>
      </c>
      <c r="B15" s="51">
        <v>1579.84</v>
      </c>
      <c r="C15" s="52">
        <v>1</v>
      </c>
      <c r="D15" s="59"/>
      <c r="E15" s="59"/>
      <c r="F15" s="59"/>
      <c r="G15" s="67"/>
      <c r="H15" s="59"/>
      <c r="I15" s="59"/>
      <c r="L15" s="59"/>
    </row>
    <row r="16" spans="1:15" x14ac:dyDescent="0.25">
      <c r="A16" s="52" t="s">
        <v>68</v>
      </c>
      <c r="B16" s="51">
        <v>2143.89</v>
      </c>
      <c r="C16" s="52">
        <v>1</v>
      </c>
      <c r="D16" s="59"/>
      <c r="E16" s="59"/>
      <c r="F16" s="59"/>
      <c r="G16" s="67"/>
      <c r="H16" s="59"/>
      <c r="I16" s="59"/>
      <c r="L16" s="59"/>
    </row>
    <row r="17" spans="1:12" x14ac:dyDescent="0.25">
      <c r="A17" s="52" t="s">
        <v>69</v>
      </c>
      <c r="B17" s="51">
        <v>55</v>
      </c>
      <c r="C17" s="52">
        <v>1</v>
      </c>
      <c r="D17" s="59"/>
      <c r="E17" s="59"/>
      <c r="F17" s="59"/>
      <c r="G17" s="67"/>
      <c r="H17" s="59"/>
      <c r="I17" s="59"/>
      <c r="L17" s="59"/>
    </row>
    <row r="18" spans="1:12" x14ac:dyDescent="0.25">
      <c r="A18" s="52" t="s">
        <v>70</v>
      </c>
      <c r="B18" s="51">
        <v>1414.13</v>
      </c>
      <c r="C18" s="52">
        <v>2</v>
      </c>
      <c r="D18" s="59"/>
      <c r="E18" s="59"/>
      <c r="F18" s="59"/>
      <c r="G18" s="67"/>
      <c r="H18" s="59"/>
      <c r="I18" s="59"/>
      <c r="L18" s="59"/>
    </row>
    <row r="19" spans="1:12" x14ac:dyDescent="0.25">
      <c r="A19" s="52" t="s">
        <v>71</v>
      </c>
      <c r="B19" s="51">
        <v>3373.93</v>
      </c>
      <c r="C19" s="52">
        <v>1</v>
      </c>
      <c r="D19" s="59"/>
      <c r="E19" s="59"/>
      <c r="F19" s="59"/>
      <c r="G19" s="67"/>
      <c r="H19" s="59"/>
      <c r="I19" s="59"/>
      <c r="L19" s="59"/>
    </row>
    <row r="20" spans="1:12" x14ac:dyDescent="0.25">
      <c r="A20" s="52" t="s">
        <v>72</v>
      </c>
      <c r="B20" s="51">
        <v>689.77</v>
      </c>
      <c r="C20" s="52">
        <v>0</v>
      </c>
      <c r="D20" s="59"/>
      <c r="E20" s="59"/>
      <c r="F20" s="59"/>
      <c r="G20" s="67"/>
      <c r="H20" s="59"/>
      <c r="I20" s="59"/>
      <c r="L20" s="59"/>
    </row>
    <row r="21" spans="1:12" x14ac:dyDescent="0.25">
      <c r="A21" s="52" t="s">
        <v>73</v>
      </c>
      <c r="B21" s="51">
        <v>2664.73</v>
      </c>
      <c r="C21" s="52">
        <v>1</v>
      </c>
      <c r="D21" s="59"/>
      <c r="E21" s="59"/>
      <c r="F21" s="59"/>
      <c r="G21" s="67"/>
      <c r="H21" s="59"/>
      <c r="I21" s="59"/>
      <c r="L21" s="59"/>
    </row>
    <row r="23" spans="1:12" x14ac:dyDescent="0.25">
      <c r="D23" s="53" t="str">
        <f>"Formula in "&amp;ADDRESS(ROW(D12),COLUMN(D12),4)&amp;":"</f>
        <v>Formula in D12:</v>
      </c>
      <c r="F23" s="53" t="str">
        <f t="shared" ref="F23:H23" si="4">"Formula in "&amp;ADDRESS(ROW(F12),COLUMN(F12),4)&amp;":"</f>
        <v>Formula in F12:</v>
      </c>
      <c r="H23" s="53" t="str">
        <f t="shared" si="4"/>
        <v>Formula in H12:</v>
      </c>
    </row>
    <row r="24" spans="1:12" x14ac:dyDescent="0.25">
      <c r="D24" t="str">
        <f t="shared" ref="D24:H24" ca="1" si="5">IF(_xlfn.ISFORMULA(D12),_xlfn.FORMULATEXT(D12),"")</f>
        <v/>
      </c>
      <c r="F24" t="str">
        <f t="shared" ca="1" si="5"/>
        <v/>
      </c>
      <c r="H24" t="str">
        <f t="shared" ca="1" si="5"/>
        <v/>
      </c>
    </row>
    <row r="25" spans="1:12" x14ac:dyDescent="0.25">
      <c r="E25" s="53" t="str">
        <f>"Formula in "&amp;ADDRESS(ROW(E12),COLUMN(E12),4)&amp;":"</f>
        <v>Formula in E12:</v>
      </c>
      <c r="G25" s="53" t="str">
        <f>"Formula in "&amp;ADDRESS(ROW(G12),COLUMN(G12),4)&amp;":"</f>
        <v>Formula in G12:</v>
      </c>
      <c r="I25" s="53" t="str">
        <f>"Formula in "&amp;ADDRESS(ROW(I12),COLUMN(I12),4)&amp;":"</f>
        <v>Formula in I12:</v>
      </c>
      <c r="L25" s="53" t="str">
        <f>"Formula in "&amp;ADDRESS(ROW(L12),COLUMN(L12),4)&amp;":"</f>
        <v>Formula in L12:</v>
      </c>
    </row>
    <row r="26" spans="1:12" x14ac:dyDescent="0.25">
      <c r="E26" t="str">
        <f ca="1">IF(_xlfn.ISFORMULA(E12),_xlfn.FORMULATEXT(E12),"")</f>
        <v/>
      </c>
      <c r="G26" t="str">
        <f ca="1">IF(_xlfn.ISFORMULA(G12),_xlfn.FORMULATEXT(G12),"")</f>
        <v/>
      </c>
      <c r="I26" t="str">
        <f ca="1">IF(_xlfn.ISFORMULA(I12),_xlfn.FORMULATEXT(I12),"")</f>
        <v/>
      </c>
      <c r="L26" t="str">
        <f ca="1">IF(_xlfn.ISFORMULA(L12),_xlfn.FORMULATEXT(L12),"")</f>
        <v/>
      </c>
    </row>
  </sheetData>
  <conditionalFormatting sqref="B2:G9">
    <cfRule type="expression" dxfId="15" priority="9">
      <formula>VLOOKUP(IF($C$33&gt;$C$11*$C$35,$C$33-$C$11*$C$35,0),$L$22:$L$27,1)=#REF!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3250-98A3-41E0-AD66-CAB104A33560}">
  <sheetPr>
    <tabColor rgb="FFFF0000"/>
  </sheetPr>
  <dimension ref="A1:O26"/>
  <sheetViews>
    <sheetView zoomScale="115" zoomScaleNormal="115" workbookViewId="0">
      <selection activeCell="L12" sqref="L12"/>
    </sheetView>
  </sheetViews>
  <sheetFormatPr defaultRowHeight="15" x14ac:dyDescent="0.25"/>
  <cols>
    <col min="1" max="3" width="17.85546875" customWidth="1"/>
    <col min="4" max="8" width="18.140625" customWidth="1"/>
    <col min="9" max="9" width="11.85546875" customWidth="1"/>
    <col min="10" max="10" width="1.42578125" customWidth="1"/>
    <col min="11" max="13" width="14.140625" customWidth="1"/>
    <col min="14" max="15" width="10.28515625" customWidth="1"/>
    <col min="16" max="16" width="7.7109375" customWidth="1"/>
    <col min="17" max="17" width="12.140625" customWidth="1"/>
    <col min="18" max="18" width="14.42578125" customWidth="1"/>
    <col min="19" max="19" width="34.140625" bestFit="1" customWidth="1"/>
  </cols>
  <sheetData>
    <row r="1" spans="1:15" ht="60" x14ac:dyDescent="0.25">
      <c r="A1" s="80" t="s">
        <v>87</v>
      </c>
      <c r="B1" s="55" t="s">
        <v>93</v>
      </c>
      <c r="C1" s="55" t="s">
        <v>94</v>
      </c>
      <c r="D1" s="55" t="s">
        <v>61</v>
      </c>
      <c r="E1" s="55" t="s">
        <v>62</v>
      </c>
      <c r="F1" s="55" t="s">
        <v>63</v>
      </c>
      <c r="G1" s="77" t="s">
        <v>37</v>
      </c>
      <c r="H1" s="78"/>
      <c r="K1" s="69" t="s">
        <v>58</v>
      </c>
      <c r="L1" s="69" t="s">
        <v>57</v>
      </c>
      <c r="M1" s="69" t="s">
        <v>106</v>
      </c>
    </row>
    <row r="2" spans="1:15" x14ac:dyDescent="0.25">
      <c r="B2" s="71">
        <v>0</v>
      </c>
      <c r="C2" s="72">
        <f t="shared" ref="C2:C8" si="0">E3</f>
        <v>71</v>
      </c>
      <c r="D2" s="73">
        <v>0</v>
      </c>
      <c r="E2" s="72">
        <v>0</v>
      </c>
      <c r="F2" s="75">
        <v>0</v>
      </c>
      <c r="G2" s="79"/>
      <c r="H2" s="63"/>
      <c r="K2" s="52" t="s">
        <v>27</v>
      </c>
      <c r="L2" s="52">
        <v>79.800000000000011</v>
      </c>
      <c r="M2" s="52" t="s">
        <v>46</v>
      </c>
    </row>
    <row r="3" spans="1:15" x14ac:dyDescent="0.25">
      <c r="B3" s="71">
        <f t="shared" ref="B3:B9" si="1">E3+0.01</f>
        <v>71.010000000000005</v>
      </c>
      <c r="C3" s="72">
        <f t="shared" si="0"/>
        <v>254</v>
      </c>
      <c r="D3" s="73">
        <v>0.1</v>
      </c>
      <c r="E3" s="72">
        <v>71</v>
      </c>
      <c r="F3" s="75">
        <f t="shared" ref="F3:F9" si="2">ROUND((E3-E2)*D2,2)+F2</f>
        <v>0</v>
      </c>
      <c r="G3" s="76" t="str">
        <f t="shared" ref="G3:G9" si="3">DOLLAR(F3)&amp;" + "&amp;TEXT(D3,"0%")&amp;" * excess over "&amp;DOLLAR(C2,0)</f>
        <v>$0.00 + 10% * excess over $71</v>
      </c>
      <c r="H3" s="45"/>
    </row>
    <row r="4" spans="1:15" x14ac:dyDescent="0.25">
      <c r="B4" s="71">
        <f t="shared" si="1"/>
        <v>254.01</v>
      </c>
      <c r="C4" s="72">
        <f t="shared" si="0"/>
        <v>815</v>
      </c>
      <c r="D4" s="73">
        <v>0.12</v>
      </c>
      <c r="E4" s="72">
        <v>254</v>
      </c>
      <c r="F4" s="75">
        <f t="shared" si="2"/>
        <v>18.3</v>
      </c>
      <c r="G4" s="76" t="str">
        <f t="shared" si="3"/>
        <v>$18.30 + 12% * excess over $254</v>
      </c>
      <c r="H4" s="45"/>
    </row>
    <row r="5" spans="1:15" x14ac:dyDescent="0.25">
      <c r="B5" s="71">
        <f t="shared" si="1"/>
        <v>815.01</v>
      </c>
      <c r="C5" s="72">
        <f t="shared" si="0"/>
        <v>1658</v>
      </c>
      <c r="D5" s="73">
        <v>0.22</v>
      </c>
      <c r="E5" s="72">
        <v>815</v>
      </c>
      <c r="F5" s="75">
        <f t="shared" si="2"/>
        <v>85.61999999999999</v>
      </c>
      <c r="G5" s="76" t="str">
        <f t="shared" si="3"/>
        <v>$85.62 + 22% * excess over $815</v>
      </c>
      <c r="H5" s="45"/>
    </row>
    <row r="6" spans="1:15" x14ac:dyDescent="0.25">
      <c r="B6" s="71">
        <f t="shared" si="1"/>
        <v>1658.01</v>
      </c>
      <c r="C6" s="72">
        <f t="shared" si="0"/>
        <v>3100</v>
      </c>
      <c r="D6" s="73">
        <v>0.24</v>
      </c>
      <c r="E6" s="72">
        <v>1658</v>
      </c>
      <c r="F6" s="75">
        <f t="shared" si="2"/>
        <v>271.08</v>
      </c>
      <c r="G6" s="76" t="str">
        <f t="shared" si="3"/>
        <v>$271.08 + 24% * excess over $1,658</v>
      </c>
      <c r="H6" s="45"/>
    </row>
    <row r="7" spans="1:15" x14ac:dyDescent="0.25">
      <c r="B7" s="71">
        <f t="shared" si="1"/>
        <v>3100.01</v>
      </c>
      <c r="C7" s="72">
        <f t="shared" si="0"/>
        <v>3917</v>
      </c>
      <c r="D7" s="73">
        <v>0.32</v>
      </c>
      <c r="E7" s="72">
        <v>3100</v>
      </c>
      <c r="F7" s="75">
        <f t="shared" si="2"/>
        <v>617.16</v>
      </c>
      <c r="G7" s="76" t="str">
        <f t="shared" si="3"/>
        <v>$617.16 + 32% * excess over $3,100</v>
      </c>
      <c r="H7" s="45"/>
    </row>
    <row r="8" spans="1:15" x14ac:dyDescent="0.25">
      <c r="B8" s="71">
        <f t="shared" si="1"/>
        <v>3917.01</v>
      </c>
      <c r="C8" s="72">
        <f t="shared" si="0"/>
        <v>9687</v>
      </c>
      <c r="D8" s="73">
        <v>0.35</v>
      </c>
      <c r="E8" s="72">
        <v>3917</v>
      </c>
      <c r="F8" s="75">
        <f t="shared" si="2"/>
        <v>878.59999999999991</v>
      </c>
      <c r="G8" s="76" t="str">
        <f t="shared" si="3"/>
        <v>$878.60 + 35% * excess over $3,917</v>
      </c>
      <c r="H8" s="45"/>
    </row>
    <row r="9" spans="1:15" x14ac:dyDescent="0.25">
      <c r="B9" s="71">
        <f t="shared" si="1"/>
        <v>9687.01</v>
      </c>
      <c r="C9" s="72" t="s">
        <v>38</v>
      </c>
      <c r="D9" s="73">
        <v>0.37</v>
      </c>
      <c r="E9" s="72">
        <v>9687</v>
      </c>
      <c r="F9" s="75">
        <f t="shared" si="2"/>
        <v>2898.1</v>
      </c>
      <c r="G9" s="76" t="str">
        <f t="shared" si="3"/>
        <v>$2,898.10 + 37% * excess over $9,687</v>
      </c>
      <c r="H9" s="45"/>
      <c r="L9" t="s">
        <v>75</v>
      </c>
    </row>
    <row r="11" spans="1:15" ht="45" x14ac:dyDescent="0.25">
      <c r="A11" s="68" t="s">
        <v>41</v>
      </c>
      <c r="B11" s="68" t="s">
        <v>42</v>
      </c>
      <c r="C11" s="68" t="s">
        <v>56</v>
      </c>
      <c r="D11" s="70" t="s">
        <v>97</v>
      </c>
      <c r="E11" s="70" t="str">
        <f>F1</f>
        <v>Cumulative Tax From Previous Categories (5)</v>
      </c>
      <c r="F11" s="70" t="str">
        <f>E1</f>
        <v>Upper Limit Previous Category (4)</v>
      </c>
      <c r="G11" s="70" t="str">
        <f>D1</f>
        <v>Tax Rate (3)</v>
      </c>
      <c r="H11" s="70" t="s">
        <v>74</v>
      </c>
      <c r="I11" s="70" t="s">
        <v>139</v>
      </c>
      <c r="L11" s="70" t="s">
        <v>74</v>
      </c>
    </row>
    <row r="12" spans="1:15" x14ac:dyDescent="0.25">
      <c r="A12" s="52" t="s">
        <v>64</v>
      </c>
      <c r="B12" s="51">
        <v>5223.6099999999997</v>
      </c>
      <c r="C12" s="52">
        <v>1</v>
      </c>
      <c r="D12" s="59">
        <f>MAX(B12-C12*$L$2,0)</f>
        <v>5143.8099999999995</v>
      </c>
      <c r="E12" s="59">
        <f>VLOOKUP(D12,$B$2:$F$9,5)</f>
        <v>878.59999999999991</v>
      </c>
      <c r="F12" s="59">
        <f>VLOOKUP(D12,$B$2:$F$9,4)</f>
        <v>3917</v>
      </c>
      <c r="G12" s="67">
        <f>VLOOKUP(D12,$B$2:$F$9,3)</f>
        <v>0.35</v>
      </c>
      <c r="H12" s="59">
        <f>E12+ROUND((D12-F12)*G12,2)</f>
        <v>1307.98</v>
      </c>
      <c r="I12" s="59">
        <f>B12-H12</f>
        <v>3915.6299999999997</v>
      </c>
      <c r="L12" s="59">
        <f>VLOOKUP(D12,$B$2:$F$9,5)+ROUND((D12-VLOOKUP(D12,$B$2:$F$9,4))*VLOOKUP(D12,$B$2:$F$9,3),2)</f>
        <v>1307.98</v>
      </c>
      <c r="O12" t="str">
        <f ca="1">IF(_xlfn.ISFORMULA(L12),_xlfn.FORMULATEXT(L12),"")</f>
        <v>=VLOOKUP(D12,$B$2:$F$9,5)+ROUND((D12-VLOOKUP(D12,$B$2:$F$9,4))*VLOOKUP(D12,$B$2:$F$9,3),2)</v>
      </c>
    </row>
    <row r="13" spans="1:15" x14ac:dyDescent="0.25">
      <c r="A13" s="52" t="s">
        <v>65</v>
      </c>
      <c r="B13" s="51">
        <v>10018.08</v>
      </c>
      <c r="C13" s="52">
        <v>3</v>
      </c>
      <c r="D13" s="59">
        <f t="shared" ref="D13:D21" si="4">MAX(B13-C13*$L$2,0)</f>
        <v>9778.68</v>
      </c>
      <c r="E13" s="59">
        <f t="shared" ref="E13:E21" si="5">VLOOKUP(D13,$B$2:$F$9,5)</f>
        <v>2898.1</v>
      </c>
      <c r="F13" s="59">
        <f t="shared" ref="F13:F21" si="6">VLOOKUP(D13,$B$2:$F$9,4)</f>
        <v>9687</v>
      </c>
      <c r="G13" s="67">
        <f t="shared" ref="G13:G21" si="7">VLOOKUP(D13,$B$2:$F$9,3)</f>
        <v>0.37</v>
      </c>
      <c r="H13" s="59">
        <f t="shared" ref="H13:H21" si="8">E13+ROUND((D13-F13)*G13,2)</f>
        <v>2932.02</v>
      </c>
      <c r="I13" s="59">
        <f t="shared" ref="I13:I21" si="9">B13-H13</f>
        <v>7086.0599999999995</v>
      </c>
      <c r="L13" s="59">
        <f t="shared" ref="L13:L20" si="10">VLOOKUP(D13,$B$2:$F$9,5)+ROUND((D13-VLOOKUP(D13,$B$2:$F$9,4))*VLOOKUP(D13,$B$2:$F$9,3),2)</f>
        <v>2932.02</v>
      </c>
    </row>
    <row r="14" spans="1:15" x14ac:dyDescent="0.25">
      <c r="A14" s="52" t="s">
        <v>66</v>
      </c>
      <c r="B14" s="51">
        <v>4754.18</v>
      </c>
      <c r="C14" s="52">
        <v>1</v>
      </c>
      <c r="D14" s="59">
        <f t="shared" si="4"/>
        <v>4674.38</v>
      </c>
      <c r="E14" s="59">
        <f t="shared" si="5"/>
        <v>878.59999999999991</v>
      </c>
      <c r="F14" s="59">
        <f t="shared" si="6"/>
        <v>3917</v>
      </c>
      <c r="G14" s="67">
        <f t="shared" si="7"/>
        <v>0.35</v>
      </c>
      <c r="H14" s="59">
        <f t="shared" si="8"/>
        <v>1143.6799999999998</v>
      </c>
      <c r="I14" s="59">
        <f t="shared" si="9"/>
        <v>3610.5000000000005</v>
      </c>
      <c r="L14" s="59">
        <f t="shared" si="10"/>
        <v>1143.6799999999998</v>
      </c>
    </row>
    <row r="15" spans="1:15" x14ac:dyDescent="0.25">
      <c r="A15" s="52" t="s">
        <v>67</v>
      </c>
      <c r="B15" s="51">
        <v>1579.84</v>
      </c>
      <c r="C15" s="52">
        <v>1</v>
      </c>
      <c r="D15" s="59">
        <f t="shared" si="4"/>
        <v>1500.04</v>
      </c>
      <c r="E15" s="59">
        <f t="shared" si="5"/>
        <v>85.61999999999999</v>
      </c>
      <c r="F15" s="59">
        <f t="shared" si="6"/>
        <v>815</v>
      </c>
      <c r="G15" s="67">
        <f t="shared" si="7"/>
        <v>0.22</v>
      </c>
      <c r="H15" s="59">
        <f t="shared" si="8"/>
        <v>236.32999999999998</v>
      </c>
      <c r="I15" s="59">
        <f t="shared" si="9"/>
        <v>1343.51</v>
      </c>
      <c r="L15" s="59">
        <f t="shared" si="10"/>
        <v>236.32999999999998</v>
      </c>
    </row>
    <row r="16" spans="1:15" x14ac:dyDescent="0.25">
      <c r="A16" s="52" t="s">
        <v>68</v>
      </c>
      <c r="B16" s="51">
        <v>2143.89</v>
      </c>
      <c r="C16" s="52">
        <v>1</v>
      </c>
      <c r="D16" s="59">
        <f t="shared" si="4"/>
        <v>2064.0899999999997</v>
      </c>
      <c r="E16" s="59">
        <f t="shared" si="5"/>
        <v>271.08</v>
      </c>
      <c r="F16" s="59">
        <f t="shared" si="6"/>
        <v>1658</v>
      </c>
      <c r="G16" s="67">
        <f t="shared" si="7"/>
        <v>0.24</v>
      </c>
      <c r="H16" s="59">
        <f t="shared" si="8"/>
        <v>368.53999999999996</v>
      </c>
      <c r="I16" s="59">
        <f t="shared" si="9"/>
        <v>1775.35</v>
      </c>
      <c r="L16" s="59">
        <f t="shared" si="10"/>
        <v>368.53999999999996</v>
      </c>
    </row>
    <row r="17" spans="1:12" x14ac:dyDescent="0.25">
      <c r="A17" s="52" t="s">
        <v>69</v>
      </c>
      <c r="B17" s="51">
        <v>55</v>
      </c>
      <c r="C17" s="52">
        <v>1</v>
      </c>
      <c r="D17" s="59">
        <f t="shared" si="4"/>
        <v>0</v>
      </c>
      <c r="E17" s="59">
        <f t="shared" si="5"/>
        <v>0</v>
      </c>
      <c r="F17" s="59">
        <f t="shared" si="6"/>
        <v>0</v>
      </c>
      <c r="G17" s="67">
        <f t="shared" si="7"/>
        <v>0</v>
      </c>
      <c r="H17" s="59">
        <f t="shared" si="8"/>
        <v>0</v>
      </c>
      <c r="I17" s="59">
        <f t="shared" si="9"/>
        <v>55</v>
      </c>
      <c r="L17" s="59">
        <f t="shared" si="10"/>
        <v>0</v>
      </c>
    </row>
    <row r="18" spans="1:12" x14ac:dyDescent="0.25">
      <c r="A18" s="52" t="s">
        <v>70</v>
      </c>
      <c r="B18" s="51">
        <v>1414.13</v>
      </c>
      <c r="C18" s="52">
        <v>2</v>
      </c>
      <c r="D18" s="59">
        <f t="shared" si="4"/>
        <v>1254.5300000000002</v>
      </c>
      <c r="E18" s="59">
        <f t="shared" si="5"/>
        <v>85.61999999999999</v>
      </c>
      <c r="F18" s="59">
        <f t="shared" si="6"/>
        <v>815</v>
      </c>
      <c r="G18" s="67">
        <f t="shared" si="7"/>
        <v>0.22</v>
      </c>
      <c r="H18" s="59">
        <f t="shared" si="8"/>
        <v>182.32</v>
      </c>
      <c r="I18" s="59">
        <f t="shared" si="9"/>
        <v>1231.8100000000002</v>
      </c>
      <c r="L18" s="59">
        <f t="shared" si="10"/>
        <v>182.32</v>
      </c>
    </row>
    <row r="19" spans="1:12" x14ac:dyDescent="0.25">
      <c r="A19" s="52" t="s">
        <v>71</v>
      </c>
      <c r="B19" s="51">
        <v>3373.93</v>
      </c>
      <c r="C19" s="52">
        <v>1</v>
      </c>
      <c r="D19" s="59">
        <f t="shared" si="4"/>
        <v>3294.1299999999997</v>
      </c>
      <c r="E19" s="59">
        <f t="shared" si="5"/>
        <v>617.16</v>
      </c>
      <c r="F19" s="59">
        <f t="shared" si="6"/>
        <v>3100</v>
      </c>
      <c r="G19" s="67">
        <f t="shared" si="7"/>
        <v>0.32</v>
      </c>
      <c r="H19" s="59">
        <f t="shared" si="8"/>
        <v>679.28</v>
      </c>
      <c r="I19" s="59">
        <f t="shared" si="9"/>
        <v>2694.6499999999996</v>
      </c>
      <c r="L19" s="59">
        <f t="shared" si="10"/>
        <v>679.28</v>
      </c>
    </row>
    <row r="20" spans="1:12" x14ac:dyDescent="0.25">
      <c r="A20" s="52" t="s">
        <v>72</v>
      </c>
      <c r="B20" s="51">
        <v>689.77</v>
      </c>
      <c r="C20" s="52">
        <v>0</v>
      </c>
      <c r="D20" s="59">
        <f t="shared" si="4"/>
        <v>689.77</v>
      </c>
      <c r="E20" s="59">
        <f t="shared" si="5"/>
        <v>18.3</v>
      </c>
      <c r="F20" s="59">
        <f t="shared" si="6"/>
        <v>254</v>
      </c>
      <c r="G20" s="67">
        <f t="shared" si="7"/>
        <v>0.12</v>
      </c>
      <c r="H20" s="59">
        <f t="shared" si="8"/>
        <v>70.59</v>
      </c>
      <c r="I20" s="59">
        <f t="shared" si="9"/>
        <v>619.17999999999995</v>
      </c>
      <c r="L20" s="59">
        <f t="shared" si="10"/>
        <v>70.59</v>
      </c>
    </row>
    <row r="21" spans="1:12" x14ac:dyDescent="0.25">
      <c r="A21" s="52" t="s">
        <v>73</v>
      </c>
      <c r="B21" s="51">
        <v>2664.73</v>
      </c>
      <c r="C21" s="52">
        <v>1</v>
      </c>
      <c r="D21" s="59">
        <f t="shared" si="4"/>
        <v>2584.9299999999998</v>
      </c>
      <c r="E21" s="59">
        <f t="shared" si="5"/>
        <v>271.08</v>
      </c>
      <c r="F21" s="59">
        <f t="shared" si="6"/>
        <v>1658</v>
      </c>
      <c r="G21" s="67">
        <f t="shared" si="7"/>
        <v>0.24</v>
      </c>
      <c r="H21" s="59">
        <f t="shared" si="8"/>
        <v>493.53999999999996</v>
      </c>
      <c r="I21" s="59">
        <f t="shared" si="9"/>
        <v>2171.19</v>
      </c>
      <c r="L21" s="59">
        <f>VLOOKUP(D21,$B$2:$F$9,5)+ROUND((D21-VLOOKUP(D21,$B$2:$F$9,4))*VLOOKUP(D21,$B$2:$F$9,3),2)</f>
        <v>493.53999999999996</v>
      </c>
    </row>
    <row r="23" spans="1:12" x14ac:dyDescent="0.25">
      <c r="D23" s="53" t="str">
        <f>"Formula in "&amp;ADDRESS(ROW(D12),COLUMN(D12),4)&amp;":"</f>
        <v>Formula in D12:</v>
      </c>
      <c r="F23" s="53" t="str">
        <f t="shared" ref="F23:H23" si="11">"Formula in "&amp;ADDRESS(ROW(F12),COLUMN(F12),4)&amp;":"</f>
        <v>Formula in F12:</v>
      </c>
      <c r="H23" s="53" t="str">
        <f t="shared" si="11"/>
        <v>Formula in H12:</v>
      </c>
    </row>
    <row r="24" spans="1:12" x14ac:dyDescent="0.25">
      <c r="D24" t="str">
        <f t="shared" ref="D24:H24" ca="1" si="12">IF(_xlfn.ISFORMULA(D12),_xlfn.FORMULATEXT(D12),"")</f>
        <v>=MAX(B12-C12*$L$2,0)</v>
      </c>
      <c r="F24" t="str">
        <f t="shared" ca="1" si="12"/>
        <v>=VLOOKUP(D12,$B$2:$F$9,4)</v>
      </c>
      <c r="H24" t="str">
        <f t="shared" ca="1" si="12"/>
        <v>=E12+ROUND((D12-F12)*G12,2)</v>
      </c>
    </row>
    <row r="25" spans="1:12" x14ac:dyDescent="0.25">
      <c r="E25" s="53" t="str">
        <f>"Formula in "&amp;ADDRESS(ROW(E12),COLUMN(E12),4)&amp;":"</f>
        <v>Formula in E12:</v>
      </c>
      <c r="G25" s="53" t="str">
        <f>"Formula in "&amp;ADDRESS(ROW(G12),COLUMN(G12),4)&amp;":"</f>
        <v>Formula in G12:</v>
      </c>
      <c r="I25" s="53" t="str">
        <f>"Formula in "&amp;ADDRESS(ROW(I12),COLUMN(I12),4)&amp;":"</f>
        <v>Formula in I12:</v>
      </c>
      <c r="L25" s="53" t="str">
        <f>"Formula in "&amp;ADDRESS(ROW(L12),COLUMN(L12),4)&amp;":"</f>
        <v>Formula in L12:</v>
      </c>
    </row>
    <row r="26" spans="1:12" x14ac:dyDescent="0.25">
      <c r="E26" t="str">
        <f ca="1">IF(_xlfn.ISFORMULA(E12),_xlfn.FORMULATEXT(E12),"")</f>
        <v>=VLOOKUP(D12,$B$2:$F$9,5)</v>
      </c>
      <c r="G26" t="str">
        <f ca="1">IF(_xlfn.ISFORMULA(G12),_xlfn.FORMULATEXT(G12),"")</f>
        <v>=VLOOKUP(D12,$B$2:$F$9,3)</v>
      </c>
      <c r="I26" t="str">
        <f ca="1">IF(_xlfn.ISFORMULA(I12),_xlfn.FORMULATEXT(I12),"")</f>
        <v>=B12-H12</v>
      </c>
      <c r="L26" t="str">
        <f ca="1">IF(_xlfn.ISFORMULA(L12),_xlfn.FORMULATEXT(L12),"")</f>
        <v>=VLOOKUP(D12,$B$2:$F$9,5)+ROUND((D12-VLOOKUP(D12,$B$2:$F$9,4))*VLOOKUP(D12,$B$2:$F$9,3),2)</v>
      </c>
    </row>
  </sheetData>
  <conditionalFormatting sqref="B2:G9">
    <cfRule type="expression" dxfId="14" priority="1">
      <formula>VLOOKUP(IF($C$33&gt;$C$11*$C$35,$C$33-$C$11*$C$35,0),$L$22:$L$27,1)=#REF!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Cover</vt:lpstr>
      <vt:lpstr>Fed Income Tax</vt:lpstr>
      <vt:lpstr>Percentage Method</vt:lpstr>
      <vt:lpstr>PM-SingleWeekly</vt:lpstr>
      <vt:lpstr>PM-SingleWeekly (an)</vt:lpstr>
      <vt:lpstr>PM-MarriedWeekly</vt:lpstr>
      <vt:lpstr>PM-MarriedWeekly (an)</vt:lpstr>
      <vt:lpstr>Weekly Payroll Table S</vt:lpstr>
      <vt:lpstr>Weekly Payroll Table S (an)</vt:lpstr>
      <vt:lpstr>Weekly Payroll Table M</vt:lpstr>
      <vt:lpstr>Weekly Payroll Table M (an)</vt:lpstr>
      <vt:lpstr>HW==&gt;&gt;</vt:lpstr>
      <vt:lpstr>HW(1)</vt:lpstr>
      <vt:lpstr>HW(1an)</vt:lpstr>
      <vt:lpstr>HW(2)</vt:lpstr>
      <vt:lpstr>HW(2an)</vt:lpstr>
      <vt:lpstr>HW(3)</vt:lpstr>
      <vt:lpstr>HW(3an)</vt:lpstr>
      <vt:lpstr>HW(4)</vt:lpstr>
      <vt:lpstr>HW(4an)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2018-02-22T22:37:51Z</dcterms:created>
  <dcterms:modified xsi:type="dcterms:W3CDTF">2018-03-01T04:53:14Z</dcterms:modified>
</cp:coreProperties>
</file>