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135NoTextBook\Content\05BankingPayroll\StartFiles\"/>
    </mc:Choice>
  </mc:AlternateContent>
  <xr:revisionPtr revIDLastSave="0" documentId="13_ncr:1_{106390D4-68D3-4132-8EBB-EBA3C271D720}" xr6:coauthVersionLast="45" xr6:coauthVersionMax="45" xr10:uidLastSave="{00000000-0000-0000-0000-000000000000}"/>
  <bookViews>
    <workbookView xWindow="-120" yWindow="-120" windowWidth="29040" windowHeight="15840" xr2:uid="{2B443A4A-E46A-49A7-B530-08BF3C8E4D6A}"/>
  </bookViews>
  <sheets>
    <sheet name="Cover" sheetId="1" r:id="rId1"/>
    <sheet name="Social Security" sheetId="5" r:id="rId2"/>
    <sheet name="SS(1)" sheetId="9" r:id="rId3"/>
    <sheet name="SS(1an)" sheetId="19" r:id="rId4"/>
    <sheet name="SS(2)" sheetId="13" r:id="rId5"/>
    <sheet name="SS(2an)" sheetId="20" r:id="rId6"/>
    <sheet name="SS(3)" sheetId="14" r:id="rId7"/>
    <sheet name="SS(3an)" sheetId="43" r:id="rId8"/>
    <sheet name="Notes" sheetId="47" r:id="rId9"/>
    <sheet name="MEDIAN" sheetId="25" r:id="rId10"/>
    <sheet name="MEDIAN (an)" sheetId="44" r:id="rId11"/>
    <sheet name="3 Situations" sheetId="18" r:id="rId12"/>
    <sheet name="3 Situations (an)" sheetId="45" r:id="rId13"/>
    <sheet name="SS(4)" sheetId="15" r:id="rId14"/>
    <sheet name="SS(4an)" sheetId="35" r:id="rId15"/>
    <sheet name="SS(5)" sheetId="16" r:id="rId16"/>
    <sheet name="SS(5an)" sheetId="27" r:id="rId17"/>
    <sheet name="HW==&gt;&gt;" sheetId="4" r:id="rId18"/>
    <sheet name="HW(1)" sheetId="36" r:id="rId19"/>
    <sheet name="HW(1an)" sheetId="37" r:id="rId20"/>
    <sheet name="HW(2)" sheetId="38" r:id="rId21"/>
    <sheet name="HW(2an)" sheetId="40" r:id="rId22"/>
    <sheet name="HW(3)" sheetId="41" r:id="rId23"/>
    <sheet name="HW(3an)" sheetId="42" r:id="rId24"/>
    <sheet name="HW(4)" sheetId="28" r:id="rId25"/>
    <sheet name="HW(4an)" sheetId="29" r:id="rId26"/>
  </sheets>
  <externalReferences>
    <externalReference r:id="rId27"/>
    <externalReference r:id="rId28"/>
  </externalReferences>
  <definedNames>
    <definedName name="_Hlk507066039" localSheetId="0">Cover!$B$4</definedName>
    <definedName name="Married_Monthly">'[1]Wage Bracket Method'!$AL$10:$AU$39</definedName>
    <definedName name="Married_Weekly">'[1]Wage Bracket Method'!$P$10:$Y$39</definedName>
    <definedName name="MS">'[2]Wage Bracket Method'!$F$2:$F$3</definedName>
    <definedName name="Single_Monthly">'[1]Wage Bracket Method'!$AA$10:$AJ$39</definedName>
    <definedName name="Single_Weekly">'[1]Wage Bracket Method'!$E$10:$N$39</definedName>
    <definedName name="SocialSecurityHurdle">Notes!$E$2</definedName>
    <definedName name="TableNumber">{"Single_Weekly",1;"Married_Weekly",2;"Single_Monthly",3;"Married_Monthly",4}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47" l="1"/>
  <c r="B15" i="45" l="1"/>
  <c r="D13" i="45"/>
  <c r="B12" i="45"/>
  <c r="B11" i="45"/>
  <c r="D10" i="45"/>
  <c r="B9" i="45"/>
  <c r="A4" i="45"/>
  <c r="A3" i="45"/>
  <c r="A1" i="45"/>
  <c r="J18" i="44"/>
  <c r="H18" i="44"/>
  <c r="F13" i="44"/>
  <c r="D13" i="44"/>
  <c r="B13" i="44"/>
  <c r="A20" i="43"/>
  <c r="B19" i="43"/>
  <c r="B21" i="43" s="1"/>
  <c r="B22" i="43" s="1"/>
  <c r="A19" i="43"/>
  <c r="B18" i="43"/>
  <c r="A18" i="43"/>
  <c r="B17" i="43"/>
  <c r="A17" i="43"/>
  <c r="D16" i="43"/>
  <c r="A16" i="43"/>
  <c r="D15" i="43"/>
  <c r="A15" i="43"/>
  <c r="D14" i="43"/>
  <c r="D13" i="43"/>
  <c r="D12" i="43"/>
  <c r="D11" i="43"/>
  <c r="A11" i="43"/>
  <c r="B10" i="43"/>
  <c r="A10" i="43"/>
  <c r="B9" i="43"/>
  <c r="D8" i="43"/>
  <c r="D7" i="43"/>
  <c r="D6" i="43"/>
  <c r="D5" i="43"/>
  <c r="A4" i="43"/>
  <c r="D3" i="43"/>
  <c r="A3" i="43"/>
  <c r="D2" i="43"/>
  <c r="A1" i="43"/>
  <c r="A19" i="42"/>
  <c r="A18" i="42"/>
  <c r="D17" i="42"/>
  <c r="A17" i="42"/>
  <c r="D16" i="42"/>
  <c r="A16" i="42"/>
  <c r="D15" i="42"/>
  <c r="D11" i="42"/>
  <c r="D9" i="42"/>
  <c r="D8" i="42"/>
  <c r="A7" i="42"/>
  <c r="D6" i="42"/>
  <c r="A6" i="42"/>
  <c r="D5" i="42"/>
  <c r="A4" i="42"/>
  <c r="A1" i="42"/>
  <c r="A19" i="40"/>
  <c r="A18" i="40"/>
  <c r="D17" i="40"/>
  <c r="A17" i="40"/>
  <c r="D16" i="40"/>
  <c r="A16" i="40"/>
  <c r="D15" i="40"/>
  <c r="D11" i="40"/>
  <c r="D9" i="40"/>
  <c r="D8" i="40"/>
  <c r="A7" i="40"/>
  <c r="D6" i="40"/>
  <c r="A6" i="40"/>
  <c r="D5" i="40"/>
  <c r="A4" i="40"/>
  <c r="A1" i="40"/>
  <c r="A19" i="41"/>
  <c r="A18" i="41"/>
  <c r="A17" i="41"/>
  <c r="A16" i="41"/>
  <c r="A7" i="41"/>
  <c r="A6" i="41"/>
  <c r="A4" i="41"/>
  <c r="A1" i="41"/>
  <c r="B10" i="38"/>
  <c r="A19" i="38"/>
  <c r="A18" i="38"/>
  <c r="A17" i="38"/>
  <c r="A16" i="38"/>
  <c r="A7" i="38"/>
  <c r="A6" i="38"/>
  <c r="A4" i="38"/>
  <c r="A1" i="38"/>
  <c r="A19" i="37"/>
  <c r="B18" i="37"/>
  <c r="B19" i="37" s="1"/>
  <c r="A18" i="37"/>
  <c r="D17" i="37"/>
  <c r="A17" i="37"/>
  <c r="D16" i="37"/>
  <c r="A16" i="37"/>
  <c r="D15" i="37"/>
  <c r="B13" i="37"/>
  <c r="B14" i="37" s="1"/>
  <c r="B12" i="37"/>
  <c r="B10" i="40" s="1"/>
  <c r="D11" i="37"/>
  <c r="D10" i="37"/>
  <c r="D9" i="37"/>
  <c r="D8" i="37"/>
  <c r="A7" i="37"/>
  <c r="D6" i="37"/>
  <c r="A6" i="37"/>
  <c r="D5" i="37"/>
  <c r="A4" i="37"/>
  <c r="A1" i="37"/>
  <c r="A19" i="36"/>
  <c r="A18" i="36"/>
  <c r="A17" i="36"/>
  <c r="A16" i="36"/>
  <c r="A7" i="36"/>
  <c r="A6" i="36"/>
  <c r="A1" i="36"/>
  <c r="A4" i="36"/>
  <c r="A19" i="35"/>
  <c r="B18" i="35"/>
  <c r="A18" i="35"/>
  <c r="D17" i="35"/>
  <c r="D16" i="35"/>
  <c r="A16" i="35"/>
  <c r="D15" i="35"/>
  <c r="A15" i="35"/>
  <c r="E14" i="35"/>
  <c r="D14" i="35"/>
  <c r="A14" i="35"/>
  <c r="F13" i="35"/>
  <c r="E13" i="35"/>
  <c r="D13" i="35"/>
  <c r="A13" i="35"/>
  <c r="G12" i="35"/>
  <c r="F12" i="35"/>
  <c r="D12" i="35"/>
  <c r="I11" i="35"/>
  <c r="I10" i="35"/>
  <c r="B10" i="35"/>
  <c r="B11" i="35" s="1"/>
  <c r="B9" i="35"/>
  <c r="G11" i="35" s="1"/>
  <c r="D8" i="35"/>
  <c r="D7" i="35"/>
  <c r="D6" i="35"/>
  <c r="D5" i="35"/>
  <c r="A4" i="35"/>
  <c r="D3" i="35"/>
  <c r="A3" i="35"/>
  <c r="D2" i="35"/>
  <c r="A1" i="35"/>
  <c r="A1" i="29"/>
  <c r="A1" i="28"/>
  <c r="G24" i="29"/>
  <c r="F22" i="29"/>
  <c r="L21" i="29"/>
  <c r="K21" i="29"/>
  <c r="I21" i="29"/>
  <c r="H21" i="29"/>
  <c r="E21" i="29"/>
  <c r="K19" i="29"/>
  <c r="L19" i="29" s="1"/>
  <c r="F19" i="29"/>
  <c r="E19" i="29"/>
  <c r="L18" i="29"/>
  <c r="K18" i="29"/>
  <c r="G18" i="29" s="1"/>
  <c r="F18" i="29"/>
  <c r="E18" i="29"/>
  <c r="K17" i="29"/>
  <c r="L17" i="29" s="1"/>
  <c r="F17" i="29"/>
  <c r="E17" i="29"/>
  <c r="L16" i="29"/>
  <c r="K16" i="29"/>
  <c r="G16" i="29" s="1"/>
  <c r="F16" i="29"/>
  <c r="E16" i="29"/>
  <c r="K15" i="29"/>
  <c r="L15" i="29" s="1"/>
  <c r="F15" i="29"/>
  <c r="E15" i="29"/>
  <c r="L14" i="29"/>
  <c r="K14" i="29"/>
  <c r="G14" i="29" s="1"/>
  <c r="H14" i="29" s="1"/>
  <c r="I14" i="29" s="1"/>
  <c r="F14" i="29"/>
  <c r="E14" i="29"/>
  <c r="K13" i="29"/>
  <c r="L13" i="29" s="1"/>
  <c r="F13" i="29"/>
  <c r="E13" i="29"/>
  <c r="L12" i="29"/>
  <c r="K12" i="29"/>
  <c r="G12" i="29" s="1"/>
  <c r="F12" i="29"/>
  <c r="E12" i="29"/>
  <c r="K11" i="29"/>
  <c r="L11" i="29" s="1"/>
  <c r="F11" i="29"/>
  <c r="E11" i="29"/>
  <c r="L10" i="29"/>
  <c r="K10" i="29"/>
  <c r="G10" i="29" s="1"/>
  <c r="H10" i="29" s="1"/>
  <c r="I10" i="29" s="1"/>
  <c r="F10" i="29"/>
  <c r="E10" i="29"/>
  <c r="K9" i="29"/>
  <c r="L9" i="29" s="1"/>
  <c r="F9" i="29"/>
  <c r="E9" i="29"/>
  <c r="L8" i="29"/>
  <c r="K8" i="29"/>
  <c r="G8" i="29" s="1"/>
  <c r="F8" i="29"/>
  <c r="E8" i="29"/>
  <c r="K7" i="29"/>
  <c r="L7" i="29" s="1"/>
  <c r="F7" i="29"/>
  <c r="E7" i="29"/>
  <c r="L6" i="29"/>
  <c r="K6" i="29"/>
  <c r="H3" i="29"/>
  <c r="G3" i="29"/>
  <c r="E3" i="29"/>
  <c r="D3" i="29"/>
  <c r="L6" i="28"/>
  <c r="K6" i="28"/>
  <c r="H3" i="28"/>
  <c r="G3" i="28"/>
  <c r="E3" i="28"/>
  <c r="D3" i="28"/>
  <c r="G22" i="27"/>
  <c r="F20" i="27"/>
  <c r="L19" i="27"/>
  <c r="K19" i="27"/>
  <c r="I19" i="27"/>
  <c r="H19" i="27"/>
  <c r="E19" i="27"/>
  <c r="K17" i="27"/>
  <c r="L17" i="27" s="1"/>
  <c r="F17" i="27"/>
  <c r="E17" i="27"/>
  <c r="K16" i="27"/>
  <c r="L16" i="27" s="1"/>
  <c r="F16" i="27"/>
  <c r="E16" i="27"/>
  <c r="K15" i="27"/>
  <c r="L15" i="27" s="1"/>
  <c r="F15" i="27"/>
  <c r="E15" i="27"/>
  <c r="L14" i="27"/>
  <c r="G14" i="27" s="1"/>
  <c r="H14" i="27" s="1"/>
  <c r="I14" i="27" s="1"/>
  <c r="K14" i="27"/>
  <c r="F14" i="27"/>
  <c r="E14" i="27"/>
  <c r="K13" i="27"/>
  <c r="L13" i="27" s="1"/>
  <c r="F13" i="27"/>
  <c r="E13" i="27"/>
  <c r="K12" i="27"/>
  <c r="L12" i="27" s="1"/>
  <c r="F12" i="27"/>
  <c r="E12" i="27"/>
  <c r="K11" i="27"/>
  <c r="L11" i="27" s="1"/>
  <c r="F11" i="27"/>
  <c r="E11" i="27"/>
  <c r="L10" i="27"/>
  <c r="G10" i="27" s="1"/>
  <c r="K10" i="27"/>
  <c r="F10" i="27"/>
  <c r="E10" i="27"/>
  <c r="K9" i="27"/>
  <c r="L9" i="27" s="1"/>
  <c r="F9" i="27"/>
  <c r="E9" i="27"/>
  <c r="L8" i="27"/>
  <c r="K8" i="27"/>
  <c r="G8" i="27" s="1"/>
  <c r="F8" i="27"/>
  <c r="E8" i="27"/>
  <c r="K7" i="27"/>
  <c r="L7" i="27" s="1"/>
  <c r="F7" i="27"/>
  <c r="E7" i="27"/>
  <c r="L6" i="27"/>
  <c r="K6" i="27"/>
  <c r="G6" i="27" s="1"/>
  <c r="H6" i="27" s="1"/>
  <c r="I6" i="27" s="1"/>
  <c r="F6" i="27"/>
  <c r="E6" i="27"/>
  <c r="K5" i="27"/>
  <c r="L5" i="27" s="1"/>
  <c r="F5" i="27"/>
  <c r="E5" i="27"/>
  <c r="L4" i="27"/>
  <c r="K4" i="27"/>
  <c r="H1" i="27"/>
  <c r="G1" i="27"/>
  <c r="E1" i="27"/>
  <c r="D1" i="27"/>
  <c r="G22" i="16"/>
  <c r="G23" i="16"/>
  <c r="D21" i="43"/>
  <c r="D18" i="40"/>
  <c r="D10" i="35"/>
  <c r="E20" i="27"/>
  <c r="E22" i="29"/>
  <c r="D19" i="42"/>
  <c r="D19" i="37"/>
  <c r="D9" i="35"/>
  <c r="D11" i="45"/>
  <c r="D20" i="35"/>
  <c r="D17" i="43"/>
  <c r="D20" i="40"/>
  <c r="K18" i="35"/>
  <c r="F21" i="27"/>
  <c r="D19" i="35"/>
  <c r="D18" i="37"/>
  <c r="K22" i="29"/>
  <c r="D22" i="43"/>
  <c r="D21" i="35"/>
  <c r="D14" i="40"/>
  <c r="D9" i="45"/>
  <c r="D20" i="37"/>
  <c r="D21" i="40"/>
  <c r="D12" i="45"/>
  <c r="D10" i="42"/>
  <c r="F23" i="29"/>
  <c r="D14" i="37"/>
  <c r="D12" i="40"/>
  <c r="L20" i="27"/>
  <c r="D18" i="43"/>
  <c r="D13" i="40"/>
  <c r="K20" i="27"/>
  <c r="D10" i="43"/>
  <c r="D10" i="40"/>
  <c r="K11" i="35"/>
  <c r="H20" i="27"/>
  <c r="D15" i="45"/>
  <c r="D14" i="42"/>
  <c r="D12" i="37"/>
  <c r="L22" i="29"/>
  <c r="D13" i="42"/>
  <c r="I20" i="27"/>
  <c r="D18" i="42"/>
  <c r="D13" i="37"/>
  <c r="G25" i="29"/>
  <c r="D21" i="42"/>
  <c r="H22" i="29"/>
  <c r="D12" i="42"/>
  <c r="D9" i="43"/>
  <c r="D19" i="40"/>
  <c r="G23" i="27"/>
  <c r="D20" i="42"/>
  <c r="I22" i="29"/>
  <c r="D18" i="35"/>
  <c r="D19" i="43"/>
  <c r="K10" i="35"/>
  <c r="D11" i="35"/>
  <c r="K19" i="35"/>
  <c r="D21" i="37"/>
  <c r="B18" i="40" l="1"/>
  <c r="B13" i="40"/>
  <c r="B14" i="40" s="1"/>
  <c r="H8" i="29"/>
  <c r="I8" i="29" s="1"/>
  <c r="H12" i="29"/>
  <c r="I12" i="29" s="1"/>
  <c r="H16" i="29"/>
  <c r="I16" i="29" s="1"/>
  <c r="H18" i="29"/>
  <c r="I18" i="29" s="1"/>
  <c r="H8" i="27"/>
  <c r="I8" i="27" s="1"/>
  <c r="H10" i="27"/>
  <c r="I10" i="27" s="1"/>
  <c r="I18" i="35"/>
  <c r="B19" i="40"/>
  <c r="B20" i="40" s="1"/>
  <c r="B21" i="40" s="1"/>
  <c r="B12" i="40"/>
  <c r="B20" i="37"/>
  <c r="B21" i="37" s="1"/>
  <c r="I19" i="35"/>
  <c r="B19" i="35"/>
  <c r="B20" i="35" s="1"/>
  <c r="B21" i="35" s="1"/>
  <c r="G7" i="29"/>
  <c r="H7" i="29" s="1"/>
  <c r="I7" i="29" s="1"/>
  <c r="G11" i="29"/>
  <c r="H11" i="29" s="1"/>
  <c r="I11" i="29" s="1"/>
  <c r="G15" i="29"/>
  <c r="H15" i="29" s="1"/>
  <c r="I15" i="29" s="1"/>
  <c r="G19" i="29"/>
  <c r="H19" i="29" s="1"/>
  <c r="I19" i="29" s="1"/>
  <c r="G9" i="29"/>
  <c r="H9" i="29" s="1"/>
  <c r="I9" i="29" s="1"/>
  <c r="G13" i="29"/>
  <c r="H13" i="29" s="1"/>
  <c r="I13" i="29" s="1"/>
  <c r="G17" i="29"/>
  <c r="H17" i="29" s="1"/>
  <c r="I17" i="29" s="1"/>
  <c r="H12" i="27"/>
  <c r="I12" i="27" s="1"/>
  <c r="H5" i="27"/>
  <c r="I5" i="27" s="1"/>
  <c r="G5" i="27"/>
  <c r="G9" i="27"/>
  <c r="H9" i="27" s="1"/>
  <c r="I9" i="27" s="1"/>
  <c r="G13" i="27"/>
  <c r="H13" i="27" s="1"/>
  <c r="I13" i="27" s="1"/>
  <c r="G17" i="27"/>
  <c r="H17" i="27" s="1"/>
  <c r="I17" i="27" s="1"/>
  <c r="G12" i="27"/>
  <c r="G16" i="27"/>
  <c r="H16" i="27" s="1"/>
  <c r="I16" i="27" s="1"/>
  <c r="G7" i="27"/>
  <c r="H7" i="27" s="1"/>
  <c r="I7" i="27" s="1"/>
  <c r="G11" i="27"/>
  <c r="H11" i="27" s="1"/>
  <c r="I11" i="27" s="1"/>
  <c r="G15" i="27"/>
  <c r="H15" i="27" s="1"/>
  <c r="I15" i="27" s="1"/>
  <c r="I19" i="15"/>
  <c r="I11" i="15"/>
  <c r="L4" i="16"/>
  <c r="K4" i="16"/>
  <c r="D13" i="18"/>
  <c r="D12" i="18"/>
  <c r="D11" i="18"/>
  <c r="K11" i="15"/>
  <c r="K19" i="15"/>
  <c r="E24" i="35" l="1"/>
  <c r="B10" i="41"/>
  <c r="B10" i="42"/>
  <c r="G13" i="13"/>
  <c r="F14" i="13"/>
  <c r="E15" i="13"/>
  <c r="B18" i="42" l="1"/>
  <c r="B12" i="42"/>
  <c r="B13" i="42"/>
  <c r="B14" i="42" s="1"/>
  <c r="A20" i="20"/>
  <c r="B19" i="20"/>
  <c r="B21" i="20" s="1"/>
  <c r="A19" i="20"/>
  <c r="A18" i="20"/>
  <c r="B17" i="20"/>
  <c r="A17" i="20"/>
  <c r="E16" i="20"/>
  <c r="D16" i="20"/>
  <c r="A16" i="20"/>
  <c r="F15" i="20"/>
  <c r="E15" i="20"/>
  <c r="D15" i="20"/>
  <c r="A15" i="20"/>
  <c r="G14" i="20"/>
  <c r="F14" i="20"/>
  <c r="D14" i="20"/>
  <c r="B13" i="20"/>
  <c r="B12" i="20"/>
  <c r="A11" i="20"/>
  <c r="B10" i="20"/>
  <c r="A10" i="20"/>
  <c r="B9" i="20"/>
  <c r="G13" i="20" s="1"/>
  <c r="D8" i="20"/>
  <c r="D7" i="20"/>
  <c r="D6" i="20"/>
  <c r="D5" i="20"/>
  <c r="A4" i="20"/>
  <c r="D3" i="20"/>
  <c r="A3" i="20"/>
  <c r="D2" i="20"/>
  <c r="A1" i="20"/>
  <c r="A20" i="19"/>
  <c r="B19" i="19"/>
  <c r="B21" i="19" s="1"/>
  <c r="A19" i="19"/>
  <c r="A18" i="19"/>
  <c r="B17" i="19"/>
  <c r="A17" i="19"/>
  <c r="D16" i="19"/>
  <c r="A16" i="19"/>
  <c r="D15" i="19"/>
  <c r="A15" i="19"/>
  <c r="D14" i="19"/>
  <c r="B12" i="19"/>
  <c r="B13" i="19" s="1"/>
  <c r="B22" i="19" s="1"/>
  <c r="A11" i="19"/>
  <c r="B10" i="19"/>
  <c r="A10" i="19"/>
  <c r="B9" i="19"/>
  <c r="B11" i="19" s="1"/>
  <c r="D8" i="19"/>
  <c r="D7" i="19"/>
  <c r="D6" i="19"/>
  <c r="D5" i="19"/>
  <c r="A4" i="19"/>
  <c r="D3" i="19"/>
  <c r="A3" i="19"/>
  <c r="D2" i="19"/>
  <c r="A1" i="19"/>
  <c r="L19" i="16"/>
  <c r="K19" i="16"/>
  <c r="F20" i="16"/>
  <c r="H19" i="16"/>
  <c r="I19" i="16"/>
  <c r="E19" i="16"/>
  <c r="I20" i="16"/>
  <c r="H20" i="16"/>
  <c r="L20" i="16"/>
  <c r="K20" i="16"/>
  <c r="F21" i="16"/>
  <c r="E20" i="16"/>
  <c r="D19" i="19"/>
  <c r="D10" i="19"/>
  <c r="D21" i="19"/>
  <c r="D11" i="20"/>
  <c r="D11" i="19"/>
  <c r="D18" i="20"/>
  <c r="D9" i="19"/>
  <c r="D21" i="20"/>
  <c r="D13" i="19"/>
  <c r="D10" i="20"/>
  <c r="D22" i="19"/>
  <c r="D19" i="20"/>
  <c r="D12" i="20"/>
  <c r="D17" i="20"/>
  <c r="D9" i="20"/>
  <c r="D13" i="20"/>
  <c r="D17" i="19"/>
  <c r="D12" i="19"/>
  <c r="D18" i="19"/>
  <c r="D22" i="20"/>
  <c r="B11" i="20" l="1"/>
  <c r="B19" i="42"/>
  <c r="B20" i="42"/>
  <c r="B21" i="42" s="1"/>
  <c r="B22" i="20"/>
  <c r="B18" i="20"/>
  <c r="B18" i="19"/>
  <c r="D10" i="18" l="1"/>
  <c r="B9" i="18"/>
  <c r="A4" i="18"/>
  <c r="A3" i="18"/>
  <c r="A1" i="18"/>
  <c r="H1" i="16"/>
  <c r="G1" i="16"/>
  <c r="E1" i="16"/>
  <c r="D1" i="16"/>
  <c r="F12" i="15"/>
  <c r="F13" i="15"/>
  <c r="E14" i="15"/>
  <c r="E13" i="15"/>
  <c r="G12" i="15"/>
  <c r="A19" i="15"/>
  <c r="A18" i="15"/>
  <c r="A16" i="15"/>
  <c r="A15" i="15"/>
  <c r="D14" i="15"/>
  <c r="A14" i="15"/>
  <c r="D13" i="15"/>
  <c r="A13" i="15"/>
  <c r="D12" i="15"/>
  <c r="A20" i="14"/>
  <c r="A19" i="14"/>
  <c r="A18" i="14"/>
  <c r="A17" i="14"/>
  <c r="D16" i="14"/>
  <c r="A16" i="14"/>
  <c r="D15" i="14"/>
  <c r="A15" i="14"/>
  <c r="D14" i="14"/>
  <c r="A20" i="13"/>
  <c r="A19" i="13"/>
  <c r="A18" i="13"/>
  <c r="A17" i="13"/>
  <c r="D16" i="13"/>
  <c r="A16" i="13"/>
  <c r="D15" i="13"/>
  <c r="A15" i="13"/>
  <c r="D14" i="13"/>
  <c r="A20" i="9"/>
  <c r="A19" i="9"/>
  <c r="D8" i="15"/>
  <c r="D7" i="15"/>
  <c r="D6" i="15"/>
  <c r="D5" i="15"/>
  <c r="A4" i="15"/>
  <c r="D3" i="15"/>
  <c r="A3" i="15"/>
  <c r="D2" i="15"/>
  <c r="A1" i="15"/>
  <c r="A11" i="14"/>
  <c r="A10" i="14"/>
  <c r="D8" i="14"/>
  <c r="D6" i="14"/>
  <c r="D5" i="14"/>
  <c r="A4" i="14"/>
  <c r="D3" i="14"/>
  <c r="A3" i="14"/>
  <c r="D2" i="14"/>
  <c r="A1" i="14"/>
  <c r="G14" i="13"/>
  <c r="F15" i="13"/>
  <c r="E16" i="13"/>
  <c r="A11" i="13"/>
  <c r="A10" i="13"/>
  <c r="D8" i="13"/>
  <c r="D7" i="13"/>
  <c r="D6" i="13"/>
  <c r="D5" i="13"/>
  <c r="A4" i="13"/>
  <c r="D3" i="13"/>
  <c r="A3" i="13"/>
  <c r="D2" i="13"/>
  <c r="A1" i="13"/>
  <c r="A4" i="9"/>
  <c r="A3" i="9"/>
  <c r="D3" i="9"/>
  <c r="D5" i="9"/>
  <c r="D6" i="9"/>
  <c r="D7" i="9"/>
  <c r="D8" i="9"/>
  <c r="D14" i="9"/>
  <c r="D15" i="9"/>
  <c r="D16" i="9"/>
  <c r="D2" i="9"/>
  <c r="A1" i="9"/>
  <c r="A18" i="9"/>
  <c r="A17" i="9"/>
  <c r="A16" i="9"/>
  <c r="A15" i="9"/>
  <c r="A11" i="9"/>
  <c r="A10" i="9"/>
  <c r="D17" i="15"/>
  <c r="D16" i="15"/>
  <c r="D15" i="15"/>
  <c r="D7" i="14"/>
  <c r="D13" i="14"/>
  <c r="D11" i="14"/>
  <c r="D12" i="14"/>
  <c r="D21" i="15"/>
  <c r="D20" i="15"/>
  <c r="D19" i="15"/>
  <c r="D18" i="15"/>
  <c r="D11" i="15"/>
  <c r="D10" i="15"/>
  <c r="D9" i="15"/>
  <c r="D15" i="18"/>
  <c r="D22" i="14"/>
  <c r="D21" i="14"/>
  <c r="D19" i="14"/>
  <c r="D9" i="14"/>
  <c r="D10" i="14"/>
  <c r="D18" i="14"/>
  <c r="D17" i="14"/>
  <c r="D22" i="13"/>
  <c r="D21" i="13"/>
  <c r="D19" i="13"/>
  <c r="D18" i="13"/>
  <c r="D17" i="13"/>
  <c r="D13" i="13"/>
  <c r="D12" i="13"/>
  <c r="D11" i="13"/>
  <c r="D9" i="13"/>
  <c r="D10" i="13"/>
  <c r="D22" i="9"/>
  <c r="D21" i="9"/>
  <c r="D19" i="9"/>
  <c r="D18" i="9"/>
  <c r="D17" i="9"/>
  <c r="D13" i="9"/>
  <c r="D12" i="9"/>
  <c r="D11" i="9"/>
  <c r="D9" i="9"/>
  <c r="D10" i="9"/>
  <c r="K10" i="15"/>
  <c r="D9" i="18"/>
  <c r="K18" i="15"/>
  <c r="I10" i="15" l="1"/>
  <c r="I18" i="15"/>
  <c r="G11" i="15"/>
  <c r="X21" i="1"/>
  <c r="X20" i="1"/>
  <c r="X19" i="1"/>
  <c r="X18" i="1"/>
  <c r="X17" i="1"/>
  <c r="X16" i="1"/>
  <c r="E24" i="15" l="1"/>
</calcChain>
</file>

<file path=xl/sharedStrings.xml><?xml version="1.0" encoding="utf-8"?>
<sst xmlns="http://schemas.openxmlformats.org/spreadsheetml/2006/main" count="363" uniqueCount="72">
  <si>
    <t>Topics:</t>
  </si>
  <si>
    <t>Excel &amp; Business Math 34</t>
  </si>
  <si>
    <t>FICA Taxes (Deductions from employee's paycheck)</t>
  </si>
  <si>
    <t>Social Security Taxes</t>
  </si>
  <si>
    <r>
      <t xml:space="preserve">Federal taxes levied on </t>
    </r>
    <r>
      <rPr>
        <u/>
        <sz val="10"/>
        <rFont val="Arial"/>
        <family val="2"/>
      </rPr>
      <t>employees</t>
    </r>
    <r>
      <rPr>
        <sz val="11"/>
        <color theme="1"/>
        <rFont val="Calibri"/>
        <family val="2"/>
        <scheme val="minor"/>
      </rPr>
      <t xml:space="preserve"> and </t>
    </r>
    <r>
      <rPr>
        <u/>
        <sz val="10"/>
        <rFont val="Arial"/>
        <family val="2"/>
      </rPr>
      <t>employers</t>
    </r>
  </si>
  <si>
    <t>Pension payments after a worker has reached 62 years or later</t>
  </si>
  <si>
    <t>Full retirement age:</t>
  </si>
  <si>
    <t>http://www.ssa.gov/retire2/retirechart.htm</t>
  </si>
  <si>
    <t>Disability benefits for disabled worker and dependents</t>
  </si>
  <si>
    <t>This changes throughout time</t>
  </si>
  <si>
    <t>Medicare Taxes</t>
  </si>
  <si>
    <t>Self Employeed Workers</t>
  </si>
  <si>
    <t>Self Employeed Workers must pay both the employees' and employers' taxes</t>
  </si>
  <si>
    <t>Social Security Deduction</t>
  </si>
  <si>
    <t>Medicare Deduction</t>
  </si>
  <si>
    <t>The Medicare tax rate is 1.45% on the first $200,000 and 2.35% above $200,000.</t>
  </si>
  <si>
    <t>Social Security tax rate is 6.2% on the first $130,500 wages paid.</t>
  </si>
  <si>
    <t>Employee:</t>
  </si>
  <si>
    <t>Sioux Radcoolinator</t>
  </si>
  <si>
    <t>Date</t>
  </si>
  <si>
    <t>Gross Pay for This Week</t>
  </si>
  <si>
    <t>Cumulative Gross Pay for Year To Date</t>
  </si>
  <si>
    <t>Cumulative Gross Pay after this Week's Pay</t>
  </si>
  <si>
    <t>Social Security Tax Deduction</t>
  </si>
  <si>
    <t>Medicare Hurdle</t>
  </si>
  <si>
    <t>Social Security Hurdle</t>
  </si>
  <si>
    <t>How Much of Week Gross Pay is Taxed for Social Security?</t>
  </si>
  <si>
    <t>Jump Over Hurdle This Week?</t>
  </si>
  <si>
    <t>Essie Hayes</t>
  </si>
  <si>
    <t>Tasha Wade</t>
  </si>
  <si>
    <t>Margaret Maldonado</t>
  </si>
  <si>
    <t>Muriel Murphy</t>
  </si>
  <si>
    <t>Lorenzo Hill</t>
  </si>
  <si>
    <t>Heather Farmer</t>
  </si>
  <si>
    <t>Emma Powers</t>
  </si>
  <si>
    <t>Thelma Ross</t>
  </si>
  <si>
    <t>Harvey Alexander</t>
  </si>
  <si>
    <t>Marcella Brewer</t>
  </si>
  <si>
    <t>Abdi Freeson</t>
  </si>
  <si>
    <r>
      <t xml:space="preserve">Situation #3 Over The Hurdle Before This Week. </t>
    </r>
    <r>
      <rPr>
        <b/>
        <sz val="11"/>
        <color rgb="FFFF0000"/>
        <rFont val="Calibri"/>
        <family val="2"/>
        <scheme val="minor"/>
      </rPr>
      <t>Here is Taxable Earnings:</t>
    </r>
  </si>
  <si>
    <r>
      <t xml:space="preserve">Situation #1: Under The Hurdle After This Week. </t>
    </r>
    <r>
      <rPr>
        <b/>
        <sz val="11"/>
        <color rgb="FFFF0000"/>
        <rFont val="Calibri"/>
        <family val="2"/>
        <scheme val="minor"/>
      </rPr>
      <t>Here is Taxable Earnings:</t>
    </r>
  </si>
  <si>
    <r>
      <t xml:space="preserve">Situation #2: Jump Over the Hurdle This Week. </t>
    </r>
    <r>
      <rPr>
        <b/>
        <sz val="11"/>
        <color rgb="FFFF0000"/>
        <rFont val="Calibri"/>
        <family val="2"/>
        <scheme val="minor"/>
      </rPr>
      <t>Here is Taxable Earnings:</t>
    </r>
  </si>
  <si>
    <t>Tyrone Ray</t>
  </si>
  <si>
    <t>Net Pay After Taxes</t>
  </si>
  <si>
    <t>Net Pay After Deductions</t>
  </si>
  <si>
    <t>Total Deductions</t>
  </si>
  <si>
    <r>
      <t xml:space="preserve">The </t>
    </r>
    <r>
      <rPr>
        <b/>
        <sz val="16"/>
        <color rgb="FFFF0000"/>
        <rFont val="Calibri"/>
        <family val="2"/>
        <scheme val="minor"/>
      </rPr>
      <t>MEDIAN Function</t>
    </r>
    <r>
      <rPr>
        <b/>
        <sz val="16"/>
        <color theme="1"/>
        <rFont val="Calibri"/>
        <family val="2"/>
        <scheme val="minor"/>
      </rPr>
      <t xml:space="preserve"> will always pick the number that is in the middle</t>
    </r>
  </si>
  <si>
    <r>
      <rPr>
        <b/>
        <sz val="11"/>
        <color rgb="FFFF0000"/>
        <rFont val="Calibri"/>
        <family val="2"/>
        <scheme val="minor"/>
      </rPr>
      <t>Which Number is Middle?</t>
    </r>
    <r>
      <rPr>
        <b/>
        <sz val="11"/>
        <color theme="1"/>
        <rFont val="Calibri"/>
        <family val="2"/>
        <scheme val="minor"/>
      </rPr>
      <t xml:space="preserve"> This will always be the correct amount to multiply by the Tax Rate for Under the Hurdle</t>
    </r>
  </si>
  <si>
    <t>FICA Payroll Social Security &amp; Medicare Tax Deductions</t>
  </si>
  <si>
    <t>Learning How to Make a Tax Calculation When There is a Hurdle That Changes The Tax Rate</t>
  </si>
  <si>
    <t>Payroll Employee Table Example</t>
  </si>
  <si>
    <t>Calculating FICA Deductions and Net Pay Long Hand</t>
  </si>
  <si>
    <t>Using MEDIAN Function to Deal With Tax Hurdles</t>
  </si>
  <si>
    <t>Proceeds used for:</t>
  </si>
  <si>
    <t>Proceeds used for medical insurance for eligible elderly and disabled people</t>
  </si>
  <si>
    <t>Numbers</t>
  </si>
  <si>
    <t>What is Number is Middle of Sorted List?</t>
  </si>
  <si>
    <t>MEDIAN</t>
  </si>
  <si>
    <r>
      <t xml:space="preserve">The </t>
    </r>
    <r>
      <rPr>
        <b/>
        <sz val="16"/>
        <color rgb="FFFF0000"/>
        <rFont val="Calibri"/>
        <family val="2"/>
        <scheme val="minor"/>
      </rPr>
      <t>MEDIAN Function</t>
    </r>
    <r>
      <rPr>
        <b/>
        <sz val="16"/>
        <color theme="1"/>
        <rFont val="Calibri"/>
        <family val="2"/>
        <scheme val="minor"/>
      </rPr>
      <t xml:space="preserve"> will always pick the number that is in the middle of a sorted list</t>
    </r>
  </si>
  <si>
    <t>MEDIAN Function for FICA Social Security &amp; Medicare Payroll Deductions</t>
  </si>
  <si>
    <t>FICA = Federal Insurance Contributions Act</t>
  </si>
  <si>
    <t>Medciare Tax Deduction</t>
  </si>
  <si>
    <t>Medicare Tax Deduction</t>
  </si>
  <si>
    <t>Ginger Ross</t>
  </si>
  <si>
    <t>Amount of Paycheck that is Taxed</t>
  </si>
  <si>
    <t>SocialSecurityHurdle</t>
  </si>
  <si>
    <t>Formula</t>
  </si>
  <si>
    <t>Full Paycheck</t>
  </si>
  <si>
    <t>Median</t>
  </si>
  <si>
    <t>Zero</t>
  </si>
  <si>
    <t>SS-Begin Cumulative</t>
  </si>
  <si>
    <t>SS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</si>
</sst>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2" borderId="9">
      <alignment wrapText="1"/>
    </xf>
    <xf numFmtId="0" fontId="13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NumberFormat="1" applyFill="1"/>
    <xf numFmtId="0" fontId="3" fillId="3" borderId="1" xfId="0" applyNumberFormat="1" applyFont="1" applyFill="1" applyBorder="1" applyAlignment="1">
      <alignment horizontal="centerContinuous"/>
    </xf>
    <xf numFmtId="0" fontId="0" fillId="3" borderId="2" xfId="0" applyNumberFormat="1" applyFill="1" applyBorder="1" applyAlignment="1">
      <alignment horizontal="centerContinuous"/>
    </xf>
    <xf numFmtId="0" fontId="0" fillId="3" borderId="3" xfId="0" applyNumberFormat="1" applyFill="1" applyBorder="1" applyAlignment="1">
      <alignment horizontal="centerContinuous"/>
    </xf>
    <xf numFmtId="0" fontId="4" fillId="3" borderId="4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0" fontId="0" fillId="3" borderId="5" xfId="0" applyNumberFormat="1" applyFill="1" applyBorder="1" applyAlignment="1">
      <alignment horizontal="centerContinuous"/>
    </xf>
    <xf numFmtId="0" fontId="2" fillId="4" borderId="0" xfId="0" applyNumberFormat="1" applyFont="1" applyFill="1" applyBorder="1" applyAlignment="1">
      <alignment horizontal="centerContinuous"/>
    </xf>
    <xf numFmtId="0" fontId="5" fillId="3" borderId="4" xfId="0" applyNumberFormat="1" applyFont="1" applyFill="1" applyBorder="1"/>
    <xf numFmtId="0" fontId="6" fillId="3" borderId="0" xfId="0" applyNumberFormat="1" applyFont="1" applyFill="1" applyBorder="1"/>
    <xf numFmtId="0" fontId="0" fillId="3" borderId="0" xfId="0" applyNumberFormat="1" applyFill="1" applyBorder="1"/>
    <xf numFmtId="0" fontId="5" fillId="3" borderId="0" xfId="0" applyNumberFormat="1" applyFont="1" applyFill="1" applyBorder="1"/>
    <xf numFmtId="0" fontId="0" fillId="3" borderId="0" xfId="0" applyNumberFormat="1" applyFill="1" applyBorder="1" applyAlignment="1">
      <alignment horizontal="centerContinuous"/>
    </xf>
    <xf numFmtId="0" fontId="7" fillId="3" borderId="0" xfId="0" applyNumberFormat="1" applyFont="1" applyFill="1" applyBorder="1" applyAlignment="1">
      <alignment horizontal="centerContinuous"/>
    </xf>
    <xf numFmtId="0" fontId="7" fillId="3" borderId="5" xfId="0" applyNumberFormat="1" applyFont="1" applyFill="1" applyBorder="1" applyAlignment="1">
      <alignment horizontal="centerContinuous"/>
    </xf>
    <xf numFmtId="0" fontId="8" fillId="3" borderId="0" xfId="0" applyNumberFormat="1" applyFont="1" applyFill="1" applyBorder="1"/>
    <xf numFmtId="0" fontId="9" fillId="3" borderId="0" xfId="0" applyNumberFormat="1" applyFont="1" applyFill="1" applyBorder="1"/>
    <xf numFmtId="0" fontId="0" fillId="3" borderId="5" xfId="0" applyNumberFormat="1" applyFill="1" applyBorder="1"/>
    <xf numFmtId="0" fontId="10" fillId="3" borderId="0" xfId="0" applyNumberFormat="1" applyFont="1" applyFill="1" applyBorder="1" applyAlignment="1">
      <alignment horizontal="left" indent="1"/>
    </xf>
    <xf numFmtId="0" fontId="6" fillId="3" borderId="0" xfId="0" applyNumberFormat="1" applyFont="1" applyFill="1" applyBorder="1" applyAlignment="1">
      <alignment horizontal="left" indent="2"/>
    </xf>
    <xf numFmtId="0" fontId="11" fillId="3" borderId="0" xfId="0" applyNumberFormat="1" applyFont="1" applyFill="1" applyBorder="1" applyAlignment="1">
      <alignment horizontal="left" indent="6"/>
    </xf>
    <xf numFmtId="0" fontId="11" fillId="3" borderId="0" xfId="0" applyNumberFormat="1" applyFont="1" applyFill="1" applyBorder="1" applyAlignment="1">
      <alignment horizontal="left" indent="1"/>
    </xf>
    <xf numFmtId="0" fontId="0" fillId="3" borderId="4" xfId="0" applyNumberFormat="1" applyFill="1" applyBorder="1"/>
    <xf numFmtId="0" fontId="12" fillId="3" borderId="0" xfId="0" applyNumberFormat="1" applyFont="1" applyFill="1" applyBorder="1" applyAlignment="1">
      <alignment horizontal="left" vertical="center" indent="3"/>
    </xf>
    <xf numFmtId="0" fontId="0" fillId="3" borderId="6" xfId="0" applyNumberForma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0" borderId="0" xfId="0" applyNumberFormat="1"/>
    <xf numFmtId="0" fontId="13" fillId="0" borderId="0" xfId="3"/>
    <xf numFmtId="0" fontId="13" fillId="6" borderId="9" xfId="3" applyFill="1" applyBorder="1" applyAlignment="1">
      <alignment horizontal="left" indent="1"/>
    </xf>
    <xf numFmtId="0" fontId="13" fillId="0" borderId="9" xfId="3" applyBorder="1" applyAlignment="1">
      <alignment horizontal="left" indent="2"/>
    </xf>
    <xf numFmtId="0" fontId="13" fillId="0" borderId="9" xfId="3" applyFont="1" applyBorder="1" applyAlignment="1">
      <alignment horizontal="left" indent="2"/>
    </xf>
    <xf numFmtId="0" fontId="16" fillId="0" borderId="0" xfId="4"/>
    <xf numFmtId="0" fontId="13" fillId="0" borderId="9" xfId="3" applyFill="1" applyBorder="1" applyAlignment="1">
      <alignment horizontal="left" indent="2"/>
    </xf>
    <xf numFmtId="0" fontId="0" fillId="0" borderId="9" xfId="0" applyBorder="1"/>
    <xf numFmtId="10" fontId="0" fillId="0" borderId="9" xfId="0" applyNumberFormat="1" applyBorder="1"/>
    <xf numFmtId="0" fontId="18" fillId="5" borderId="9" xfId="3" applyFont="1" applyFill="1" applyBorder="1" applyAlignment="1">
      <alignment horizontal="center" wrapText="1"/>
    </xf>
    <xf numFmtId="165" fontId="0" fillId="0" borderId="0" xfId="0" applyNumberFormat="1"/>
    <xf numFmtId="0" fontId="2" fillId="2" borderId="9" xfId="0" applyFont="1" applyFill="1" applyBorder="1" applyAlignment="1">
      <alignment wrapText="1"/>
    </xf>
    <xf numFmtId="165" fontId="0" fillId="0" borderId="9" xfId="0" applyNumberFormat="1" applyBorder="1"/>
    <xf numFmtId="165" fontId="0" fillId="7" borderId="9" xfId="0" applyNumberFormat="1" applyFill="1" applyBorder="1"/>
    <xf numFmtId="165" fontId="0" fillId="0" borderId="10" xfId="0" applyNumberFormat="1" applyBorder="1"/>
    <xf numFmtId="10" fontId="0" fillId="0" borderId="10" xfId="0" applyNumberFormat="1" applyBorder="1"/>
    <xf numFmtId="164" fontId="0" fillId="0" borderId="10" xfId="0" applyNumberFormat="1" applyBorder="1"/>
    <xf numFmtId="0" fontId="0" fillId="0" borderId="10" xfId="0" applyBorder="1"/>
    <xf numFmtId="165" fontId="0" fillId="7" borderId="10" xfId="0" applyNumberFormat="1" applyFill="1" applyBorder="1"/>
    <xf numFmtId="0" fontId="15" fillId="0" borderId="9" xfId="0" applyFont="1" applyBorder="1" applyAlignment="1">
      <alignment wrapText="1"/>
    </xf>
    <xf numFmtId="0" fontId="19" fillId="2" borderId="0" xfId="0" applyFont="1" applyFill="1" applyAlignment="1">
      <alignment horizontal="centerContinuous" wrapText="1"/>
    </xf>
    <xf numFmtId="165" fontId="0" fillId="9" borderId="0" xfId="0" applyNumberFormat="1" applyFill="1"/>
    <xf numFmtId="165" fontId="0" fillId="10" borderId="0" xfId="0" applyNumberFormat="1" applyFill="1"/>
    <xf numFmtId="165" fontId="0" fillId="0" borderId="9" xfId="0" applyNumberFormat="1" applyFill="1" applyBorder="1"/>
    <xf numFmtId="0" fontId="0" fillId="7" borderId="10" xfId="0" applyNumberFormat="1" applyFill="1" applyBorder="1"/>
    <xf numFmtId="0" fontId="14" fillId="8" borderId="9" xfId="0" applyFont="1" applyFill="1" applyBorder="1" applyAlignment="1">
      <alignment wrapText="1"/>
    </xf>
    <xf numFmtId="14" fontId="0" fillId="0" borderId="9" xfId="0" applyNumberFormat="1" applyBorder="1"/>
    <xf numFmtId="0" fontId="15" fillId="0" borderId="9" xfId="0" applyFont="1" applyFill="1" applyBorder="1" applyAlignment="1">
      <alignment wrapText="1"/>
    </xf>
    <xf numFmtId="0" fontId="15" fillId="11" borderId="9" xfId="0" applyFont="1" applyFill="1" applyBorder="1" applyAlignment="1">
      <alignment wrapText="1"/>
    </xf>
    <xf numFmtId="165" fontId="0" fillId="11" borderId="10" xfId="0" applyNumberFormat="1" applyFill="1" applyBorder="1"/>
    <xf numFmtId="0" fontId="0" fillId="11" borderId="9" xfId="0" applyFill="1" applyBorder="1"/>
    <xf numFmtId="165" fontId="2" fillId="8" borderId="0" xfId="0" applyNumberFormat="1" applyFont="1" applyFill="1"/>
    <xf numFmtId="0" fontId="21" fillId="0" borderId="0" xfId="0" applyFont="1" applyFill="1" applyBorder="1" applyAlignment="1"/>
    <xf numFmtId="0" fontId="22" fillId="0" borderId="0" xfId="0" applyFont="1" applyAlignment="1"/>
    <xf numFmtId="0" fontId="13" fillId="0" borderId="9" xfId="3" applyFont="1" applyBorder="1" applyAlignment="1">
      <alignment horizontal="left" indent="4"/>
    </xf>
    <xf numFmtId="0" fontId="13" fillId="0" borderId="9" xfId="3" applyBorder="1" applyAlignment="1">
      <alignment horizontal="left" indent="4"/>
    </xf>
    <xf numFmtId="0" fontId="15" fillId="0" borderId="0" xfId="0" applyFont="1"/>
    <xf numFmtId="0" fontId="0" fillId="0" borderId="11" xfId="0" applyBorder="1"/>
    <xf numFmtId="0" fontId="0" fillId="11" borderId="12" xfId="0" applyFill="1" applyBorder="1" applyAlignment="1">
      <alignment wrapText="1"/>
    </xf>
    <xf numFmtId="0" fontId="0" fillId="7" borderId="9" xfId="0" applyFill="1" applyBorder="1"/>
    <xf numFmtId="0" fontId="14" fillId="2" borderId="9" xfId="0" applyFont="1" applyFill="1" applyBorder="1"/>
    <xf numFmtId="0" fontId="0" fillId="0" borderId="9" xfId="0" applyFill="1" applyBorder="1"/>
    <xf numFmtId="0" fontId="0" fillId="10" borderId="0" xfId="0" applyFill="1"/>
    <xf numFmtId="0" fontId="0" fillId="12" borderId="13" xfId="0" applyFill="1" applyBorder="1"/>
    <xf numFmtId="0" fontId="0" fillId="12" borderId="14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9" borderId="0" xfId="0" applyFill="1" applyAlignment="1">
      <alignment horizontal="center" vertical="center" wrapText="1"/>
    </xf>
    <xf numFmtId="0" fontId="2" fillId="8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2" fillId="2" borderId="19" xfId="0" applyFont="1" applyFill="1" applyBorder="1" applyAlignment="1">
      <alignment wrapText="1"/>
    </xf>
  </cellXfs>
  <cellStyles count="5">
    <cellStyle name="blue" xfId="2" xr:uid="{EFA49702-BA34-4790-848C-D047F0A2218D}"/>
    <cellStyle name="Hyperlink" xfId="4" builtinId="8"/>
    <cellStyle name="Normal" xfId="0" builtinId="0"/>
    <cellStyle name="Normal 2" xfId="1" xr:uid="{B1A32A2B-9A3D-4ED9-9A7C-063F72C72EE1}"/>
    <cellStyle name="Normal 2 2" xfId="3" xr:uid="{1B6688FC-DC4C-4BC2-9219-1A30E4844388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133350</xdr:colOff>
      <xdr:row>16</xdr:row>
      <xdr:rowOff>171450</xdr:rowOff>
    </xdr:from>
    <xdr:to>
      <xdr:col>16</xdr:col>
      <xdr:colOff>313765</xdr:colOff>
      <xdr:row>20</xdr:row>
      <xdr:rowOff>32528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21338C-18D0-4116-A928-095DA75A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5448300"/>
          <a:ext cx="875740" cy="1156478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10</xdr:row>
      <xdr:rowOff>37141</xdr:rowOff>
    </xdr:from>
    <xdr:to>
      <xdr:col>13</xdr:col>
      <xdr:colOff>676276</xdr:colOff>
      <xdr:row>20</xdr:row>
      <xdr:rowOff>49549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A821CE-0798-46E8-8E36-C75A134C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3475666"/>
          <a:ext cx="8782050" cy="3146133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8</xdr:row>
      <xdr:rowOff>57150</xdr:rowOff>
    </xdr:from>
    <xdr:to>
      <xdr:col>16</xdr:col>
      <xdr:colOff>561975</xdr:colOff>
      <xdr:row>9</xdr:row>
      <xdr:rowOff>270015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82DDE1-3834-4564-BD10-AAFB1291AF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812" b="-6977"/>
        <a:stretch/>
      </xdr:blipFill>
      <xdr:spPr>
        <a:xfrm>
          <a:off x="6191250" y="2828925"/>
          <a:ext cx="5391150" cy="546240"/>
        </a:xfrm>
        <a:prstGeom prst="rect">
          <a:avLst/>
        </a:prstGeom>
      </xdr:spPr>
    </xdr:pic>
    <xdr:clientData/>
  </xdr:twoCellAnchor>
  <xdr:twoCellAnchor editAs="oneCell">
    <xdr:from>
      <xdr:col>9</xdr:col>
      <xdr:colOff>707572</xdr:colOff>
      <xdr:row>4</xdr:row>
      <xdr:rowOff>209550</xdr:rowOff>
    </xdr:from>
    <xdr:to>
      <xdr:col>16</xdr:col>
      <xdr:colOff>609601</xdr:colOff>
      <xdr:row>6</xdr:row>
      <xdr:rowOff>247650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377C08E-62A7-44AF-98E7-D24DE3DB4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47" b="-1818"/>
        <a:stretch/>
      </xdr:blipFill>
      <xdr:spPr>
        <a:xfrm>
          <a:off x="6746422" y="1647825"/>
          <a:ext cx="4883604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7</xdr:row>
      <xdr:rowOff>83344</xdr:rowOff>
    </xdr:from>
    <xdr:to>
      <xdr:col>7</xdr:col>
      <xdr:colOff>202406</xdr:colOff>
      <xdr:row>10</xdr:row>
      <xdr:rowOff>178594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D883D96-4F51-451D-BE76-D4E1ABC1923B}"/>
            </a:ext>
          </a:extLst>
        </xdr:cNvPr>
        <xdr:cNvSpPr/>
      </xdr:nvSpPr>
      <xdr:spPr>
        <a:xfrm>
          <a:off x="7614047" y="1464469"/>
          <a:ext cx="2875359" cy="66675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Because we jumped over the hurdle this pay period the calculation is:</a:t>
          </a:r>
          <a:br>
            <a:rPr lang="en-US" sz="1100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SS Max - Cumulative Gross Pay for Year To Date</a:t>
          </a:r>
        </a:p>
      </xdr:txBody>
    </xdr:sp>
    <xdr:clientData/>
  </xdr:twoCellAnchor>
  <xdr:twoCellAnchor>
    <xdr:from>
      <xdr:col>1</xdr:col>
      <xdr:colOff>1815704</xdr:colOff>
      <xdr:row>9</xdr:row>
      <xdr:rowOff>35719</xdr:rowOff>
    </xdr:from>
    <xdr:to>
      <xdr:col>3</xdr:col>
      <xdr:colOff>1095375</xdr:colOff>
      <xdr:row>11</xdr:row>
      <xdr:rowOff>53578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7C2BB25-AFB8-46EB-83D2-AD1E5D0D2C39}"/>
            </a:ext>
          </a:extLst>
        </xdr:cNvPr>
        <xdr:cNvCxnSpPr>
          <a:stCxn id="2" idx="1"/>
        </xdr:cNvCxnSpPr>
      </xdr:nvCxnSpPr>
      <xdr:spPr>
        <a:xfrm flipH="1">
          <a:off x="6328173" y="1797844"/>
          <a:ext cx="1285874" cy="3988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7</xdr:row>
      <xdr:rowOff>83344</xdr:rowOff>
    </xdr:from>
    <xdr:to>
      <xdr:col>7</xdr:col>
      <xdr:colOff>202406</xdr:colOff>
      <xdr:row>10</xdr:row>
      <xdr:rowOff>178594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F1011E7-744C-4F09-A209-E5A14693685D}"/>
            </a:ext>
          </a:extLst>
        </xdr:cNvPr>
        <xdr:cNvSpPr/>
      </xdr:nvSpPr>
      <xdr:spPr>
        <a:xfrm>
          <a:off x="7620000" y="1464469"/>
          <a:ext cx="2945606" cy="66675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Because we jumped over the hurdle this pay period the calculation is:</a:t>
          </a:r>
          <a:br>
            <a:rPr lang="en-US" sz="1100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SS Max - Cumulative Gross Pay for Year To Date</a:t>
          </a:r>
        </a:p>
      </xdr:txBody>
    </xdr:sp>
    <xdr:clientData/>
  </xdr:twoCellAnchor>
  <xdr:twoCellAnchor>
    <xdr:from>
      <xdr:col>1</xdr:col>
      <xdr:colOff>1815704</xdr:colOff>
      <xdr:row>9</xdr:row>
      <xdr:rowOff>35719</xdr:rowOff>
    </xdr:from>
    <xdr:to>
      <xdr:col>3</xdr:col>
      <xdr:colOff>1095375</xdr:colOff>
      <xdr:row>11</xdr:row>
      <xdr:rowOff>53578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1A3DB60-329F-46CF-95A3-B16C0823760D}"/>
            </a:ext>
          </a:extLst>
        </xdr:cNvPr>
        <xdr:cNvCxnSpPr>
          <a:stCxn id="2" idx="1"/>
        </xdr:cNvCxnSpPr>
      </xdr:nvCxnSpPr>
      <xdr:spPr>
        <a:xfrm flipH="1">
          <a:off x="6330554" y="1797844"/>
          <a:ext cx="1289446" cy="3988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6991</xdr:rowOff>
    </xdr:from>
    <xdr:to>
      <xdr:col>16</xdr:col>
      <xdr:colOff>289340</xdr:colOff>
      <xdr:row>25</xdr:row>
      <xdr:rowOff>81643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7DA6DE-4E3A-416A-8DEB-74663D46F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3691"/>
          <a:ext cx="7196326" cy="12176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6991</xdr:rowOff>
    </xdr:from>
    <xdr:to>
      <xdr:col>16</xdr:col>
      <xdr:colOff>289340</xdr:colOff>
      <xdr:row>25</xdr:row>
      <xdr:rowOff>81643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4A9AD9-FBB1-4D42-9F0A-E11E5208E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3691"/>
          <a:ext cx="7204490" cy="12176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VideoClassStorage/135NoTextBook/Content/05BankingPayroll/Excel2010BusnMathCh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l%20classes\135\content\ch05\135ch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ics"/>
      <sheetName val="Time In Excel"/>
      <sheetName val="Time In Excel (an)"/>
      <sheetName val="Time Sheets"/>
      <sheetName val="Gross&amp;Overtime-M1"/>
      <sheetName val="Time Sheets (an)"/>
      <sheetName val="Gross&amp;Overtime-M1 (an)"/>
      <sheetName val="Special HW ==&gt;&gt;"/>
      <sheetName val="HW(1)part1"/>
      <sheetName val="HW(1)part2"/>
      <sheetName val="HW(1)part1 (an)"/>
      <sheetName val="HW(1)part2 (an)"/>
      <sheetName val="Continue 6.1 ==&gt;&gt;"/>
      <sheetName val="G&amp;O-M1-2ndEx"/>
      <sheetName val="G&amp;O-M1-2ndEx (an)"/>
      <sheetName val="G&amp;O-M2"/>
      <sheetName val="G&amp;O-M2 (an)"/>
      <sheetName val="G&amp;O-M3"/>
      <sheetName val="G&amp;O-M3 (an)"/>
      <sheetName val="OT Terms"/>
      <sheetName val="Salaried Overtime"/>
      <sheetName val="Salaried Overtime (an)"/>
      <sheetName val="Equivalent Earnings"/>
      <sheetName val="Equivalent Earnings (an)"/>
      <sheetName val="6.2 Incentives"/>
      <sheetName val="I(1)"/>
      <sheetName val="I(1an)"/>
      <sheetName val="I(2)"/>
      <sheetName val="I(2an)"/>
      <sheetName val="I(3)"/>
      <sheetName val="I(3an)"/>
      <sheetName val="I(4)"/>
      <sheetName val="I(4an)"/>
      <sheetName val="I(5)"/>
      <sheetName val="I(5an)"/>
      <sheetName val="I(6)"/>
      <sheetName val="I(6an)"/>
      <sheetName val="I(7)"/>
      <sheetName val="I(7an)"/>
      <sheetName val="I(8)"/>
      <sheetName val="I(8an)"/>
      <sheetName val="6.3 and 6.4 Deductions"/>
      <sheetName val="Gross and Net"/>
      <sheetName val="Social Security"/>
      <sheetName val="FICA Calc."/>
      <sheetName val="FICA Calc. (an)"/>
      <sheetName val="Disability Deduction"/>
      <sheetName val="Disability Deduction (an)"/>
      <sheetName val="Income Tax Withholdings"/>
      <sheetName val="Wage Bracket Method"/>
      <sheetName val="WB(2)"/>
      <sheetName val="WB(3)"/>
      <sheetName val="WB(4)"/>
      <sheetName val="PM(1)"/>
      <sheetName val="PM(1an)"/>
      <sheetName val="PM(2)"/>
      <sheetName val="PM(2an)"/>
      <sheetName val="PM(3)"/>
      <sheetName val="PM(3an)"/>
      <sheetName val="PM(4)"/>
      <sheetName val="PM(4an)"/>
      <sheetName val="State Withholding Tax"/>
      <sheetName val="Total Owed to the IRS"/>
      <sheetName val="HW ==&gt;&gt;"/>
      <sheetName val="6(1)"/>
      <sheetName val="6(2)"/>
      <sheetName val="6(3)"/>
      <sheetName val="6(4) P 3 and 4"/>
      <sheetName val="Wage Bracket Tables For HW==&gt;&gt;"/>
      <sheetName val="Single Weekly"/>
      <sheetName val="Married Weekly"/>
      <sheetName val="Single Monthly"/>
      <sheetName val="Married Monthly"/>
      <sheetName val="6(4) P(19)"/>
      <sheetName val="6(4) P(22)"/>
      <sheetName val="6(4) P(26)"/>
      <sheetName val="Variable Rates"/>
      <sheetName val="VLOOKUPComm"/>
      <sheetName val="Formulas"/>
      <sheetName val="BoomManyPieceWork"/>
      <sheetName val="BoomerangCommissions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0">
          <cell r="E10">
            <v>230</v>
          </cell>
          <cell r="F10">
            <v>240</v>
          </cell>
          <cell r="G10">
            <v>11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450</v>
          </cell>
          <cell r="Q10">
            <v>460</v>
          </cell>
          <cell r="R10">
            <v>15</v>
          </cell>
          <cell r="S10">
            <v>8</v>
          </cell>
          <cell r="T10">
            <v>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1360</v>
          </cell>
          <cell r="AB10">
            <v>1400</v>
          </cell>
          <cell r="AC10">
            <v>104</v>
          </cell>
          <cell r="AD10">
            <v>58</v>
          </cell>
          <cell r="AE10">
            <v>17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2080</v>
          </cell>
          <cell r="AM10">
            <v>2120</v>
          </cell>
          <cell r="AN10">
            <v>82</v>
          </cell>
          <cell r="AO10">
            <v>48</v>
          </cell>
          <cell r="AP10">
            <v>18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E11">
            <v>240</v>
          </cell>
          <cell r="F11">
            <v>250</v>
          </cell>
          <cell r="G11">
            <v>13</v>
          </cell>
          <cell r="H11">
            <v>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460</v>
          </cell>
          <cell r="Q11">
            <v>470</v>
          </cell>
          <cell r="R11">
            <v>16</v>
          </cell>
          <cell r="S11">
            <v>9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1400</v>
          </cell>
          <cell r="AB11">
            <v>1440</v>
          </cell>
          <cell r="AC11">
            <v>110</v>
          </cell>
          <cell r="AD11">
            <v>64</v>
          </cell>
          <cell r="AE11">
            <v>21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2120</v>
          </cell>
          <cell r="AM11">
            <v>2160</v>
          </cell>
          <cell r="AN11">
            <v>88</v>
          </cell>
          <cell r="AO11">
            <v>52</v>
          </cell>
          <cell r="AP11">
            <v>22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E12">
            <v>250</v>
          </cell>
          <cell r="F12">
            <v>260</v>
          </cell>
          <cell r="G12">
            <v>14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470</v>
          </cell>
          <cell r="Q12">
            <v>480</v>
          </cell>
          <cell r="R12">
            <v>17</v>
          </cell>
          <cell r="S12">
            <v>10</v>
          </cell>
          <cell r="T12">
            <v>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1440</v>
          </cell>
          <cell r="AB12">
            <v>1480</v>
          </cell>
          <cell r="AC12">
            <v>116</v>
          </cell>
          <cell r="AD12">
            <v>70</v>
          </cell>
          <cell r="AE12">
            <v>25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2160</v>
          </cell>
          <cell r="AM12">
            <v>2200</v>
          </cell>
          <cell r="AN12">
            <v>94</v>
          </cell>
          <cell r="AO12">
            <v>56</v>
          </cell>
          <cell r="AP12">
            <v>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E13">
            <v>260</v>
          </cell>
          <cell r="F13">
            <v>270</v>
          </cell>
          <cell r="G13">
            <v>16</v>
          </cell>
          <cell r="H13">
            <v>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480</v>
          </cell>
          <cell r="Q13">
            <v>490</v>
          </cell>
          <cell r="R13">
            <v>19</v>
          </cell>
          <cell r="S13">
            <v>11</v>
          </cell>
          <cell r="T13">
            <v>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1480</v>
          </cell>
          <cell r="AB13">
            <v>1520</v>
          </cell>
          <cell r="AC13">
            <v>122</v>
          </cell>
          <cell r="AD13">
            <v>76</v>
          </cell>
          <cell r="AE13">
            <v>31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2200</v>
          </cell>
          <cell r="AM13">
            <v>2240</v>
          </cell>
          <cell r="AN13">
            <v>100</v>
          </cell>
          <cell r="AO13">
            <v>60</v>
          </cell>
          <cell r="AP13">
            <v>30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E14">
            <v>270</v>
          </cell>
          <cell r="F14">
            <v>280</v>
          </cell>
          <cell r="G14">
            <v>17</v>
          </cell>
          <cell r="H14">
            <v>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490</v>
          </cell>
          <cell r="Q14">
            <v>500</v>
          </cell>
          <cell r="R14">
            <v>20</v>
          </cell>
          <cell r="S14">
            <v>12</v>
          </cell>
          <cell r="T14">
            <v>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1520</v>
          </cell>
          <cell r="AB14">
            <v>1560</v>
          </cell>
          <cell r="AC14">
            <v>128</v>
          </cell>
          <cell r="AD14">
            <v>82</v>
          </cell>
          <cell r="AE14">
            <v>37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2240</v>
          </cell>
          <cell r="AM14">
            <v>2280</v>
          </cell>
          <cell r="AN14">
            <v>106</v>
          </cell>
          <cell r="AO14">
            <v>64</v>
          </cell>
          <cell r="AP14">
            <v>34</v>
          </cell>
          <cell r="AQ14">
            <v>4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E15">
            <v>280</v>
          </cell>
          <cell r="F15">
            <v>290</v>
          </cell>
          <cell r="G15">
            <v>19</v>
          </cell>
          <cell r="H15">
            <v>8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500</v>
          </cell>
          <cell r="Q15">
            <v>510</v>
          </cell>
          <cell r="R15">
            <v>22</v>
          </cell>
          <cell r="S15">
            <v>13</v>
          </cell>
          <cell r="T15">
            <v>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1560</v>
          </cell>
          <cell r="AB15">
            <v>1600</v>
          </cell>
          <cell r="AC15">
            <v>134</v>
          </cell>
          <cell r="AD15">
            <v>88</v>
          </cell>
          <cell r="AE15">
            <v>43</v>
          </cell>
          <cell r="AF15">
            <v>7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2280</v>
          </cell>
          <cell r="AM15">
            <v>2320</v>
          </cell>
          <cell r="AN15">
            <v>112</v>
          </cell>
          <cell r="AO15">
            <v>68</v>
          </cell>
          <cell r="AP15">
            <v>38</v>
          </cell>
          <cell r="AQ15">
            <v>8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E16">
            <v>290</v>
          </cell>
          <cell r="F16">
            <v>300</v>
          </cell>
          <cell r="G16">
            <v>20</v>
          </cell>
          <cell r="H16">
            <v>10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510</v>
          </cell>
          <cell r="Q16">
            <v>520</v>
          </cell>
          <cell r="R16">
            <v>23</v>
          </cell>
          <cell r="S16">
            <v>14</v>
          </cell>
          <cell r="T16">
            <v>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1600</v>
          </cell>
          <cell r="AB16">
            <v>1640</v>
          </cell>
          <cell r="AC16">
            <v>140</v>
          </cell>
          <cell r="AD16">
            <v>94</v>
          </cell>
          <cell r="AE16">
            <v>49</v>
          </cell>
          <cell r="AF16">
            <v>11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2320</v>
          </cell>
          <cell r="AM16">
            <v>2360</v>
          </cell>
          <cell r="AN16">
            <v>118</v>
          </cell>
          <cell r="AO16">
            <v>72</v>
          </cell>
          <cell r="AP16">
            <v>42</v>
          </cell>
          <cell r="AQ16">
            <v>12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E17">
            <v>300</v>
          </cell>
          <cell r="F17">
            <v>310</v>
          </cell>
          <cell r="G17">
            <v>22</v>
          </cell>
          <cell r="H17">
            <v>11</v>
          </cell>
          <cell r="I17">
            <v>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520</v>
          </cell>
          <cell r="Q17">
            <v>530</v>
          </cell>
          <cell r="R17">
            <v>25</v>
          </cell>
          <cell r="S17">
            <v>15</v>
          </cell>
          <cell r="T17">
            <v>8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1640</v>
          </cell>
          <cell r="AB17">
            <v>1680</v>
          </cell>
          <cell r="AC17">
            <v>146</v>
          </cell>
          <cell r="AD17">
            <v>100</v>
          </cell>
          <cell r="AE17">
            <v>55</v>
          </cell>
          <cell r="AF17">
            <v>15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2360</v>
          </cell>
          <cell r="AM17">
            <v>2400</v>
          </cell>
          <cell r="AN17">
            <v>124</v>
          </cell>
          <cell r="AO17">
            <v>78</v>
          </cell>
          <cell r="AP17">
            <v>46</v>
          </cell>
          <cell r="AQ17">
            <v>16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E18">
            <v>310</v>
          </cell>
          <cell r="F18">
            <v>320</v>
          </cell>
          <cell r="G18">
            <v>23</v>
          </cell>
          <cell r="H18">
            <v>13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530</v>
          </cell>
          <cell r="Q18">
            <v>540</v>
          </cell>
          <cell r="R18">
            <v>26</v>
          </cell>
          <cell r="S18">
            <v>16</v>
          </cell>
          <cell r="T18">
            <v>9</v>
          </cell>
          <cell r="U18">
            <v>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1680</v>
          </cell>
          <cell r="AB18">
            <v>1720</v>
          </cell>
          <cell r="AC18">
            <v>152</v>
          </cell>
          <cell r="AD18">
            <v>106</v>
          </cell>
          <cell r="AE18">
            <v>61</v>
          </cell>
          <cell r="AF18">
            <v>19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2400</v>
          </cell>
          <cell r="AM18">
            <v>2440</v>
          </cell>
          <cell r="AN18">
            <v>130</v>
          </cell>
          <cell r="AO18">
            <v>84</v>
          </cell>
          <cell r="AP18">
            <v>50</v>
          </cell>
          <cell r="AQ18">
            <v>20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E19">
            <v>320</v>
          </cell>
          <cell r="F19">
            <v>330</v>
          </cell>
          <cell r="G19">
            <v>25</v>
          </cell>
          <cell r="H19">
            <v>14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540</v>
          </cell>
          <cell r="Q19">
            <v>550</v>
          </cell>
          <cell r="R19">
            <v>28</v>
          </cell>
          <cell r="S19">
            <v>17</v>
          </cell>
          <cell r="T19">
            <v>10</v>
          </cell>
          <cell r="U19">
            <v>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1720</v>
          </cell>
          <cell r="AB19">
            <v>1760</v>
          </cell>
          <cell r="AC19">
            <v>158</v>
          </cell>
          <cell r="AD19">
            <v>112</v>
          </cell>
          <cell r="AE19">
            <v>67</v>
          </cell>
          <cell r="AF19">
            <v>23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2440</v>
          </cell>
          <cell r="AM19">
            <v>2480</v>
          </cell>
          <cell r="AN19">
            <v>136</v>
          </cell>
          <cell r="AO19">
            <v>90</v>
          </cell>
          <cell r="AP19">
            <v>54</v>
          </cell>
          <cell r="AQ19">
            <v>24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E20">
            <v>330</v>
          </cell>
          <cell r="F20">
            <v>340</v>
          </cell>
          <cell r="G20">
            <v>26</v>
          </cell>
          <cell r="H20">
            <v>16</v>
          </cell>
          <cell r="I20">
            <v>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550</v>
          </cell>
          <cell r="Q20">
            <v>560</v>
          </cell>
          <cell r="R20">
            <v>29</v>
          </cell>
          <cell r="S20">
            <v>19</v>
          </cell>
          <cell r="T20">
            <v>11</v>
          </cell>
          <cell r="U20">
            <v>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1760</v>
          </cell>
          <cell r="AB20">
            <v>1800</v>
          </cell>
          <cell r="AC20">
            <v>164</v>
          </cell>
          <cell r="AD20">
            <v>118</v>
          </cell>
          <cell r="AE20">
            <v>73</v>
          </cell>
          <cell r="AF20">
            <v>27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2480</v>
          </cell>
          <cell r="AM20">
            <v>2520</v>
          </cell>
          <cell r="AN20">
            <v>142</v>
          </cell>
          <cell r="AO20">
            <v>96</v>
          </cell>
          <cell r="AP20">
            <v>58</v>
          </cell>
          <cell r="AQ20">
            <v>28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E21">
            <v>340</v>
          </cell>
          <cell r="F21">
            <v>350</v>
          </cell>
          <cell r="G21">
            <v>28</v>
          </cell>
          <cell r="H21">
            <v>17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560</v>
          </cell>
          <cell r="Q21">
            <v>570</v>
          </cell>
          <cell r="R21">
            <v>31</v>
          </cell>
          <cell r="S21">
            <v>20</v>
          </cell>
          <cell r="T21">
            <v>12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1800</v>
          </cell>
          <cell r="AB21">
            <v>1840</v>
          </cell>
          <cell r="AC21">
            <v>170</v>
          </cell>
          <cell r="AD21">
            <v>124</v>
          </cell>
          <cell r="AE21">
            <v>79</v>
          </cell>
          <cell r="AF21">
            <v>33</v>
          </cell>
          <cell r="AG21">
            <v>1</v>
          </cell>
          <cell r="AH21">
            <v>0</v>
          </cell>
          <cell r="AI21">
            <v>0</v>
          </cell>
          <cell r="AJ21">
            <v>0</v>
          </cell>
          <cell r="AL21">
            <v>2520</v>
          </cell>
          <cell r="AM21">
            <v>2560</v>
          </cell>
          <cell r="AN21">
            <v>148</v>
          </cell>
          <cell r="AO21">
            <v>102</v>
          </cell>
          <cell r="AP21">
            <v>62</v>
          </cell>
          <cell r="AQ21">
            <v>32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</row>
        <row r="22">
          <cell r="E22">
            <v>350</v>
          </cell>
          <cell r="F22">
            <v>360</v>
          </cell>
          <cell r="G22">
            <v>29</v>
          </cell>
          <cell r="H22">
            <v>19</v>
          </cell>
          <cell r="I22">
            <v>8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570</v>
          </cell>
          <cell r="Q22">
            <v>580</v>
          </cell>
          <cell r="R22">
            <v>32</v>
          </cell>
          <cell r="S22">
            <v>22</v>
          </cell>
          <cell r="T22">
            <v>13</v>
          </cell>
          <cell r="U22">
            <v>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1840</v>
          </cell>
          <cell r="AB22">
            <v>1880</v>
          </cell>
          <cell r="AC22">
            <v>176</v>
          </cell>
          <cell r="AD22">
            <v>130</v>
          </cell>
          <cell r="AE22">
            <v>85</v>
          </cell>
          <cell r="AF22">
            <v>39</v>
          </cell>
          <cell r="AG22">
            <v>5</v>
          </cell>
          <cell r="AH22">
            <v>0</v>
          </cell>
          <cell r="AI22">
            <v>0</v>
          </cell>
          <cell r="AJ22">
            <v>0</v>
          </cell>
          <cell r="AL22">
            <v>2560</v>
          </cell>
          <cell r="AM22">
            <v>2600</v>
          </cell>
          <cell r="AN22">
            <v>154</v>
          </cell>
          <cell r="AO22">
            <v>108</v>
          </cell>
          <cell r="AP22">
            <v>66</v>
          </cell>
          <cell r="AQ22">
            <v>36</v>
          </cell>
          <cell r="AR22">
            <v>5</v>
          </cell>
          <cell r="AS22">
            <v>0</v>
          </cell>
          <cell r="AT22">
            <v>0</v>
          </cell>
          <cell r="AU22">
            <v>0</v>
          </cell>
        </row>
        <row r="23">
          <cell r="E23">
            <v>360</v>
          </cell>
          <cell r="F23">
            <v>370</v>
          </cell>
          <cell r="G23">
            <v>31</v>
          </cell>
          <cell r="H23">
            <v>20</v>
          </cell>
          <cell r="I23">
            <v>10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580</v>
          </cell>
          <cell r="Q23">
            <v>590</v>
          </cell>
          <cell r="R23">
            <v>34</v>
          </cell>
          <cell r="S23">
            <v>23</v>
          </cell>
          <cell r="T23">
            <v>14</v>
          </cell>
          <cell r="U23">
            <v>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1880</v>
          </cell>
          <cell r="AB23">
            <v>1920</v>
          </cell>
          <cell r="AC23">
            <v>182</v>
          </cell>
          <cell r="AD23">
            <v>136</v>
          </cell>
          <cell r="AE23">
            <v>91</v>
          </cell>
          <cell r="AF23">
            <v>45</v>
          </cell>
          <cell r="AG23">
            <v>9</v>
          </cell>
          <cell r="AH23">
            <v>0</v>
          </cell>
          <cell r="AI23">
            <v>0</v>
          </cell>
          <cell r="AJ23">
            <v>0</v>
          </cell>
          <cell r="AL23">
            <v>2600</v>
          </cell>
          <cell r="AM23">
            <v>2640</v>
          </cell>
          <cell r="AN23">
            <v>160</v>
          </cell>
          <cell r="AO23">
            <v>114</v>
          </cell>
          <cell r="AP23">
            <v>70</v>
          </cell>
          <cell r="AQ23">
            <v>40</v>
          </cell>
          <cell r="AR23">
            <v>9</v>
          </cell>
          <cell r="AS23">
            <v>0</v>
          </cell>
          <cell r="AT23">
            <v>0</v>
          </cell>
          <cell r="AU23">
            <v>0</v>
          </cell>
        </row>
        <row r="24">
          <cell r="E24">
            <v>370</v>
          </cell>
          <cell r="F24">
            <v>380</v>
          </cell>
          <cell r="G24">
            <v>32</v>
          </cell>
          <cell r="H24">
            <v>22</v>
          </cell>
          <cell r="I24">
            <v>11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590</v>
          </cell>
          <cell r="Q24">
            <v>600</v>
          </cell>
          <cell r="R24">
            <v>35</v>
          </cell>
          <cell r="S24">
            <v>25</v>
          </cell>
          <cell r="T24">
            <v>15</v>
          </cell>
          <cell r="U24">
            <v>8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AA24">
            <v>1920</v>
          </cell>
          <cell r="AB24">
            <v>1960</v>
          </cell>
          <cell r="AC24">
            <v>188</v>
          </cell>
          <cell r="AD24">
            <v>142</v>
          </cell>
          <cell r="AE24">
            <v>97</v>
          </cell>
          <cell r="AF24">
            <v>51</v>
          </cell>
          <cell r="AG24">
            <v>13</v>
          </cell>
          <cell r="AH24">
            <v>0</v>
          </cell>
          <cell r="AI24">
            <v>0</v>
          </cell>
          <cell r="AJ24">
            <v>0</v>
          </cell>
          <cell r="AL24">
            <v>2640</v>
          </cell>
          <cell r="AM24">
            <v>2680</v>
          </cell>
          <cell r="AN24">
            <v>166</v>
          </cell>
          <cell r="AO24">
            <v>120</v>
          </cell>
          <cell r="AP24">
            <v>75</v>
          </cell>
          <cell r="AQ24">
            <v>44</v>
          </cell>
          <cell r="AR24">
            <v>13</v>
          </cell>
          <cell r="AS24">
            <v>0</v>
          </cell>
          <cell r="AT24">
            <v>0</v>
          </cell>
          <cell r="AU24">
            <v>0</v>
          </cell>
        </row>
        <row r="25">
          <cell r="E25">
            <v>380</v>
          </cell>
          <cell r="F25">
            <v>390</v>
          </cell>
          <cell r="G25">
            <v>34</v>
          </cell>
          <cell r="H25">
            <v>23</v>
          </cell>
          <cell r="I25">
            <v>13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600</v>
          </cell>
          <cell r="Q25">
            <v>610</v>
          </cell>
          <cell r="R25">
            <v>37</v>
          </cell>
          <cell r="S25">
            <v>26</v>
          </cell>
          <cell r="T25">
            <v>16</v>
          </cell>
          <cell r="U25">
            <v>9</v>
          </cell>
          <cell r="V25">
            <v>2</v>
          </cell>
          <cell r="W25">
            <v>0</v>
          </cell>
          <cell r="X25">
            <v>0</v>
          </cell>
          <cell r="Y25">
            <v>0</v>
          </cell>
          <cell r="AA25">
            <v>1960</v>
          </cell>
          <cell r="AB25">
            <v>2000</v>
          </cell>
          <cell r="AC25">
            <v>194</v>
          </cell>
          <cell r="AD25">
            <v>148</v>
          </cell>
          <cell r="AE25">
            <v>103</v>
          </cell>
          <cell r="AF25">
            <v>57</v>
          </cell>
          <cell r="AG25">
            <v>17</v>
          </cell>
          <cell r="AH25">
            <v>0</v>
          </cell>
          <cell r="AI25">
            <v>0</v>
          </cell>
          <cell r="AJ25">
            <v>0</v>
          </cell>
          <cell r="AL25">
            <v>2680</v>
          </cell>
          <cell r="AM25">
            <v>2720</v>
          </cell>
          <cell r="AN25">
            <v>172</v>
          </cell>
          <cell r="AO25">
            <v>126</v>
          </cell>
          <cell r="AP25">
            <v>81</v>
          </cell>
          <cell r="AQ25">
            <v>48</v>
          </cell>
          <cell r="AR25">
            <v>17</v>
          </cell>
          <cell r="AS25">
            <v>0</v>
          </cell>
          <cell r="AT25">
            <v>0</v>
          </cell>
          <cell r="AU25">
            <v>0</v>
          </cell>
        </row>
        <row r="26">
          <cell r="E26">
            <v>390</v>
          </cell>
          <cell r="F26">
            <v>400</v>
          </cell>
          <cell r="G26">
            <v>35</v>
          </cell>
          <cell r="H26">
            <v>25</v>
          </cell>
          <cell r="I26">
            <v>14</v>
          </cell>
          <cell r="J26">
            <v>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610</v>
          </cell>
          <cell r="Q26">
            <v>620</v>
          </cell>
          <cell r="R26">
            <v>38</v>
          </cell>
          <cell r="S26">
            <v>28</v>
          </cell>
          <cell r="T26">
            <v>17</v>
          </cell>
          <cell r="U26">
            <v>10</v>
          </cell>
          <cell r="V26">
            <v>3</v>
          </cell>
          <cell r="W26">
            <v>0</v>
          </cell>
          <cell r="X26">
            <v>0</v>
          </cell>
          <cell r="Y26">
            <v>0</v>
          </cell>
          <cell r="AA26">
            <v>2000</v>
          </cell>
          <cell r="AB26">
            <v>2040</v>
          </cell>
          <cell r="AC26">
            <v>200</v>
          </cell>
          <cell r="AD26">
            <v>154</v>
          </cell>
          <cell r="AE26">
            <v>109</v>
          </cell>
          <cell r="AF26">
            <v>63</v>
          </cell>
          <cell r="AG26">
            <v>21</v>
          </cell>
          <cell r="AH26">
            <v>0</v>
          </cell>
          <cell r="AI26">
            <v>0</v>
          </cell>
          <cell r="AJ26">
            <v>0</v>
          </cell>
          <cell r="AL26">
            <v>2720</v>
          </cell>
          <cell r="AM26">
            <v>2760</v>
          </cell>
          <cell r="AN26">
            <v>178</v>
          </cell>
          <cell r="AO26">
            <v>132</v>
          </cell>
          <cell r="AP26">
            <v>87</v>
          </cell>
          <cell r="AQ26">
            <v>52</v>
          </cell>
          <cell r="AR26">
            <v>21</v>
          </cell>
          <cell r="AS26">
            <v>0</v>
          </cell>
          <cell r="AT26">
            <v>0</v>
          </cell>
          <cell r="AU26">
            <v>0</v>
          </cell>
        </row>
        <row r="27">
          <cell r="E27">
            <v>400</v>
          </cell>
          <cell r="F27">
            <v>410</v>
          </cell>
          <cell r="G27">
            <v>37</v>
          </cell>
          <cell r="H27">
            <v>26</v>
          </cell>
          <cell r="I27">
            <v>16</v>
          </cell>
          <cell r="J27">
            <v>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620</v>
          </cell>
          <cell r="Q27">
            <v>630</v>
          </cell>
          <cell r="R27">
            <v>40</v>
          </cell>
          <cell r="S27">
            <v>29</v>
          </cell>
          <cell r="T27">
            <v>19</v>
          </cell>
          <cell r="U27">
            <v>11</v>
          </cell>
          <cell r="V27">
            <v>4</v>
          </cell>
          <cell r="W27">
            <v>0</v>
          </cell>
          <cell r="X27">
            <v>0</v>
          </cell>
          <cell r="Y27">
            <v>0</v>
          </cell>
          <cell r="AA27">
            <v>2040</v>
          </cell>
          <cell r="AB27">
            <v>2080</v>
          </cell>
          <cell r="AC27">
            <v>206</v>
          </cell>
          <cell r="AD27">
            <v>160</v>
          </cell>
          <cell r="AE27">
            <v>115</v>
          </cell>
          <cell r="AF27">
            <v>69</v>
          </cell>
          <cell r="AG27">
            <v>25</v>
          </cell>
          <cell r="AH27">
            <v>0</v>
          </cell>
          <cell r="AI27">
            <v>0</v>
          </cell>
          <cell r="AJ27">
            <v>0</v>
          </cell>
          <cell r="AL27">
            <v>2760</v>
          </cell>
          <cell r="AM27">
            <v>2800</v>
          </cell>
          <cell r="AN27">
            <v>184</v>
          </cell>
          <cell r="AO27">
            <v>138</v>
          </cell>
          <cell r="AP27">
            <v>93</v>
          </cell>
          <cell r="AQ27">
            <v>56</v>
          </cell>
          <cell r="AR27">
            <v>25</v>
          </cell>
          <cell r="AS27">
            <v>0</v>
          </cell>
          <cell r="AT27">
            <v>0</v>
          </cell>
          <cell r="AU27">
            <v>0</v>
          </cell>
        </row>
        <row r="28">
          <cell r="E28">
            <v>410</v>
          </cell>
          <cell r="F28">
            <v>420</v>
          </cell>
          <cell r="G28">
            <v>38</v>
          </cell>
          <cell r="H28">
            <v>28</v>
          </cell>
          <cell r="I28">
            <v>17</v>
          </cell>
          <cell r="J28">
            <v>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630</v>
          </cell>
          <cell r="Q28">
            <v>640</v>
          </cell>
          <cell r="R28">
            <v>41</v>
          </cell>
          <cell r="S28">
            <v>31</v>
          </cell>
          <cell r="T28">
            <v>20</v>
          </cell>
          <cell r="U28">
            <v>12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AA28">
            <v>2080</v>
          </cell>
          <cell r="AB28">
            <v>2120</v>
          </cell>
          <cell r="AC28">
            <v>212</v>
          </cell>
          <cell r="AD28">
            <v>166</v>
          </cell>
          <cell r="AE28">
            <v>121</v>
          </cell>
          <cell r="AF28">
            <v>75</v>
          </cell>
          <cell r="AG28">
            <v>29</v>
          </cell>
          <cell r="AH28">
            <v>0</v>
          </cell>
          <cell r="AI28">
            <v>0</v>
          </cell>
          <cell r="AJ28">
            <v>0</v>
          </cell>
          <cell r="AL28">
            <v>2800</v>
          </cell>
          <cell r="AM28">
            <v>2840</v>
          </cell>
          <cell r="AN28">
            <v>190</v>
          </cell>
          <cell r="AO28">
            <v>144</v>
          </cell>
          <cell r="AP28">
            <v>99</v>
          </cell>
          <cell r="AQ28">
            <v>60</v>
          </cell>
          <cell r="AR28">
            <v>29</v>
          </cell>
          <cell r="AS28">
            <v>0</v>
          </cell>
          <cell r="AT28">
            <v>0</v>
          </cell>
          <cell r="AU28">
            <v>0</v>
          </cell>
        </row>
        <row r="29">
          <cell r="E29">
            <v>420</v>
          </cell>
          <cell r="F29">
            <v>430</v>
          </cell>
          <cell r="G29">
            <v>40</v>
          </cell>
          <cell r="H29">
            <v>29</v>
          </cell>
          <cell r="I29">
            <v>19</v>
          </cell>
          <cell r="J29">
            <v>8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P29">
            <v>640</v>
          </cell>
          <cell r="Q29">
            <v>650</v>
          </cell>
          <cell r="R29">
            <v>43</v>
          </cell>
          <cell r="S29">
            <v>32</v>
          </cell>
          <cell r="T29">
            <v>22</v>
          </cell>
          <cell r="U29">
            <v>13</v>
          </cell>
          <cell r="V29">
            <v>6</v>
          </cell>
          <cell r="W29">
            <v>0</v>
          </cell>
          <cell r="X29">
            <v>0</v>
          </cell>
          <cell r="Y29">
            <v>0</v>
          </cell>
          <cell r="AA29">
            <v>2120</v>
          </cell>
          <cell r="AB29">
            <v>2160</v>
          </cell>
          <cell r="AC29">
            <v>218</v>
          </cell>
          <cell r="AD29">
            <v>172</v>
          </cell>
          <cell r="AE29">
            <v>127</v>
          </cell>
          <cell r="AF29">
            <v>81</v>
          </cell>
          <cell r="AG29">
            <v>35</v>
          </cell>
          <cell r="AH29">
            <v>0</v>
          </cell>
          <cell r="AI29">
            <v>0</v>
          </cell>
          <cell r="AJ29">
            <v>0</v>
          </cell>
          <cell r="AL29">
            <v>2840</v>
          </cell>
          <cell r="AM29">
            <v>2880</v>
          </cell>
          <cell r="AN29">
            <v>196</v>
          </cell>
          <cell r="AO29">
            <v>150</v>
          </cell>
          <cell r="AP29">
            <v>105</v>
          </cell>
          <cell r="AQ29">
            <v>64</v>
          </cell>
          <cell r="AR29">
            <v>33</v>
          </cell>
          <cell r="AS29">
            <v>3</v>
          </cell>
          <cell r="AT29">
            <v>0</v>
          </cell>
          <cell r="AU29">
            <v>0</v>
          </cell>
        </row>
        <row r="30">
          <cell r="E30">
            <v>430</v>
          </cell>
          <cell r="F30">
            <v>440</v>
          </cell>
          <cell r="G30">
            <v>41</v>
          </cell>
          <cell r="H30">
            <v>31</v>
          </cell>
          <cell r="I30">
            <v>20</v>
          </cell>
          <cell r="J30">
            <v>10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  <cell r="P30">
            <v>650</v>
          </cell>
          <cell r="Q30">
            <v>660</v>
          </cell>
          <cell r="R30">
            <v>44</v>
          </cell>
          <cell r="S30">
            <v>34</v>
          </cell>
          <cell r="T30">
            <v>23</v>
          </cell>
          <cell r="U30">
            <v>14</v>
          </cell>
          <cell r="V30">
            <v>7</v>
          </cell>
          <cell r="W30">
            <v>0</v>
          </cell>
          <cell r="X30">
            <v>0</v>
          </cell>
          <cell r="Y30">
            <v>0</v>
          </cell>
          <cell r="AA30">
            <v>2160</v>
          </cell>
          <cell r="AB30">
            <v>2200</v>
          </cell>
          <cell r="AC30">
            <v>224</v>
          </cell>
          <cell r="AD30">
            <v>178</v>
          </cell>
          <cell r="AE30">
            <v>133</v>
          </cell>
          <cell r="AF30">
            <v>87</v>
          </cell>
          <cell r="AG30">
            <v>41</v>
          </cell>
          <cell r="AH30">
            <v>6</v>
          </cell>
          <cell r="AI30">
            <v>0</v>
          </cell>
          <cell r="AJ30">
            <v>0</v>
          </cell>
          <cell r="AL30">
            <v>2880</v>
          </cell>
          <cell r="AM30">
            <v>2920</v>
          </cell>
          <cell r="AN30">
            <v>202</v>
          </cell>
          <cell r="AO30">
            <v>156</v>
          </cell>
          <cell r="AP30">
            <v>111</v>
          </cell>
          <cell r="AQ30">
            <v>68</v>
          </cell>
          <cell r="AR30">
            <v>37</v>
          </cell>
          <cell r="AS30">
            <v>7</v>
          </cell>
          <cell r="AT30">
            <v>0</v>
          </cell>
          <cell r="AU30">
            <v>0</v>
          </cell>
        </row>
        <row r="31">
          <cell r="E31">
            <v>440</v>
          </cell>
          <cell r="F31">
            <v>450</v>
          </cell>
          <cell r="G31">
            <v>43</v>
          </cell>
          <cell r="H31">
            <v>32</v>
          </cell>
          <cell r="I31">
            <v>22</v>
          </cell>
          <cell r="J31">
            <v>11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P31">
            <v>660</v>
          </cell>
          <cell r="Q31">
            <v>670</v>
          </cell>
          <cell r="R31">
            <v>46</v>
          </cell>
          <cell r="S31">
            <v>35</v>
          </cell>
          <cell r="T31">
            <v>25</v>
          </cell>
          <cell r="U31">
            <v>15</v>
          </cell>
          <cell r="V31">
            <v>8</v>
          </cell>
          <cell r="W31">
            <v>1</v>
          </cell>
          <cell r="X31">
            <v>0</v>
          </cell>
          <cell r="Y31">
            <v>0</v>
          </cell>
          <cell r="AA31">
            <v>2200</v>
          </cell>
          <cell r="AB31">
            <v>2240</v>
          </cell>
          <cell r="AC31">
            <v>230</v>
          </cell>
          <cell r="AD31">
            <v>184</v>
          </cell>
          <cell r="AE31">
            <v>139</v>
          </cell>
          <cell r="AF31">
            <v>93</v>
          </cell>
          <cell r="AG31">
            <v>47</v>
          </cell>
          <cell r="AH31">
            <v>10</v>
          </cell>
          <cell r="AI31">
            <v>0</v>
          </cell>
          <cell r="AJ31">
            <v>0</v>
          </cell>
          <cell r="AL31">
            <v>2920</v>
          </cell>
          <cell r="AM31">
            <v>2960</v>
          </cell>
          <cell r="AN31">
            <v>208</v>
          </cell>
          <cell r="AO31">
            <v>162</v>
          </cell>
          <cell r="AP31">
            <v>117</v>
          </cell>
          <cell r="AQ31">
            <v>72</v>
          </cell>
          <cell r="AR31">
            <v>41</v>
          </cell>
          <cell r="AS31">
            <v>11</v>
          </cell>
          <cell r="AT31">
            <v>0</v>
          </cell>
          <cell r="AU31">
            <v>0</v>
          </cell>
        </row>
        <row r="32">
          <cell r="E32">
            <v>450</v>
          </cell>
          <cell r="F32">
            <v>460</v>
          </cell>
          <cell r="G32">
            <v>44</v>
          </cell>
          <cell r="H32">
            <v>34</v>
          </cell>
          <cell r="I32">
            <v>23</v>
          </cell>
          <cell r="J32">
            <v>13</v>
          </cell>
          <cell r="K32">
            <v>4</v>
          </cell>
          <cell r="L32">
            <v>0</v>
          </cell>
          <cell r="M32">
            <v>0</v>
          </cell>
          <cell r="N32">
            <v>0</v>
          </cell>
          <cell r="P32">
            <v>670</v>
          </cell>
          <cell r="Q32">
            <v>680</v>
          </cell>
          <cell r="R32">
            <v>47</v>
          </cell>
          <cell r="S32">
            <v>37</v>
          </cell>
          <cell r="T32">
            <v>26</v>
          </cell>
          <cell r="U32">
            <v>16</v>
          </cell>
          <cell r="V32">
            <v>9</v>
          </cell>
          <cell r="W32">
            <v>2</v>
          </cell>
          <cell r="X32">
            <v>0</v>
          </cell>
          <cell r="Y32">
            <v>0</v>
          </cell>
          <cell r="AA32">
            <v>2240</v>
          </cell>
          <cell r="AB32">
            <v>2280</v>
          </cell>
          <cell r="AC32">
            <v>236</v>
          </cell>
          <cell r="AD32">
            <v>190</v>
          </cell>
          <cell r="AE32">
            <v>145</v>
          </cell>
          <cell r="AF32">
            <v>99</v>
          </cell>
          <cell r="AG32">
            <v>53</v>
          </cell>
          <cell r="AH32">
            <v>14</v>
          </cell>
          <cell r="AI32">
            <v>0</v>
          </cell>
          <cell r="AJ32">
            <v>0</v>
          </cell>
          <cell r="AL32">
            <v>2960</v>
          </cell>
          <cell r="AM32">
            <v>3000</v>
          </cell>
          <cell r="AN32">
            <v>214</v>
          </cell>
          <cell r="AO32">
            <v>168</v>
          </cell>
          <cell r="AP32">
            <v>123</v>
          </cell>
          <cell r="AQ32">
            <v>77</v>
          </cell>
          <cell r="AR32">
            <v>45</v>
          </cell>
          <cell r="AS32">
            <v>15</v>
          </cell>
          <cell r="AT32">
            <v>0</v>
          </cell>
          <cell r="AU32">
            <v>0</v>
          </cell>
        </row>
        <row r="33">
          <cell r="E33">
            <v>460</v>
          </cell>
          <cell r="F33">
            <v>470</v>
          </cell>
          <cell r="G33">
            <v>46</v>
          </cell>
          <cell r="H33">
            <v>35</v>
          </cell>
          <cell r="I33">
            <v>25</v>
          </cell>
          <cell r="J33">
            <v>14</v>
          </cell>
          <cell r="K33">
            <v>5</v>
          </cell>
          <cell r="L33">
            <v>0</v>
          </cell>
          <cell r="M33">
            <v>0</v>
          </cell>
          <cell r="N33">
            <v>0</v>
          </cell>
          <cell r="P33">
            <v>680</v>
          </cell>
          <cell r="Q33">
            <v>690</v>
          </cell>
          <cell r="R33">
            <v>49</v>
          </cell>
          <cell r="S33">
            <v>38</v>
          </cell>
          <cell r="T33">
            <v>28</v>
          </cell>
          <cell r="U33">
            <v>17</v>
          </cell>
          <cell r="V33">
            <v>10</v>
          </cell>
          <cell r="W33">
            <v>3</v>
          </cell>
          <cell r="X33">
            <v>0</v>
          </cell>
          <cell r="Y33">
            <v>0</v>
          </cell>
          <cell r="AA33">
            <v>2280</v>
          </cell>
          <cell r="AB33">
            <v>2320</v>
          </cell>
          <cell r="AC33">
            <v>242</v>
          </cell>
          <cell r="AD33">
            <v>196</v>
          </cell>
          <cell r="AE33">
            <v>151</v>
          </cell>
          <cell r="AF33">
            <v>105</v>
          </cell>
          <cell r="AG33">
            <v>59</v>
          </cell>
          <cell r="AH33">
            <v>18</v>
          </cell>
          <cell r="AI33">
            <v>0</v>
          </cell>
          <cell r="AJ33">
            <v>0</v>
          </cell>
          <cell r="AL33">
            <v>3000</v>
          </cell>
          <cell r="AM33">
            <v>3040</v>
          </cell>
          <cell r="AN33">
            <v>220</v>
          </cell>
          <cell r="AO33">
            <v>174</v>
          </cell>
          <cell r="AP33">
            <v>129</v>
          </cell>
          <cell r="AQ33">
            <v>83</v>
          </cell>
          <cell r="AR33">
            <v>49</v>
          </cell>
          <cell r="AS33">
            <v>19</v>
          </cell>
          <cell r="AT33">
            <v>0</v>
          </cell>
          <cell r="AU33">
            <v>0</v>
          </cell>
        </row>
        <row r="34">
          <cell r="E34">
            <v>470</v>
          </cell>
          <cell r="F34">
            <v>480</v>
          </cell>
          <cell r="G34">
            <v>47</v>
          </cell>
          <cell r="H34">
            <v>37</v>
          </cell>
          <cell r="I34">
            <v>26</v>
          </cell>
          <cell r="J34">
            <v>16</v>
          </cell>
          <cell r="K34">
            <v>6</v>
          </cell>
          <cell r="L34">
            <v>0</v>
          </cell>
          <cell r="M34">
            <v>0</v>
          </cell>
          <cell r="N34">
            <v>0</v>
          </cell>
          <cell r="P34">
            <v>690</v>
          </cell>
          <cell r="Q34">
            <v>700</v>
          </cell>
          <cell r="R34">
            <v>50</v>
          </cell>
          <cell r="S34">
            <v>40</v>
          </cell>
          <cell r="T34">
            <v>29</v>
          </cell>
          <cell r="U34">
            <v>19</v>
          </cell>
          <cell r="V34">
            <v>11</v>
          </cell>
          <cell r="W34">
            <v>4</v>
          </cell>
          <cell r="X34">
            <v>0</v>
          </cell>
          <cell r="Y34">
            <v>0</v>
          </cell>
          <cell r="AA34">
            <v>2320</v>
          </cell>
          <cell r="AB34">
            <v>2360</v>
          </cell>
          <cell r="AC34">
            <v>248</v>
          </cell>
          <cell r="AD34">
            <v>202</v>
          </cell>
          <cell r="AE34">
            <v>157</v>
          </cell>
          <cell r="AF34">
            <v>111</v>
          </cell>
          <cell r="AG34">
            <v>65</v>
          </cell>
          <cell r="AH34">
            <v>22</v>
          </cell>
          <cell r="AI34">
            <v>0</v>
          </cell>
          <cell r="AJ34">
            <v>0</v>
          </cell>
          <cell r="AL34">
            <v>3040</v>
          </cell>
          <cell r="AM34">
            <v>3080</v>
          </cell>
          <cell r="AN34">
            <v>226</v>
          </cell>
          <cell r="AO34">
            <v>180</v>
          </cell>
          <cell r="AP34">
            <v>135</v>
          </cell>
          <cell r="AQ34">
            <v>89</v>
          </cell>
          <cell r="AR34">
            <v>53</v>
          </cell>
          <cell r="AS34">
            <v>23</v>
          </cell>
          <cell r="AT34">
            <v>0</v>
          </cell>
          <cell r="AU34">
            <v>0</v>
          </cell>
        </row>
        <row r="35">
          <cell r="E35">
            <v>480</v>
          </cell>
          <cell r="F35">
            <v>490</v>
          </cell>
          <cell r="G35">
            <v>49</v>
          </cell>
          <cell r="H35">
            <v>38</v>
          </cell>
          <cell r="I35">
            <v>28</v>
          </cell>
          <cell r="J35">
            <v>17</v>
          </cell>
          <cell r="K35">
            <v>7</v>
          </cell>
          <cell r="L35">
            <v>0</v>
          </cell>
          <cell r="M35">
            <v>0</v>
          </cell>
          <cell r="N35">
            <v>0</v>
          </cell>
          <cell r="P35">
            <v>700</v>
          </cell>
          <cell r="Q35">
            <v>710</v>
          </cell>
          <cell r="R35">
            <v>52</v>
          </cell>
          <cell r="S35">
            <v>41</v>
          </cell>
          <cell r="T35">
            <v>31</v>
          </cell>
          <cell r="U35">
            <v>20</v>
          </cell>
          <cell r="V35">
            <v>12</v>
          </cell>
          <cell r="W35">
            <v>5</v>
          </cell>
          <cell r="X35">
            <v>0</v>
          </cell>
          <cell r="Y35">
            <v>0</v>
          </cell>
          <cell r="AA35">
            <v>2360</v>
          </cell>
          <cell r="AB35">
            <v>2400</v>
          </cell>
          <cell r="AC35">
            <v>254</v>
          </cell>
          <cell r="AD35">
            <v>208</v>
          </cell>
          <cell r="AE35">
            <v>163</v>
          </cell>
          <cell r="AF35">
            <v>117</v>
          </cell>
          <cell r="AG35">
            <v>71</v>
          </cell>
          <cell r="AH35">
            <v>26</v>
          </cell>
          <cell r="AI35">
            <v>0</v>
          </cell>
          <cell r="AJ35">
            <v>0</v>
          </cell>
          <cell r="AL35">
            <v>3080</v>
          </cell>
          <cell r="AM35">
            <v>3120</v>
          </cell>
          <cell r="AN35">
            <v>232</v>
          </cell>
          <cell r="AO35">
            <v>186</v>
          </cell>
          <cell r="AP35">
            <v>141</v>
          </cell>
          <cell r="AQ35">
            <v>95</v>
          </cell>
          <cell r="AR35">
            <v>57</v>
          </cell>
          <cell r="AS35">
            <v>27</v>
          </cell>
          <cell r="AT35">
            <v>0</v>
          </cell>
          <cell r="AU35">
            <v>0</v>
          </cell>
        </row>
        <row r="36">
          <cell r="E36">
            <v>490</v>
          </cell>
          <cell r="F36">
            <v>500</v>
          </cell>
          <cell r="G36">
            <v>50</v>
          </cell>
          <cell r="H36">
            <v>40</v>
          </cell>
          <cell r="I36">
            <v>29</v>
          </cell>
          <cell r="J36">
            <v>19</v>
          </cell>
          <cell r="K36">
            <v>8</v>
          </cell>
          <cell r="L36">
            <v>1</v>
          </cell>
          <cell r="M36">
            <v>0</v>
          </cell>
          <cell r="N36">
            <v>0</v>
          </cell>
          <cell r="P36">
            <v>710</v>
          </cell>
          <cell r="Q36">
            <v>720</v>
          </cell>
          <cell r="R36">
            <v>53</v>
          </cell>
          <cell r="S36">
            <v>43</v>
          </cell>
          <cell r="T36">
            <v>32</v>
          </cell>
          <cell r="U36">
            <v>22</v>
          </cell>
          <cell r="V36">
            <v>13</v>
          </cell>
          <cell r="W36">
            <v>6</v>
          </cell>
          <cell r="X36">
            <v>0</v>
          </cell>
          <cell r="Y36">
            <v>0</v>
          </cell>
          <cell r="AA36">
            <v>2400</v>
          </cell>
          <cell r="AB36">
            <v>2440</v>
          </cell>
          <cell r="AC36">
            <v>260</v>
          </cell>
          <cell r="AD36">
            <v>214</v>
          </cell>
          <cell r="AE36">
            <v>169</v>
          </cell>
          <cell r="AF36">
            <v>123</v>
          </cell>
          <cell r="AG36">
            <v>77</v>
          </cell>
          <cell r="AH36">
            <v>32</v>
          </cell>
          <cell r="AI36">
            <v>0</v>
          </cell>
          <cell r="AJ36">
            <v>0</v>
          </cell>
          <cell r="AL36">
            <v>3120</v>
          </cell>
          <cell r="AM36">
            <v>3160</v>
          </cell>
          <cell r="AN36">
            <v>238</v>
          </cell>
          <cell r="AO36">
            <v>192</v>
          </cell>
          <cell r="AP36">
            <v>147</v>
          </cell>
          <cell r="AQ36">
            <v>101</v>
          </cell>
          <cell r="AR36">
            <v>61</v>
          </cell>
          <cell r="AS36">
            <v>31</v>
          </cell>
          <cell r="AT36">
            <v>0</v>
          </cell>
          <cell r="AU36">
            <v>0</v>
          </cell>
        </row>
        <row r="37">
          <cell r="E37">
            <v>500</v>
          </cell>
          <cell r="F37">
            <v>510</v>
          </cell>
          <cell r="G37">
            <v>52</v>
          </cell>
          <cell r="H37">
            <v>41</v>
          </cell>
          <cell r="I37">
            <v>31</v>
          </cell>
          <cell r="J37">
            <v>20</v>
          </cell>
          <cell r="K37">
            <v>10</v>
          </cell>
          <cell r="L37">
            <v>2</v>
          </cell>
          <cell r="M37">
            <v>0</v>
          </cell>
          <cell r="N37">
            <v>0</v>
          </cell>
          <cell r="P37">
            <v>720</v>
          </cell>
          <cell r="Q37">
            <v>730</v>
          </cell>
          <cell r="R37">
            <v>55</v>
          </cell>
          <cell r="S37">
            <v>44</v>
          </cell>
          <cell r="T37">
            <v>34</v>
          </cell>
          <cell r="U37">
            <v>23</v>
          </cell>
          <cell r="V37">
            <v>14</v>
          </cell>
          <cell r="W37">
            <v>7</v>
          </cell>
          <cell r="X37">
            <v>0</v>
          </cell>
          <cell r="Y37">
            <v>0</v>
          </cell>
          <cell r="AA37">
            <v>2440</v>
          </cell>
          <cell r="AB37">
            <v>2480</v>
          </cell>
          <cell r="AC37">
            <v>266</v>
          </cell>
          <cell r="AD37">
            <v>220</v>
          </cell>
          <cell r="AE37">
            <v>175</v>
          </cell>
          <cell r="AF37">
            <v>129</v>
          </cell>
          <cell r="AG37">
            <v>83</v>
          </cell>
          <cell r="AH37">
            <v>38</v>
          </cell>
          <cell r="AI37">
            <v>4</v>
          </cell>
          <cell r="AJ37">
            <v>0</v>
          </cell>
          <cell r="AL37">
            <v>3160</v>
          </cell>
          <cell r="AM37">
            <v>3200</v>
          </cell>
          <cell r="AN37">
            <v>244</v>
          </cell>
          <cell r="AO37">
            <v>198</v>
          </cell>
          <cell r="AP37">
            <v>153</v>
          </cell>
          <cell r="AQ37">
            <v>107</v>
          </cell>
          <cell r="AR37">
            <v>65</v>
          </cell>
          <cell r="AS37">
            <v>35</v>
          </cell>
          <cell r="AT37">
            <v>4</v>
          </cell>
          <cell r="AU37">
            <v>0</v>
          </cell>
        </row>
        <row r="38">
          <cell r="E38">
            <v>510</v>
          </cell>
          <cell r="F38">
            <v>520</v>
          </cell>
          <cell r="G38">
            <v>53</v>
          </cell>
          <cell r="H38">
            <v>43</v>
          </cell>
          <cell r="I38">
            <v>32</v>
          </cell>
          <cell r="J38">
            <v>22</v>
          </cell>
          <cell r="K38">
            <v>11</v>
          </cell>
          <cell r="L38">
            <v>3</v>
          </cell>
          <cell r="M38">
            <v>0</v>
          </cell>
          <cell r="N38">
            <v>0</v>
          </cell>
          <cell r="P38">
            <v>730</v>
          </cell>
          <cell r="Q38">
            <v>740</v>
          </cell>
          <cell r="R38">
            <v>56</v>
          </cell>
          <cell r="S38">
            <v>46</v>
          </cell>
          <cell r="T38">
            <v>35</v>
          </cell>
          <cell r="U38">
            <v>25</v>
          </cell>
          <cell r="V38">
            <v>15</v>
          </cell>
          <cell r="W38">
            <v>8</v>
          </cell>
          <cell r="X38">
            <v>1</v>
          </cell>
          <cell r="Y38">
            <v>0</v>
          </cell>
          <cell r="AA38">
            <v>2480</v>
          </cell>
          <cell r="AB38">
            <v>2520</v>
          </cell>
          <cell r="AC38">
            <v>272</v>
          </cell>
          <cell r="AD38">
            <v>226</v>
          </cell>
          <cell r="AE38">
            <v>181</v>
          </cell>
          <cell r="AF38">
            <v>135</v>
          </cell>
          <cell r="AG38">
            <v>89</v>
          </cell>
          <cell r="AH38">
            <v>44</v>
          </cell>
          <cell r="AI38">
            <v>8</v>
          </cell>
          <cell r="AJ38">
            <v>0</v>
          </cell>
          <cell r="AL38">
            <v>3200</v>
          </cell>
          <cell r="AM38">
            <v>3240</v>
          </cell>
          <cell r="AN38">
            <v>250</v>
          </cell>
          <cell r="AO38">
            <v>204</v>
          </cell>
          <cell r="AP38">
            <v>159</v>
          </cell>
          <cell r="AQ38">
            <v>113</v>
          </cell>
          <cell r="AR38">
            <v>69</v>
          </cell>
          <cell r="AS38">
            <v>39</v>
          </cell>
          <cell r="AT38">
            <v>8</v>
          </cell>
          <cell r="AU38">
            <v>0</v>
          </cell>
        </row>
        <row r="39">
          <cell r="E39">
            <v>520</v>
          </cell>
          <cell r="F39">
            <v>530</v>
          </cell>
          <cell r="G39">
            <v>55</v>
          </cell>
          <cell r="H39">
            <v>44</v>
          </cell>
          <cell r="I39">
            <v>34</v>
          </cell>
          <cell r="J39">
            <v>23</v>
          </cell>
          <cell r="K39">
            <v>13</v>
          </cell>
          <cell r="L39">
            <v>4</v>
          </cell>
          <cell r="M39">
            <v>0</v>
          </cell>
          <cell r="N39">
            <v>0</v>
          </cell>
          <cell r="P39">
            <v>740</v>
          </cell>
          <cell r="Q39">
            <v>750</v>
          </cell>
          <cell r="R39">
            <v>58</v>
          </cell>
          <cell r="S39">
            <v>47</v>
          </cell>
          <cell r="T39">
            <v>37</v>
          </cell>
          <cell r="U39">
            <v>26</v>
          </cell>
          <cell r="V39">
            <v>16</v>
          </cell>
          <cell r="W39">
            <v>9</v>
          </cell>
          <cell r="X39">
            <v>2</v>
          </cell>
          <cell r="Y39">
            <v>0</v>
          </cell>
          <cell r="AA39">
            <v>2520</v>
          </cell>
          <cell r="AB39">
            <v>2560</v>
          </cell>
          <cell r="AC39">
            <v>278</v>
          </cell>
          <cell r="AD39">
            <v>232</v>
          </cell>
          <cell r="AE39">
            <v>187</v>
          </cell>
          <cell r="AF39">
            <v>141</v>
          </cell>
          <cell r="AG39">
            <v>95</v>
          </cell>
          <cell r="AH39">
            <v>50</v>
          </cell>
          <cell r="AI39">
            <v>12</v>
          </cell>
          <cell r="AJ39">
            <v>0</v>
          </cell>
          <cell r="AL39">
            <v>3240</v>
          </cell>
          <cell r="AM39">
            <v>3280</v>
          </cell>
          <cell r="AN39">
            <v>256</v>
          </cell>
          <cell r="AO39">
            <v>210</v>
          </cell>
          <cell r="AP39">
            <v>165</v>
          </cell>
          <cell r="AQ39">
            <v>119</v>
          </cell>
          <cell r="AR39">
            <v>73</v>
          </cell>
          <cell r="AS39">
            <v>43</v>
          </cell>
          <cell r="AT39">
            <v>12</v>
          </cell>
          <cell r="AU39">
            <v>0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 (05)"/>
      <sheetName val="Gross Earnings"/>
      <sheetName val="Overtime"/>
      <sheetName val="Terms"/>
      <sheetName val="Salaried Overtime"/>
      <sheetName val="Incentive Rates"/>
      <sheetName val="Equivalent Earnings"/>
      <sheetName val="Time Sheets In Excel"/>
      <sheetName val="Deductions"/>
      <sheetName val="Gross and Net"/>
      <sheetName val="Social Security"/>
      <sheetName val="Ceilings"/>
      <sheetName val="FICA Calc."/>
      <sheetName val="Disability Deduction"/>
      <sheetName val="Income Tax Withholdings"/>
      <sheetName val="Wage Bracket Method"/>
      <sheetName val="Single Weekly"/>
      <sheetName val="Married Weekly"/>
      <sheetName val="Single bi-weekly"/>
      <sheetName val="Married bi-weekly"/>
      <sheetName val="Percentage Method Single"/>
      <sheetName val="Percentage Method Married"/>
      <sheetName val="State Withholding Tax"/>
      <sheetName val="Total Owed to the IRS"/>
      <sheetName val="Sheet5"/>
      <sheetName val="Sheet4"/>
      <sheetName val="Templates ==&gt;"/>
      <sheetName val="Gross Earn Templates"/>
      <sheetName val="Overtime Template"/>
      <sheetName val="EquivEarnTemplate"/>
      <sheetName val="Salaried Over Template"/>
      <sheetName val="FICA Calc.Templates"/>
      <sheetName val="Disability Ded. Template"/>
      <sheetName val="Wage Bracket Method Template"/>
      <sheetName val="Sheet1"/>
      <sheetName val="Answers==&gt;"/>
      <sheetName val="Gross Earnings (an)"/>
      <sheetName val="Overtime (an)"/>
      <sheetName val="Equivalent Earnings (an)"/>
      <sheetName val="Salaried Overtime (an)"/>
      <sheetName val="Incentive Rates (an)"/>
      <sheetName val="Gross and Net (an)"/>
      <sheetName val="Ceilings (an)"/>
      <sheetName val="FICA Calc. (an)"/>
      <sheetName val="Disability Deduction (an)"/>
      <sheetName val="Wage Bracket Method (an)"/>
      <sheetName val="Percentage Method Single (an)"/>
      <sheetName val="Percentage Method Married (an)"/>
      <sheetName val="State Withholding Tax (an)"/>
      <sheetName val="Total Owed to the IRS (a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F2" t="str">
            <v>Married</v>
          </cell>
        </row>
        <row r="3">
          <cell r="F3" t="str">
            <v>Single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a.gov/retire2/retirechart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8285-60BA-49DB-8F1A-7A1FA849884B}">
  <sheetPr>
    <tabColor rgb="FFFFFF00"/>
  </sheetPr>
  <dimension ref="A1:AQ39"/>
  <sheetViews>
    <sheetView tabSelected="1" workbookViewId="0">
      <selection activeCell="T43" sqref="T43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4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33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32.25" x14ac:dyDescent="0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2.25" x14ac:dyDescent="0.5">
      <c r="A4" s="1"/>
      <c r="B4" s="5" t="s">
        <v>59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6.25" x14ac:dyDescent="0.4">
      <c r="A5" s="1"/>
      <c r="B5" s="9"/>
      <c r="C5" s="16" t="s">
        <v>0</v>
      </c>
      <c r="D5" s="10"/>
      <c r="E5" s="10"/>
      <c r="F5" s="11"/>
      <c r="G5" s="11"/>
      <c r="H5" s="11"/>
      <c r="I5" s="11"/>
      <c r="J5" s="12"/>
      <c r="K5" s="11"/>
      <c r="L5" s="12"/>
      <c r="M5" s="12"/>
      <c r="N5" s="13"/>
      <c r="O5" s="14"/>
      <c r="P5" s="14"/>
      <c r="Q5" s="14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6.25" x14ac:dyDescent="0.4">
      <c r="A6" s="1"/>
      <c r="B6" s="9"/>
      <c r="C6" s="19" t="s">
        <v>48</v>
      </c>
      <c r="D6" s="10"/>
      <c r="E6" s="10"/>
      <c r="F6" s="11"/>
      <c r="G6" s="11"/>
      <c r="H6" s="11"/>
      <c r="I6" s="11"/>
      <c r="J6" s="12"/>
      <c r="K6" s="11"/>
      <c r="L6" s="12"/>
      <c r="M6" s="12"/>
      <c r="N6" s="13"/>
      <c r="O6" s="14"/>
      <c r="P6" s="17"/>
      <c r="Q6" s="11"/>
      <c r="R6" s="1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6.25" x14ac:dyDescent="0.4">
      <c r="A7" s="1"/>
      <c r="B7" s="9"/>
      <c r="C7" s="19" t="s">
        <v>51</v>
      </c>
      <c r="D7" s="10"/>
      <c r="E7" s="10"/>
      <c r="F7" s="11"/>
      <c r="G7" s="11"/>
      <c r="H7" s="11"/>
      <c r="I7" s="11"/>
      <c r="J7" s="12"/>
      <c r="K7" s="11"/>
      <c r="L7" s="12"/>
      <c r="M7" s="12"/>
      <c r="N7" s="13"/>
      <c r="O7" s="11"/>
      <c r="P7" s="11"/>
      <c r="Q7" s="11"/>
      <c r="R7" s="1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6.25" x14ac:dyDescent="0.4">
      <c r="A8" s="1"/>
      <c r="B8" s="9"/>
      <c r="C8" s="19" t="s">
        <v>49</v>
      </c>
      <c r="D8" s="20"/>
      <c r="E8" s="10"/>
      <c r="F8" s="11"/>
      <c r="G8" s="11"/>
      <c r="H8" s="11"/>
      <c r="I8" s="11"/>
      <c r="J8" s="12"/>
      <c r="K8" s="11"/>
      <c r="L8" s="12"/>
      <c r="M8" s="12"/>
      <c r="N8" s="13"/>
      <c r="O8" s="11"/>
      <c r="P8" s="11"/>
      <c r="Q8" s="11"/>
      <c r="R8" s="1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6.25" x14ac:dyDescent="0.4">
      <c r="A9" s="1"/>
      <c r="B9" s="9"/>
      <c r="C9" s="19" t="s">
        <v>52</v>
      </c>
      <c r="D9" s="10"/>
      <c r="E9" s="10"/>
      <c r="F9" s="11"/>
      <c r="G9" s="11"/>
      <c r="H9" s="11"/>
      <c r="I9" s="11"/>
      <c r="J9" s="12"/>
      <c r="K9" s="11"/>
      <c r="L9" s="12"/>
      <c r="M9" s="12"/>
      <c r="N9" s="13"/>
      <c r="O9" s="11"/>
      <c r="P9" s="11"/>
      <c r="Q9" s="11"/>
      <c r="R9" s="1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6.25" x14ac:dyDescent="0.4">
      <c r="A10" s="1"/>
      <c r="B10" s="9"/>
      <c r="C10" s="19" t="s">
        <v>50</v>
      </c>
      <c r="D10" s="20"/>
      <c r="E10" s="10"/>
      <c r="F10" s="11"/>
      <c r="G10" s="11"/>
      <c r="H10" s="11"/>
      <c r="I10" s="11"/>
      <c r="J10" s="12"/>
      <c r="K10" s="11"/>
      <c r="L10" s="12"/>
      <c r="M10" s="12"/>
      <c r="N10" s="13"/>
      <c r="O10" s="11"/>
      <c r="P10" s="11"/>
      <c r="Q10" s="11"/>
      <c r="R10" s="1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3.5" customHeight="1" x14ac:dyDescent="0.4">
      <c r="A11" s="1"/>
      <c r="B11" s="9"/>
      <c r="C11" s="19"/>
      <c r="D11" s="20"/>
      <c r="E11" s="10"/>
      <c r="F11" s="11"/>
      <c r="G11" s="11"/>
      <c r="H11" s="11"/>
      <c r="I11" s="11"/>
      <c r="J11" s="12"/>
      <c r="K11" s="11"/>
      <c r="L11" s="12"/>
      <c r="M11" s="12"/>
      <c r="N11" s="13"/>
      <c r="O11" s="11"/>
      <c r="P11" s="11"/>
      <c r="Q11" s="11"/>
      <c r="R11" s="1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6.25" x14ac:dyDescent="0.4">
      <c r="A12" s="1"/>
      <c r="B12" s="9"/>
      <c r="C12" s="19"/>
      <c r="D12" s="10"/>
      <c r="E12" s="10"/>
      <c r="F12" s="11"/>
      <c r="G12" s="11"/>
      <c r="H12" s="11"/>
      <c r="I12" s="11"/>
      <c r="J12" s="12"/>
      <c r="K12" s="11"/>
      <c r="L12" s="12"/>
      <c r="M12" s="12"/>
      <c r="N12" s="13"/>
      <c r="O12" s="11"/>
      <c r="P12" s="11"/>
      <c r="Q12" s="11"/>
      <c r="R12" s="1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6.25" x14ac:dyDescent="0.4">
      <c r="A13" s="1"/>
      <c r="B13" s="9"/>
      <c r="C13" s="19"/>
      <c r="D13" s="10"/>
      <c r="E13" s="10"/>
      <c r="F13" s="11"/>
      <c r="G13" s="11"/>
      <c r="H13" s="11"/>
      <c r="I13" s="11"/>
      <c r="J13" s="12"/>
      <c r="K13" s="11"/>
      <c r="L13" s="12"/>
      <c r="M13" s="12"/>
      <c r="N13" s="13"/>
      <c r="O13" s="11"/>
      <c r="P13" s="11"/>
      <c r="Q13" s="11"/>
      <c r="R13" s="1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6.25" x14ac:dyDescent="0.4">
      <c r="A14" s="1"/>
      <c r="B14" s="9"/>
      <c r="C14" s="21"/>
      <c r="D14" s="10"/>
      <c r="E14" s="10"/>
      <c r="F14" s="11"/>
      <c r="G14" s="11"/>
      <c r="H14" s="11"/>
      <c r="I14" s="11"/>
      <c r="J14" s="12"/>
      <c r="K14" s="11"/>
      <c r="L14" s="12"/>
      <c r="M14" s="12"/>
      <c r="N14" s="13"/>
      <c r="O14" s="11"/>
      <c r="P14" s="11"/>
      <c r="Q14" s="11"/>
      <c r="R14" s="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6.25" x14ac:dyDescent="0.4">
      <c r="A15" s="1"/>
      <c r="B15" s="9"/>
      <c r="C15" s="21"/>
      <c r="D15" s="10"/>
      <c r="E15" s="10"/>
      <c r="F15" s="11"/>
      <c r="G15" s="11"/>
      <c r="H15" s="11"/>
      <c r="I15" s="11"/>
      <c r="J15" s="12"/>
      <c r="K15" s="11"/>
      <c r="L15" s="12"/>
      <c r="M15" s="12"/>
      <c r="N15" s="13"/>
      <c r="O15" s="11"/>
      <c r="P15" s="11"/>
      <c r="Q15" s="11"/>
      <c r="R15" s="1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6.25" x14ac:dyDescent="0.4">
      <c r="A16" s="1"/>
      <c r="B16" s="9"/>
      <c r="C16" s="22"/>
      <c r="D16" s="10"/>
      <c r="E16" s="10"/>
      <c r="F16" s="11"/>
      <c r="G16" s="11"/>
      <c r="H16" s="11"/>
      <c r="I16" s="11"/>
      <c r="J16" s="12"/>
      <c r="K16" s="11"/>
      <c r="L16" s="12"/>
      <c r="M16" s="12"/>
      <c r="N16" s="13"/>
      <c r="O16" s="11"/>
      <c r="P16" s="11"/>
      <c r="Q16" s="11"/>
      <c r="R16" s="18"/>
      <c r="S16" s="1"/>
      <c r="T16" s="1"/>
      <c r="U16" s="1"/>
      <c r="V16" s="1"/>
      <c r="W16" s="1"/>
      <c r="X16" s="1" t="str">
        <f t="shared" ref="X16:X21" si="0">REPLACE(C16,1,3,"")</f>
        <v/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26.25" x14ac:dyDescent="0.4">
      <c r="A17" s="1"/>
      <c r="B17" s="9"/>
      <c r="C17" s="21"/>
      <c r="D17" s="10"/>
      <c r="E17" s="10"/>
      <c r="F17" s="11"/>
      <c r="G17" s="11"/>
      <c r="H17" s="11"/>
      <c r="I17" s="11"/>
      <c r="J17" s="12"/>
      <c r="K17" s="11"/>
      <c r="L17" s="12"/>
      <c r="M17" s="12"/>
      <c r="N17" s="13"/>
      <c r="O17" s="11"/>
      <c r="P17" s="11"/>
      <c r="Q17" s="11"/>
      <c r="R17" s="18"/>
      <c r="S17" s="1"/>
      <c r="T17" s="1"/>
      <c r="U17" s="1"/>
      <c r="V17" s="1"/>
      <c r="W17" s="1"/>
      <c r="X17" s="1" t="str">
        <f t="shared" si="0"/>
        <v/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26.25" x14ac:dyDescent="0.4">
      <c r="A18" s="1"/>
      <c r="B18" s="23"/>
      <c r="C18" s="21"/>
      <c r="D18" s="10"/>
      <c r="E18" s="10"/>
      <c r="F18" s="11"/>
      <c r="G18" s="11"/>
      <c r="H18" s="11"/>
      <c r="I18" s="11"/>
      <c r="J18" s="12"/>
      <c r="K18" s="11"/>
      <c r="L18" s="12"/>
      <c r="M18" s="12"/>
      <c r="N18" s="13"/>
      <c r="O18" s="11"/>
      <c r="P18" s="11"/>
      <c r="Q18" s="11"/>
      <c r="R18" s="18"/>
      <c r="S18" s="1"/>
      <c r="T18" s="1"/>
      <c r="U18" s="1"/>
      <c r="V18" s="1"/>
      <c r="W18" s="1"/>
      <c r="X18" s="1" t="str">
        <f t="shared" si="0"/>
        <v/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26.25" x14ac:dyDescent="0.4">
      <c r="A19" s="1"/>
      <c r="B19" s="23"/>
      <c r="C19" s="22"/>
      <c r="D19" s="10"/>
      <c r="E19" s="10"/>
      <c r="F19" s="11"/>
      <c r="G19" s="11"/>
      <c r="H19" s="11"/>
      <c r="I19" s="11"/>
      <c r="J19" s="12"/>
      <c r="K19" s="11"/>
      <c r="L19" s="12"/>
      <c r="M19" s="12"/>
      <c r="N19" s="13"/>
      <c r="O19" s="11"/>
      <c r="P19" s="11"/>
      <c r="Q19" s="11"/>
      <c r="R19" s="18"/>
      <c r="S19" s="1"/>
      <c r="T19" s="1"/>
      <c r="U19" s="1"/>
      <c r="V19" s="1"/>
      <c r="W19" s="1"/>
      <c r="X19" s="1" t="str">
        <f t="shared" si="0"/>
        <v/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3.25" x14ac:dyDescent="0.35">
      <c r="A20" s="1"/>
      <c r="B20" s="23"/>
      <c r="C20" s="24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1"/>
      <c r="O20" s="11"/>
      <c r="P20" s="11"/>
      <c r="Q20" s="11"/>
      <c r="R20" s="18"/>
      <c r="S20" s="1"/>
      <c r="T20" s="1"/>
      <c r="U20" s="1"/>
      <c r="V20" s="1"/>
      <c r="W20" s="1"/>
      <c r="X20" s="1" t="str">
        <f t="shared" si="0"/>
        <v/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.75" thickBot="1" x14ac:dyDescent="0.3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"/>
      <c r="T21" s="1"/>
      <c r="U21" s="1"/>
      <c r="V21" s="1"/>
      <c r="W21" s="1"/>
      <c r="X21" s="1" t="str">
        <f t="shared" si="0"/>
        <v/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28"/>
      <c r="AP24" s="28"/>
      <c r="AQ24" s="28"/>
    </row>
    <row r="25" spans="1:4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28"/>
      <c r="AP25" s="28"/>
      <c r="AQ25" s="28"/>
    </row>
    <row r="26" spans="1:4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28"/>
      <c r="AP26" s="28"/>
      <c r="AQ26" s="28"/>
    </row>
    <row r="27" spans="1:4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28"/>
      <c r="AP27" s="28"/>
      <c r="AQ27" s="28"/>
    </row>
    <row r="28" spans="1:4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28"/>
      <c r="AP28" s="28"/>
      <c r="AQ28" s="28"/>
    </row>
    <row r="29" spans="1:4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8"/>
      <c r="AP29" s="28"/>
      <c r="AQ29" s="28"/>
    </row>
    <row r="30" spans="1:4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28"/>
      <c r="AP30" s="28"/>
      <c r="AQ30" s="28"/>
    </row>
    <row r="31" spans="1:4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28"/>
      <c r="AP31" s="28"/>
      <c r="AQ31" s="28"/>
    </row>
    <row r="32" spans="1:4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28"/>
      <c r="AP32" s="28"/>
      <c r="AQ32" s="28"/>
    </row>
    <row r="33" spans="1:4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8"/>
      <c r="AP33" s="28"/>
      <c r="AQ33" s="28"/>
    </row>
    <row r="34" spans="1:4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8"/>
      <c r="AP34" s="28"/>
      <c r="AQ34" s="28"/>
    </row>
    <row r="35" spans="1:4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8"/>
      <c r="AP35" s="28"/>
      <c r="AQ35" s="28"/>
    </row>
    <row r="36" spans="1:4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8"/>
      <c r="AP36" s="28"/>
      <c r="AQ36" s="28"/>
    </row>
    <row r="37" spans="1:4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8"/>
      <c r="AP37" s="28"/>
      <c r="AQ37" s="28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8"/>
      <c r="AP38" s="28"/>
      <c r="AQ38" s="28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8"/>
      <c r="AP39" s="28"/>
      <c r="AQ39" s="2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3734-1030-4218-9D02-32D3445F3D62}">
  <sheetPr>
    <tabColor rgb="FF0000FF"/>
  </sheetPr>
  <dimension ref="A1:K18"/>
  <sheetViews>
    <sheetView zoomScale="130" zoomScaleNormal="130" workbookViewId="0">
      <selection activeCell="B5" sqref="B5"/>
    </sheetView>
  </sheetViews>
  <sheetFormatPr defaultRowHeight="15" x14ac:dyDescent="0.25"/>
  <cols>
    <col min="1" max="1" width="19.5703125" customWidth="1"/>
    <col min="3" max="3" width="1.5703125" customWidth="1"/>
    <col min="5" max="5" width="1.5703125" customWidth="1"/>
    <col min="7" max="7" width="1.5703125" customWidth="1"/>
    <col min="9" max="9" width="1.5703125" customWidth="1"/>
    <col min="11" max="11" width="1.5703125" customWidth="1"/>
    <col min="13" max="13" width="1.5703125" customWidth="1"/>
    <col min="15" max="15" width="1.5703125" customWidth="1"/>
  </cols>
  <sheetData>
    <row r="1" spans="1:11" x14ac:dyDescent="0.25">
      <c r="B1" s="68" t="s">
        <v>55</v>
      </c>
      <c r="C1" s="64"/>
      <c r="D1" s="68" t="s">
        <v>55</v>
      </c>
      <c r="E1" s="64"/>
      <c r="F1" s="68" t="s">
        <v>55</v>
      </c>
      <c r="G1" s="64"/>
    </row>
    <row r="2" spans="1:11" x14ac:dyDescent="0.25">
      <c r="B2" s="35">
        <v>0</v>
      </c>
      <c r="D2" s="35">
        <v>0</v>
      </c>
      <c r="F2" s="35">
        <v>-500</v>
      </c>
    </row>
    <row r="3" spans="1:11" x14ac:dyDescent="0.25">
      <c r="B3" s="35">
        <v>1000</v>
      </c>
      <c r="D3" s="35">
        <v>500</v>
      </c>
      <c r="F3" s="35">
        <v>0</v>
      </c>
    </row>
    <row r="4" spans="1:11" x14ac:dyDescent="0.25">
      <c r="B4" s="35">
        <v>1500</v>
      </c>
      <c r="D4" s="35">
        <v>1000</v>
      </c>
      <c r="F4" s="35">
        <v>1000</v>
      </c>
    </row>
    <row r="5" spans="1:11" ht="45" x14ac:dyDescent="0.25">
      <c r="A5" s="66" t="s">
        <v>56</v>
      </c>
      <c r="B5" s="69"/>
      <c r="D5" s="69"/>
      <c r="F5" s="69"/>
    </row>
    <row r="7" spans="1:11" ht="21" x14ac:dyDescent="0.35">
      <c r="A7" s="60" t="s">
        <v>58</v>
      </c>
    </row>
    <row r="9" spans="1:11" x14ac:dyDescent="0.25">
      <c r="B9" s="68" t="s">
        <v>55</v>
      </c>
      <c r="C9" s="64"/>
      <c r="D9" s="68" t="s">
        <v>55</v>
      </c>
      <c r="E9" s="64"/>
      <c r="F9" s="68" t="s">
        <v>55</v>
      </c>
      <c r="G9" s="64"/>
      <c r="H9" s="68" t="s">
        <v>55</v>
      </c>
      <c r="J9" s="68" t="s">
        <v>55</v>
      </c>
      <c r="K9" s="64"/>
    </row>
    <row r="10" spans="1:11" x14ac:dyDescent="0.25">
      <c r="B10" s="35">
        <v>0</v>
      </c>
      <c r="D10" s="35">
        <v>0</v>
      </c>
      <c r="F10" s="35">
        <v>-500</v>
      </c>
      <c r="H10" s="65">
        <v>2</v>
      </c>
      <c r="J10" s="65">
        <v>1</v>
      </c>
    </row>
    <row r="11" spans="1:11" x14ac:dyDescent="0.25">
      <c r="B11" s="35">
        <v>1500</v>
      </c>
      <c r="D11" s="35">
        <v>500</v>
      </c>
      <c r="F11" s="35">
        <v>0</v>
      </c>
      <c r="H11" s="35">
        <v>4</v>
      </c>
      <c r="J11" s="35">
        <v>2</v>
      </c>
    </row>
    <row r="12" spans="1:11" x14ac:dyDescent="0.25">
      <c r="B12" s="35">
        <v>1000</v>
      </c>
      <c r="D12" s="35">
        <v>1000</v>
      </c>
      <c r="F12" s="35">
        <v>1000</v>
      </c>
      <c r="H12" s="35">
        <v>7</v>
      </c>
      <c r="J12" s="35">
        <v>6</v>
      </c>
    </row>
    <row r="13" spans="1:11" x14ac:dyDescent="0.25">
      <c r="A13" t="s">
        <v>57</v>
      </c>
      <c r="B13" s="67"/>
      <c r="D13" s="67"/>
      <c r="F13" s="67"/>
      <c r="H13" s="35">
        <v>8</v>
      </c>
      <c r="J13" s="35">
        <v>7</v>
      </c>
    </row>
    <row r="14" spans="1:11" x14ac:dyDescent="0.25">
      <c r="H14" s="35">
        <v>9</v>
      </c>
      <c r="J14" s="35">
        <v>12</v>
      </c>
    </row>
    <row r="15" spans="1:11" x14ac:dyDescent="0.25">
      <c r="H15" s="35">
        <v>10</v>
      </c>
      <c r="J15" s="35">
        <v>12</v>
      </c>
    </row>
    <row r="16" spans="1:11" x14ac:dyDescent="0.25">
      <c r="H16" s="35">
        <v>12</v>
      </c>
    </row>
    <row r="18" spans="8:10" x14ac:dyDescent="0.25">
      <c r="H18" s="67"/>
      <c r="J18" s="67"/>
    </row>
  </sheetData>
  <sortState xmlns:xlrd2="http://schemas.microsoft.com/office/spreadsheetml/2017/richdata2" ref="H10:H16">
    <sortCondition ref="H10"/>
  </sortState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78F9-FD14-495F-91BC-7F8397827D6D}">
  <sheetPr>
    <tabColor rgb="FFFF0000"/>
  </sheetPr>
  <dimension ref="A1:K18"/>
  <sheetViews>
    <sheetView zoomScale="175" zoomScaleNormal="175" workbookViewId="0">
      <selection activeCell="B5" sqref="B5"/>
    </sheetView>
  </sheetViews>
  <sheetFormatPr defaultRowHeight="15" x14ac:dyDescent="0.25"/>
  <cols>
    <col min="1" max="1" width="19.5703125" customWidth="1"/>
    <col min="3" max="3" width="1.5703125" customWidth="1"/>
    <col min="5" max="5" width="1.5703125" customWidth="1"/>
    <col min="7" max="7" width="1.5703125" customWidth="1"/>
    <col min="9" max="9" width="1.5703125" customWidth="1"/>
    <col min="11" max="11" width="1.5703125" customWidth="1"/>
    <col min="13" max="13" width="1.5703125" customWidth="1"/>
    <col min="15" max="15" width="1.5703125" customWidth="1"/>
  </cols>
  <sheetData>
    <row r="1" spans="1:11" x14ac:dyDescent="0.25">
      <c r="B1" s="68" t="s">
        <v>55</v>
      </c>
      <c r="C1" s="64"/>
      <c r="D1" s="68" t="s">
        <v>55</v>
      </c>
      <c r="E1" s="64"/>
      <c r="F1" s="68" t="s">
        <v>55</v>
      </c>
      <c r="G1" s="64"/>
    </row>
    <row r="2" spans="1:11" x14ac:dyDescent="0.25">
      <c r="B2" s="35">
        <v>0</v>
      </c>
      <c r="D2" s="35">
        <v>0</v>
      </c>
      <c r="F2" s="35">
        <v>-500</v>
      </c>
    </row>
    <row r="3" spans="1:11" x14ac:dyDescent="0.25">
      <c r="B3" s="35">
        <v>1000</v>
      </c>
      <c r="D3" s="35">
        <v>500</v>
      </c>
      <c r="F3" s="35">
        <v>0</v>
      </c>
    </row>
    <row r="4" spans="1:11" x14ac:dyDescent="0.25">
      <c r="B4" s="35">
        <v>1500</v>
      </c>
      <c r="D4" s="35">
        <v>1000</v>
      </c>
      <c r="F4" s="35">
        <v>1000</v>
      </c>
    </row>
    <row r="5" spans="1:11" ht="45" x14ac:dyDescent="0.25">
      <c r="A5" s="66" t="s">
        <v>56</v>
      </c>
      <c r="B5" s="69">
        <v>1000</v>
      </c>
      <c r="D5" s="69">
        <v>500</v>
      </c>
      <c r="F5" s="69">
        <v>0</v>
      </c>
    </row>
    <row r="7" spans="1:11" ht="21" x14ac:dyDescent="0.35">
      <c r="A7" s="60" t="s">
        <v>58</v>
      </c>
    </row>
    <row r="9" spans="1:11" x14ac:dyDescent="0.25">
      <c r="B9" s="68" t="s">
        <v>55</v>
      </c>
      <c r="C9" s="64"/>
      <c r="D9" s="68" t="s">
        <v>55</v>
      </c>
      <c r="E9" s="64"/>
      <c r="F9" s="68" t="s">
        <v>55</v>
      </c>
      <c r="G9" s="64"/>
      <c r="H9" s="68" t="s">
        <v>55</v>
      </c>
      <c r="J9" s="68" t="s">
        <v>55</v>
      </c>
      <c r="K9" s="64"/>
    </row>
    <row r="10" spans="1:11" x14ac:dyDescent="0.25">
      <c r="B10" s="35">
        <v>0</v>
      </c>
      <c r="D10" s="35">
        <v>0</v>
      </c>
      <c r="F10" s="35">
        <v>-500</v>
      </c>
      <c r="H10" s="65">
        <v>2</v>
      </c>
      <c r="J10" s="65">
        <v>1</v>
      </c>
    </row>
    <row r="11" spans="1:11" x14ac:dyDescent="0.25">
      <c r="B11" s="35">
        <v>1500</v>
      </c>
      <c r="D11" s="35">
        <v>500</v>
      </c>
      <c r="F11" s="35">
        <v>0</v>
      </c>
      <c r="H11" s="35">
        <v>4</v>
      </c>
      <c r="J11" s="35">
        <v>2</v>
      </c>
    </row>
    <row r="12" spans="1:11" x14ac:dyDescent="0.25">
      <c r="B12" s="35">
        <v>1000</v>
      </c>
      <c r="D12" s="35">
        <v>1000</v>
      </c>
      <c r="F12" s="35">
        <v>1000</v>
      </c>
      <c r="H12" s="35">
        <v>7</v>
      </c>
      <c r="J12" s="35">
        <v>6</v>
      </c>
    </row>
    <row r="13" spans="1:11" x14ac:dyDescent="0.25">
      <c r="A13" t="s">
        <v>57</v>
      </c>
      <c r="B13" s="67">
        <f>MEDIAN(B10:B12)</f>
        <v>1000</v>
      </c>
      <c r="D13" s="67">
        <f>MEDIAN(D10:D12)</f>
        <v>500</v>
      </c>
      <c r="F13" s="67">
        <f>MEDIAN(F10:F12)</f>
        <v>0</v>
      </c>
      <c r="H13" s="35">
        <v>8</v>
      </c>
      <c r="J13" s="35">
        <v>7</v>
      </c>
    </row>
    <row r="14" spans="1:11" x14ac:dyDescent="0.25">
      <c r="H14" s="35">
        <v>9</v>
      </c>
      <c r="J14" s="35">
        <v>12</v>
      </c>
    </row>
    <row r="15" spans="1:11" x14ac:dyDescent="0.25">
      <c r="H15" s="35">
        <v>10</v>
      </c>
      <c r="J15" s="35">
        <v>12</v>
      </c>
    </row>
    <row r="16" spans="1:11" x14ac:dyDescent="0.25">
      <c r="H16" s="35">
        <v>12</v>
      </c>
    </row>
    <row r="18" spans="8:10" x14ac:dyDescent="0.25">
      <c r="H18" s="67">
        <f>MEDIAN(H10:H16)</f>
        <v>8</v>
      </c>
      <c r="J18" s="67">
        <f>MEDIAN(J10:J15)</f>
        <v>6.5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8E4D-6621-4503-9521-F065C228E676}">
  <sheetPr>
    <tabColor rgb="FF0000FF"/>
  </sheetPr>
  <dimension ref="A1:E17"/>
  <sheetViews>
    <sheetView zoomScale="175" zoomScaleNormal="175" workbookViewId="0">
      <selection activeCell="B11" sqref="B11"/>
    </sheetView>
  </sheetViews>
  <sheetFormatPr defaultRowHeight="15" x14ac:dyDescent="0.25"/>
  <cols>
    <col min="1" max="1" width="67.7109375" customWidth="1"/>
    <col min="2" max="2" width="27.42578125" bestFit="1" customWidth="1"/>
    <col min="3" max="3" width="3" customWidth="1"/>
  </cols>
  <sheetData>
    <row r="1" spans="1:4" ht="18.75" x14ac:dyDescent="0.3">
      <c r="A1" s="48" t="str">
        <f>"Social Security Payroll Tax Deduction Calculations for "&amp;TEXT(B5,"dddd, mmmm dd, yyy")</f>
        <v>Social Security Payroll Tax Deduction Calculations for Friday, December 08, 2017</v>
      </c>
      <c r="B1" s="48"/>
    </row>
    <row r="2" spans="1:4" x14ac:dyDescent="0.25">
      <c r="A2" s="47" t="s">
        <v>25</v>
      </c>
      <c r="B2" s="42">
        <v>130500</v>
      </c>
    </row>
    <row r="3" spans="1:4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</row>
    <row r="4" spans="1:4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4" x14ac:dyDescent="0.25">
      <c r="A5" s="47" t="s">
        <v>19</v>
      </c>
      <c r="B5" s="44">
        <v>43077</v>
      </c>
    </row>
    <row r="6" spans="1:4" x14ac:dyDescent="0.25">
      <c r="A6" s="47" t="s">
        <v>17</v>
      </c>
      <c r="B6" s="45" t="s">
        <v>18</v>
      </c>
    </row>
    <row r="7" spans="1:4" x14ac:dyDescent="0.25">
      <c r="A7" s="56" t="s">
        <v>21</v>
      </c>
      <c r="B7" s="57">
        <v>129000</v>
      </c>
    </row>
    <row r="8" spans="1:4" x14ac:dyDescent="0.25">
      <c r="A8" s="47" t="s">
        <v>20</v>
      </c>
      <c r="B8" s="42">
        <v>1000</v>
      </c>
    </row>
    <row r="9" spans="1:4" x14ac:dyDescent="0.25">
      <c r="A9" s="47" t="s">
        <v>22</v>
      </c>
      <c r="B9" s="46">
        <f>SUM(B7:B8)</f>
        <v>130000</v>
      </c>
      <c r="D9" t="str">
        <f ca="1">IF(_xlfn.ISFORMULA(B9)," "&amp;_xlfn.FORMULATEXT(B9),"")</f>
        <v xml:space="preserve"> =SUM(B7:B8)</v>
      </c>
    </row>
    <row r="10" spans="1:4" x14ac:dyDescent="0.25">
      <c r="D10" t="str">
        <f t="shared" ref="D10" ca="1" si="0">IF(_xlfn.ISFORMULA(B10)," "&amp;_xlfn.FORMULATEXT(B10),"")</f>
        <v/>
      </c>
    </row>
    <row r="11" spans="1:4" x14ac:dyDescent="0.25">
      <c r="A11" s="55" t="s">
        <v>40</v>
      </c>
      <c r="B11" s="41"/>
      <c r="D11" t="str">
        <f ca="1">IF(_xlfn.ISFORMULA(B11)," "&amp;_xlfn.FORMULATEXT(B11),"")</f>
        <v/>
      </c>
    </row>
    <row r="12" spans="1:4" x14ac:dyDescent="0.25">
      <c r="A12" s="55" t="s">
        <v>41</v>
      </c>
      <c r="B12" s="41"/>
      <c r="D12" t="str">
        <f t="shared" ref="D12:D13" ca="1" si="1">IF(_xlfn.ISFORMULA(B12)," "&amp;_xlfn.FORMULATEXT(B12),"")</f>
        <v/>
      </c>
    </row>
    <row r="13" spans="1:4" x14ac:dyDescent="0.25">
      <c r="A13" s="55" t="s">
        <v>39</v>
      </c>
      <c r="B13" s="35"/>
      <c r="D13" t="str">
        <f t="shared" ca="1" si="1"/>
        <v/>
      </c>
    </row>
    <row r="15" spans="1:4" ht="30" x14ac:dyDescent="0.25">
      <c r="A15" s="55" t="s">
        <v>47</v>
      </c>
      <c r="B15" s="41"/>
      <c r="D15" t="str">
        <f ca="1">IF(_xlfn.ISFORMULA(B15)," "&amp;_xlfn.FORMULATEXT(B15),"")</f>
        <v/>
      </c>
    </row>
    <row r="17" spans="1:5" ht="21" x14ac:dyDescent="0.35">
      <c r="A17" s="60" t="s">
        <v>46</v>
      </c>
      <c r="B17" s="61"/>
      <c r="C17" s="61"/>
      <c r="D17" s="61"/>
      <c r="E17" s="6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8B57-505B-483E-847A-85C124F62EF3}">
  <sheetPr>
    <tabColor rgb="FFFF0000"/>
  </sheetPr>
  <dimension ref="A1:E17"/>
  <sheetViews>
    <sheetView zoomScale="175" zoomScaleNormal="175" workbookViewId="0">
      <selection activeCell="B4" sqref="B4"/>
    </sheetView>
  </sheetViews>
  <sheetFormatPr defaultRowHeight="15" x14ac:dyDescent="0.25"/>
  <cols>
    <col min="1" max="1" width="67.7109375" customWidth="1"/>
    <col min="2" max="2" width="27.42578125" bestFit="1" customWidth="1"/>
    <col min="3" max="3" width="3" customWidth="1"/>
  </cols>
  <sheetData>
    <row r="1" spans="1:4" ht="18.75" x14ac:dyDescent="0.3">
      <c r="A1" s="48" t="str">
        <f>"Social Security Payroll Tax Deduction Calculations for "&amp;TEXT(B5,"dddd, mmmm dd, yyy")</f>
        <v>Social Security Payroll Tax Deduction Calculations for Friday, December 08, 2017</v>
      </c>
      <c r="B1" s="48"/>
    </row>
    <row r="2" spans="1:4" x14ac:dyDescent="0.25">
      <c r="A2" s="47" t="s">
        <v>25</v>
      </c>
      <c r="B2" s="42">
        <v>130500</v>
      </c>
    </row>
    <row r="3" spans="1:4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</row>
    <row r="4" spans="1:4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4" x14ac:dyDescent="0.25">
      <c r="A5" s="47" t="s">
        <v>19</v>
      </c>
      <c r="B5" s="44">
        <v>43077</v>
      </c>
    </row>
    <row r="6" spans="1:4" x14ac:dyDescent="0.25">
      <c r="A6" s="47" t="s">
        <v>17</v>
      </c>
      <c r="B6" s="45" t="s">
        <v>18</v>
      </c>
    </row>
    <row r="7" spans="1:4" x14ac:dyDescent="0.25">
      <c r="A7" s="56" t="s">
        <v>21</v>
      </c>
      <c r="B7" s="57">
        <v>130000</v>
      </c>
    </row>
    <row r="8" spans="1:4" x14ac:dyDescent="0.25">
      <c r="A8" s="47" t="s">
        <v>20</v>
      </c>
      <c r="B8" s="42">
        <v>1000</v>
      </c>
    </row>
    <row r="9" spans="1:4" x14ac:dyDescent="0.25">
      <c r="A9" s="47" t="s">
        <v>22</v>
      </c>
      <c r="B9" s="46">
        <f>SUM(B7:B8)</f>
        <v>131000</v>
      </c>
      <c r="D9" t="str">
        <f ca="1">IF(_xlfn.ISFORMULA(B9)," "&amp;_xlfn.FORMULATEXT(B9),"")</f>
        <v xml:space="preserve"> =SUM(B7:B8)</v>
      </c>
    </row>
    <row r="10" spans="1:4" x14ac:dyDescent="0.25">
      <c r="D10" t="str">
        <f t="shared" ref="D10" ca="1" si="0">IF(_xlfn.ISFORMULA(B10)," "&amp;_xlfn.FORMULATEXT(B10),"")</f>
        <v/>
      </c>
    </row>
    <row r="11" spans="1:4" x14ac:dyDescent="0.25">
      <c r="A11" s="55" t="s">
        <v>40</v>
      </c>
      <c r="B11" s="41">
        <f>B8</f>
        <v>1000</v>
      </c>
      <c r="D11" t="str">
        <f ca="1">IF(_xlfn.ISFORMULA(B11)," "&amp;_xlfn.FORMULATEXT(B11),"")</f>
        <v xml:space="preserve"> =B8</v>
      </c>
    </row>
    <row r="12" spans="1:4" x14ac:dyDescent="0.25">
      <c r="A12" s="55" t="s">
        <v>41</v>
      </c>
      <c r="B12" s="41">
        <f>B2-B7</f>
        <v>500</v>
      </c>
      <c r="D12" t="str">
        <f t="shared" ref="D12:D13" ca="1" si="1">IF(_xlfn.ISFORMULA(B12)," "&amp;_xlfn.FORMULATEXT(B12),"")</f>
        <v xml:space="preserve"> =B2-B7</v>
      </c>
    </row>
    <row r="13" spans="1:4" x14ac:dyDescent="0.25">
      <c r="A13" s="55" t="s">
        <v>39</v>
      </c>
      <c r="B13" s="35">
        <v>0</v>
      </c>
      <c r="D13" t="str">
        <f t="shared" ca="1" si="1"/>
        <v/>
      </c>
    </row>
    <row r="15" spans="1:4" ht="30" x14ac:dyDescent="0.25">
      <c r="A15" s="55" t="s">
        <v>47</v>
      </c>
      <c r="B15" s="41">
        <f>MEDIAN(0,B8,B2-B7)</f>
        <v>500</v>
      </c>
      <c r="D15" t="str">
        <f ca="1">IF(_xlfn.ISFORMULA(B15)," "&amp;_xlfn.FORMULATEXT(B15),"")</f>
        <v xml:space="preserve"> =MEDIAN(0,B8,B2-B7)</v>
      </c>
    </row>
    <row r="17" spans="1:5" ht="21" x14ac:dyDescent="0.35">
      <c r="A17" s="60" t="s">
        <v>46</v>
      </c>
      <c r="B17" s="61"/>
      <c r="C17" s="61"/>
      <c r="D17" s="61"/>
      <c r="E17" s="6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00C7-2ADF-4E78-80D1-9EE6F6D9A900}">
  <sheetPr>
    <tabColor rgb="FF0000FF"/>
  </sheetPr>
  <dimension ref="A1:K24"/>
  <sheetViews>
    <sheetView zoomScale="130" zoomScaleNormal="130" workbookViewId="0">
      <selection activeCell="B9" sqref="B9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11" ht="18.75" x14ac:dyDescent="0.3">
      <c r="A1" s="48" t="str">
        <f>"Social Security Payroll Tax Deduction Calculations for "&amp;TEXT(B5,"dddd, mmmm dd, yyy")</f>
        <v>Social Security Payroll Tax Deduction Calculations for Friday, November 24, 2017</v>
      </c>
      <c r="B1" s="48"/>
    </row>
    <row r="2" spans="1:11" x14ac:dyDescent="0.25">
      <c r="A2" s="47" t="s">
        <v>25</v>
      </c>
      <c r="B2" s="42">
        <v>130500</v>
      </c>
      <c r="D2" t="str">
        <f t="shared" ref="D2:D16" ca="1" si="0">IF(_xlfn.ISFORMULA(B2)," "&amp;_xlfn.FORMULATEXT(B2),"")</f>
        <v/>
      </c>
    </row>
    <row r="3" spans="1:11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11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11" x14ac:dyDescent="0.25">
      <c r="A5" s="47" t="s">
        <v>19</v>
      </c>
      <c r="B5" s="44">
        <v>43063</v>
      </c>
      <c r="D5" t="str">
        <f t="shared" ca="1" si="0"/>
        <v/>
      </c>
    </row>
    <row r="6" spans="1:11" x14ac:dyDescent="0.25">
      <c r="A6" s="47" t="s">
        <v>17</v>
      </c>
      <c r="B6" s="45" t="s">
        <v>18</v>
      </c>
      <c r="D6" t="str">
        <f t="shared" ca="1" si="0"/>
        <v/>
      </c>
    </row>
    <row r="7" spans="1:11" x14ac:dyDescent="0.25">
      <c r="A7" s="47" t="s">
        <v>21</v>
      </c>
      <c r="B7" s="42">
        <v>200000</v>
      </c>
      <c r="D7" t="str">
        <f t="shared" ca="1" si="0"/>
        <v/>
      </c>
    </row>
    <row r="8" spans="1:11" x14ac:dyDescent="0.25">
      <c r="A8" s="47" t="s">
        <v>20</v>
      </c>
      <c r="B8" s="42">
        <v>1000</v>
      </c>
      <c r="D8" t="str">
        <f t="shared" ca="1" si="0"/>
        <v/>
      </c>
    </row>
    <row r="9" spans="1:11" x14ac:dyDescent="0.25">
      <c r="A9" s="47" t="s">
        <v>22</v>
      </c>
      <c r="B9" s="46"/>
      <c r="D9" t="str">
        <f t="shared" ca="1" si="0"/>
        <v/>
      </c>
    </row>
    <row r="10" spans="1:11" x14ac:dyDescent="0.25">
      <c r="A10" s="47" t="s">
        <v>26</v>
      </c>
      <c r="B10" s="46"/>
      <c r="D10" t="str">
        <f t="shared" ref="D10" ca="1" si="1">IF(_xlfn.ISFORMULA(B10)," "&amp;_xlfn.FORMULATEXT(B10),"")</f>
        <v/>
      </c>
      <c r="I10" s="41">
        <f>IF(B7&gt;B2,0,IF(B9&lt;=B2,B8,B2-B7))</f>
        <v>0</v>
      </c>
      <c r="K10" t="str">
        <f ca="1">IF(_xlfn.ISFORMULA(I10)," "&amp;_xlfn.FORMULATEXT(I10),"")</f>
        <v xml:space="preserve"> =IF(B7&gt;B2,0,IF(B9&lt;=B2,B8,B2-B7))</v>
      </c>
    </row>
    <row r="11" spans="1:11" x14ac:dyDescent="0.25">
      <c r="A11" s="47" t="s">
        <v>23</v>
      </c>
      <c r="B11" s="46"/>
      <c r="D11" t="str">
        <f t="shared" ca="1" si="0"/>
        <v/>
      </c>
      <c r="G11" s="50">
        <f>B9</f>
        <v>0</v>
      </c>
      <c r="I11" s="41">
        <f>ROUND(IF(B7&gt;B2,0,IF(B9&lt;=B2,B8,B2-B7))*B3,2)</f>
        <v>0</v>
      </c>
      <c r="K11" t="str">
        <f ca="1">IF(_xlfn.ISFORMULA(I11)," "&amp;_xlfn.FORMULATEXT(I11),"")</f>
        <v xml:space="preserve"> =ROUND(IF(B7&gt;B2,0,IF(B9&lt;=B2,B8,B2-B7))*B3,2)</v>
      </c>
    </row>
    <row r="12" spans="1:11" x14ac:dyDescent="0.25">
      <c r="A12" s="47" t="s">
        <v>24</v>
      </c>
      <c r="B12" s="42">
        <v>200000</v>
      </c>
      <c r="D12" t="str">
        <f t="shared" ca="1" si="0"/>
        <v/>
      </c>
      <c r="F12" s="59">
        <f>B12</f>
        <v>200000</v>
      </c>
      <c r="G12" s="79" t="str">
        <f>A9</f>
        <v>Cumulative Gross Pay after this Week's Pay</v>
      </c>
    </row>
    <row r="13" spans="1:11" x14ac:dyDescent="0.25">
      <c r="A13" s="47" t="str">
        <f>"Medicare Tax Rate for first "&amp;DOLLAR(B12,0)&amp;" of Gross Pay"</f>
        <v>Medicare Tax Rate for first $200,000 of Gross Pay</v>
      </c>
      <c r="B13" s="43">
        <v>1.4500000000000001E-2</v>
      </c>
      <c r="D13" t="str">
        <f t="shared" ca="1" si="0"/>
        <v/>
      </c>
      <c r="E13" s="49">
        <f>B7</f>
        <v>200000</v>
      </c>
      <c r="F13" s="78" t="str">
        <f>A12</f>
        <v>Medicare Hurdle</v>
      </c>
      <c r="G13" s="79"/>
    </row>
    <row r="14" spans="1:11" x14ac:dyDescent="0.25">
      <c r="A14" s="47" t="str">
        <f>"Medicare Tax Rate for Gross Pay ABOVE "&amp;DOLLAR(B12,0)</f>
        <v>Medicare Tax Rate for Gross Pay ABOVE $200,000</v>
      </c>
      <c r="B14" s="43">
        <v>2.35E-2</v>
      </c>
      <c r="D14" t="str">
        <f t="shared" ca="1" si="0"/>
        <v/>
      </c>
      <c r="E14" s="77" t="str">
        <f>A7</f>
        <v>Cumulative Gross Pay for Year To Date</v>
      </c>
      <c r="F14" s="78"/>
      <c r="G14" s="79"/>
    </row>
    <row r="15" spans="1:11" x14ac:dyDescent="0.25">
      <c r="A15" s="47" t="str">
        <f>"Is Employee Over "&amp;A12&amp;" BEFORE this week's pay?"</f>
        <v>Is Employee Over Medicare Hurdle BEFORE this week's pay?</v>
      </c>
      <c r="B15" s="46"/>
      <c r="D15" t="str">
        <f t="shared" ca="1" si="0"/>
        <v/>
      </c>
      <c r="E15" s="77"/>
      <c r="F15" s="78"/>
      <c r="G15" s="79"/>
    </row>
    <row r="16" spans="1:11" x14ac:dyDescent="0.25">
      <c r="A16" s="47" t="str">
        <f>"Is Employee Over "&amp;A12&amp;" AFTER this week's pay?"</f>
        <v>Is Employee Over Medicare Hurdle AFTER this week's pay?</v>
      </c>
      <c r="B16" s="46"/>
      <c r="D16" t="str">
        <f t="shared" ca="1" si="0"/>
        <v/>
      </c>
      <c r="E16" s="77"/>
      <c r="F16" s="78"/>
      <c r="G16" s="79"/>
    </row>
    <row r="17" spans="1:11" x14ac:dyDescent="0.25">
      <c r="A17" s="47" t="s">
        <v>27</v>
      </c>
      <c r="B17" s="52"/>
      <c r="D17" t="str">
        <f t="shared" ref="D17" ca="1" si="2">IF(_xlfn.ISFORMULA(B17)," "&amp;_xlfn.FORMULATEXT(B17),"")</f>
        <v/>
      </c>
      <c r="E17" s="77"/>
      <c r="F17" s="78"/>
      <c r="G17" s="79"/>
    </row>
    <row r="18" spans="1:11" x14ac:dyDescent="0.25">
      <c r="A18" s="47" t="str">
        <f>"How Much of Week Gross Pay is Taxed at "&amp;TEXT(B13,"0.00%")&amp;" Medicare Rate?"</f>
        <v>How Much of Week Gross Pay is Taxed at 1.45% Medicare Rate?</v>
      </c>
      <c r="B18" s="46"/>
      <c r="D18" t="str">
        <f t="shared" ref="D18" ca="1" si="3">IF(_xlfn.ISFORMULA(B18)," "&amp;_xlfn.FORMULATEXT(B18),"")</f>
        <v/>
      </c>
      <c r="I18" s="41">
        <f>IF(B7&gt;B12,0,IF(B9&lt;=B12,B8,B12-B7))</f>
        <v>1000</v>
      </c>
      <c r="K18" t="str">
        <f ca="1">IF(_xlfn.ISFORMULA(I18)," "&amp;_xlfn.FORMULATEXT(I18),"")</f>
        <v xml:space="preserve"> =IF(B7&gt;B12,0,IF(B9&lt;=B12,B8,B12-B7))</v>
      </c>
    </row>
    <row r="19" spans="1:11" x14ac:dyDescent="0.25">
      <c r="A19" s="47" t="str">
        <f>"How Much of Week Gross Pay is Taxed at "&amp;TEXT(B14,"0.00%")&amp;" Medicare Rate?"</f>
        <v>How Much of Week Gross Pay is Taxed at 2.35% Medicare Rate?</v>
      </c>
      <c r="B19" s="46"/>
      <c r="D19" t="str">
        <f ca="1">IF(_xlfn.ISFORMULA(B19)," "&amp;_xlfn.FORMULATEXT(B19),"")</f>
        <v/>
      </c>
      <c r="I19" s="41">
        <f>ROUND(IF(B7&gt;B12,0,IF(B9&lt;=B12,B8,B12-B7))*B13,2)</f>
        <v>14.5</v>
      </c>
      <c r="K19" t="str">
        <f ca="1">IF(_xlfn.ISFORMULA(I19)," "&amp;_xlfn.FORMULATEXT(I19),"")</f>
        <v xml:space="preserve"> =ROUND(IF(B7&gt;B12,0,IF(B9&lt;=B12,B8,B12-B7))*B13,2)</v>
      </c>
    </row>
    <row r="20" spans="1:11" x14ac:dyDescent="0.25">
      <c r="A20" s="47" t="s">
        <v>62</v>
      </c>
      <c r="B20" s="46"/>
      <c r="D20" t="str">
        <f ca="1">IF(_xlfn.ISFORMULA(B20)," "&amp;_xlfn.FORMULATEXT(B20),"")</f>
        <v/>
      </c>
    </row>
    <row r="21" spans="1:11" x14ac:dyDescent="0.25">
      <c r="A21" s="47" t="s">
        <v>44</v>
      </c>
      <c r="B21" s="46"/>
      <c r="D21" t="str">
        <f t="shared" ref="D21" ca="1" si="4">IF(_xlfn.ISFORMULA(B21)," "&amp;_xlfn.FORMULATEXT(B21),"")</f>
        <v/>
      </c>
    </row>
    <row r="24" spans="1:11" x14ac:dyDescent="0.25">
      <c r="E24" s="38">
        <f>I18*B13+B19*B14</f>
        <v>14.5</v>
      </c>
    </row>
  </sheetData>
  <mergeCells count="3">
    <mergeCell ref="G12:G17"/>
    <mergeCell ref="F13:F17"/>
    <mergeCell ref="E14:E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19C6-721D-4E65-9568-34FBCEBAA6D9}">
  <sheetPr>
    <tabColor rgb="FFFF0000"/>
  </sheetPr>
  <dimension ref="A1:K24"/>
  <sheetViews>
    <sheetView zoomScaleNormal="100" workbookViewId="0">
      <selection activeCell="B14" sqref="B14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11" ht="18.75" x14ac:dyDescent="0.3">
      <c r="A1" s="48" t="str">
        <f>"Social Security Payroll Tax Deduction Calculations for "&amp;TEXT(B5,"dddd, mmmm dd, yyy")</f>
        <v>Social Security Payroll Tax Deduction Calculations for Friday, November 24, 2017</v>
      </c>
      <c r="B1" s="48"/>
    </row>
    <row r="2" spans="1:11" x14ac:dyDescent="0.25">
      <c r="A2" s="47" t="s">
        <v>25</v>
      </c>
      <c r="B2" s="42">
        <v>130500</v>
      </c>
      <c r="D2" t="str">
        <f t="shared" ref="D2:D18" ca="1" si="0">IF(_xlfn.ISFORMULA(B2)," "&amp;_xlfn.FORMULATEXT(B2),"")</f>
        <v/>
      </c>
    </row>
    <row r="3" spans="1:11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11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11" x14ac:dyDescent="0.25">
      <c r="A5" s="47" t="s">
        <v>19</v>
      </c>
      <c r="B5" s="44">
        <v>43063</v>
      </c>
      <c r="D5" t="str">
        <f t="shared" ca="1" si="0"/>
        <v/>
      </c>
    </row>
    <row r="6" spans="1:11" x14ac:dyDescent="0.25">
      <c r="A6" s="47" t="s">
        <v>17</v>
      </c>
      <c r="B6" s="45" t="s">
        <v>18</v>
      </c>
      <c r="D6" t="str">
        <f t="shared" ca="1" si="0"/>
        <v/>
      </c>
    </row>
    <row r="7" spans="1:11" x14ac:dyDescent="0.25">
      <c r="A7" s="47" t="s">
        <v>21</v>
      </c>
      <c r="B7" s="42">
        <v>200000</v>
      </c>
      <c r="D7" t="str">
        <f t="shared" ca="1" si="0"/>
        <v/>
      </c>
    </row>
    <row r="8" spans="1:11" x14ac:dyDescent="0.25">
      <c r="A8" s="47" t="s">
        <v>20</v>
      </c>
      <c r="B8" s="42">
        <v>1000</v>
      </c>
      <c r="D8" t="str">
        <f t="shared" ca="1" si="0"/>
        <v/>
      </c>
    </row>
    <row r="9" spans="1:11" x14ac:dyDescent="0.25">
      <c r="A9" s="47" t="s">
        <v>22</v>
      </c>
      <c r="B9" s="46">
        <f>SUM(B7:B8)</f>
        <v>201000</v>
      </c>
      <c r="D9" t="str">
        <f t="shared" ca="1" si="0"/>
        <v xml:space="preserve"> =SUM(B7:B8)</v>
      </c>
    </row>
    <row r="10" spans="1:11" x14ac:dyDescent="0.25">
      <c r="A10" s="47" t="s">
        <v>26</v>
      </c>
      <c r="B10" s="46">
        <f>MEDIAN(0,B8,B2-B7)</f>
        <v>0</v>
      </c>
      <c r="D10" t="str">
        <f t="shared" ca="1" si="0"/>
        <v xml:space="preserve"> =MEDIAN(0,B8,B2-B7)</v>
      </c>
      <c r="I10" s="41">
        <f>IF(B7&gt;B2,0,IF(B9&lt;=B2,B8,B2-B7))</f>
        <v>0</v>
      </c>
      <c r="K10" t="str">
        <f ca="1">IF(_xlfn.ISFORMULA(I10)," "&amp;_xlfn.FORMULATEXT(I10),"")</f>
        <v xml:space="preserve"> =IF(B7&gt;B2,0,IF(B9&lt;=B2,B8,B2-B7))</v>
      </c>
    </row>
    <row r="11" spans="1:11" x14ac:dyDescent="0.25">
      <c r="A11" s="47" t="s">
        <v>23</v>
      </c>
      <c r="B11" s="46">
        <f>ROUND(B10*B3,2)</f>
        <v>0</v>
      </c>
      <c r="D11" t="str">
        <f t="shared" ca="1" si="0"/>
        <v xml:space="preserve"> =ROUND(B10*B3,2)</v>
      </c>
      <c r="G11" s="50">
        <f>B9</f>
        <v>201000</v>
      </c>
      <c r="I11" s="41">
        <f>ROUND(IF(B7&gt;B2,0,IF(B9&lt;=B2,B8,B2-B7))*B3,2)</f>
        <v>0</v>
      </c>
      <c r="K11" t="str">
        <f ca="1">IF(_xlfn.ISFORMULA(I11)," "&amp;_xlfn.FORMULATEXT(I11),"")</f>
        <v xml:space="preserve"> =ROUND(IF(B7&gt;B2,0,IF(B9&lt;=B2,B8,B2-B7))*B3,2)</v>
      </c>
    </row>
    <row r="12" spans="1:11" x14ac:dyDescent="0.25">
      <c r="A12" s="47" t="s">
        <v>24</v>
      </c>
      <c r="B12" s="42">
        <v>200000</v>
      </c>
      <c r="D12" t="str">
        <f t="shared" ca="1" si="0"/>
        <v/>
      </c>
      <c r="F12" s="59">
        <f>B12</f>
        <v>200000</v>
      </c>
      <c r="G12" s="79" t="str">
        <f>A9</f>
        <v>Cumulative Gross Pay after this Week's Pay</v>
      </c>
    </row>
    <row r="13" spans="1:11" x14ac:dyDescent="0.25">
      <c r="A13" s="47" t="str">
        <f>"Medicare Tax Rate for first "&amp;DOLLAR(B12,0)&amp;" of Gross Pay"</f>
        <v>Medicare Tax Rate for first $200,000 of Gross Pay</v>
      </c>
      <c r="B13" s="43">
        <v>1.4500000000000001E-2</v>
      </c>
      <c r="D13" t="str">
        <f t="shared" ca="1" si="0"/>
        <v/>
      </c>
      <c r="E13" s="49">
        <f>B7</f>
        <v>200000</v>
      </c>
      <c r="F13" s="78" t="str">
        <f>A12</f>
        <v>Medicare Hurdle</v>
      </c>
      <c r="G13" s="79"/>
    </row>
    <row r="14" spans="1:11" x14ac:dyDescent="0.25">
      <c r="A14" s="47" t="str">
        <f>"Medicare Tax Rate for Gross Pay ABOVE "&amp;DOLLAR(B12,0)</f>
        <v>Medicare Tax Rate for Gross Pay ABOVE $200,000</v>
      </c>
      <c r="B14" s="43">
        <v>2.35E-2</v>
      </c>
      <c r="D14" t="str">
        <f t="shared" ca="1" si="0"/>
        <v/>
      </c>
      <c r="E14" s="77" t="str">
        <f>A7</f>
        <v>Cumulative Gross Pay for Year To Date</v>
      </c>
      <c r="F14" s="78"/>
      <c r="G14" s="79"/>
    </row>
    <row r="15" spans="1:11" x14ac:dyDescent="0.25">
      <c r="A15" s="47" t="str">
        <f>"Is Employee Over "&amp;A12&amp;" BEFORE this week's pay?"</f>
        <v>Is Employee Over Medicare Hurdle BEFORE this week's pay?</v>
      </c>
      <c r="B15" s="46"/>
      <c r="D15" t="str">
        <f t="shared" ca="1" si="0"/>
        <v/>
      </c>
      <c r="E15" s="77"/>
      <c r="F15" s="78"/>
      <c r="G15" s="79"/>
    </row>
    <row r="16" spans="1:11" x14ac:dyDescent="0.25">
      <c r="A16" s="47" t="str">
        <f>"Is Employee Over "&amp;A12&amp;" AFTER this week's pay?"</f>
        <v>Is Employee Over Medicare Hurdle AFTER this week's pay?</v>
      </c>
      <c r="B16" s="46"/>
      <c r="D16" t="str">
        <f t="shared" ca="1" si="0"/>
        <v/>
      </c>
      <c r="E16" s="77"/>
      <c r="F16" s="78"/>
      <c r="G16" s="79"/>
    </row>
    <row r="17" spans="1:11" x14ac:dyDescent="0.25">
      <c r="A17" s="47" t="s">
        <v>27</v>
      </c>
      <c r="B17" s="52"/>
      <c r="D17" t="str">
        <f t="shared" ca="1" si="0"/>
        <v/>
      </c>
      <c r="E17" s="77"/>
      <c r="F17" s="78"/>
      <c r="G17" s="79"/>
    </row>
    <row r="18" spans="1:11" x14ac:dyDescent="0.25">
      <c r="A18" s="47" t="str">
        <f>"How Much of Week Gross Pay is Taxed at "&amp;TEXT(B13,"0.00%")&amp;" Medicare Rate?"</f>
        <v>How Much of Week Gross Pay is Taxed at 1.45% Medicare Rate?</v>
      </c>
      <c r="B18" s="46">
        <f>MEDIAN(B8,0,B12-B7)</f>
        <v>0</v>
      </c>
      <c r="D18" t="str">
        <f t="shared" ca="1" si="0"/>
        <v xml:space="preserve"> =MEDIAN(B8,0,B12-B7)</v>
      </c>
      <c r="I18" s="41">
        <f>IF(B7&gt;B12,0,IF(B9&lt;=B12,B8,B12-B7))</f>
        <v>0</v>
      </c>
      <c r="K18" t="str">
        <f ca="1">IF(_xlfn.ISFORMULA(I18)," "&amp;_xlfn.FORMULATEXT(I18),"")</f>
        <v xml:space="preserve"> =IF(B7&gt;B12,0,IF(B9&lt;=B12,B8,B12-B7))</v>
      </c>
    </row>
    <row r="19" spans="1:11" x14ac:dyDescent="0.25">
      <c r="A19" s="47" t="str">
        <f>"How Much of Week Gross Pay is Taxed at "&amp;TEXT(B14,"0.00%")&amp;" Medicare Rate?"</f>
        <v>How Much of Week Gross Pay is Taxed at 2.35% Medicare Rate?</v>
      </c>
      <c r="B19" s="46">
        <f>B8-B18</f>
        <v>1000</v>
      </c>
      <c r="D19" t="str">
        <f ca="1">IF(_xlfn.ISFORMULA(B19)," "&amp;_xlfn.FORMULATEXT(B19),"")</f>
        <v xml:space="preserve"> =B8-B18</v>
      </c>
      <c r="I19" s="41">
        <f>ROUND(IF(B7&gt;B12,0,IF(B9&lt;=B12,B8,B12-B7))*B13,2)</f>
        <v>0</v>
      </c>
      <c r="K19" t="str">
        <f ca="1">IF(_xlfn.ISFORMULA(I19)," "&amp;_xlfn.FORMULATEXT(I19),"")</f>
        <v xml:space="preserve"> =ROUND(IF(B7&gt;B12,0,IF(B9&lt;=B12,B8,B12-B7))*B13,2)</v>
      </c>
    </row>
    <row r="20" spans="1:11" x14ac:dyDescent="0.25">
      <c r="A20" s="47" t="s">
        <v>62</v>
      </c>
      <c r="B20" s="46">
        <f>ROUND(SUM(B18*B13,B19*B14),2)</f>
        <v>23.5</v>
      </c>
      <c r="D20" t="str">
        <f ca="1">IF(_xlfn.ISFORMULA(B20)," "&amp;_xlfn.FORMULATEXT(B20),"")</f>
        <v xml:space="preserve"> =ROUND(SUM(B18*B13,B19*B14),2)</v>
      </c>
    </row>
    <row r="21" spans="1:11" x14ac:dyDescent="0.25">
      <c r="A21" s="47" t="s">
        <v>44</v>
      </c>
      <c r="B21" s="46">
        <f>B8-B11-B20</f>
        <v>976.5</v>
      </c>
      <c r="D21" t="str">
        <f t="shared" ref="D21" ca="1" si="1">IF(_xlfn.ISFORMULA(B21)," "&amp;_xlfn.FORMULATEXT(B21),"")</f>
        <v xml:space="preserve"> =B8-B11-B20</v>
      </c>
    </row>
    <row r="24" spans="1:11" x14ac:dyDescent="0.25">
      <c r="E24" s="38">
        <f>I18*B13+B19*B14</f>
        <v>23.5</v>
      </c>
    </row>
  </sheetData>
  <mergeCells count="3">
    <mergeCell ref="G12:G17"/>
    <mergeCell ref="F13:F17"/>
    <mergeCell ref="E14:E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0BC3-44DE-4CF8-B493-CD70A40635D5}">
  <sheetPr>
    <tabColor rgb="FF0000FF"/>
  </sheetPr>
  <dimension ref="A1:L23"/>
  <sheetViews>
    <sheetView zoomScaleNormal="100" workbookViewId="0">
      <selection activeCell="E5" sqref="E5"/>
    </sheetView>
  </sheetViews>
  <sheetFormatPr defaultRowHeight="15" x14ac:dyDescent="0.25"/>
  <cols>
    <col min="1" max="1" width="13.140625" customWidth="1"/>
    <col min="2" max="2" width="19.28515625" customWidth="1"/>
    <col min="3" max="3" width="18" customWidth="1"/>
    <col min="4" max="4" width="17.5703125" customWidth="1"/>
    <col min="5" max="5" width="18" customWidth="1"/>
    <col min="6" max="6" width="14.28515625" customWidth="1"/>
    <col min="7" max="8" width="16.42578125" customWidth="1"/>
    <col min="9" max="9" width="14.28515625" customWidth="1"/>
    <col min="10" max="10" width="3.85546875" customWidth="1"/>
    <col min="11" max="11" width="22.7109375" bestFit="1" customWidth="1"/>
    <col min="12" max="12" width="25.5703125" bestFit="1" customWidth="1"/>
  </cols>
  <sheetData>
    <row r="1" spans="1:12" ht="60" x14ac:dyDescent="0.25">
      <c r="C1" s="53" t="s">
        <v>25</v>
      </c>
      <c r="D1" s="53" t="str">
        <f>"Social Security Tax Rate for first "&amp;DOLLAR(C2,0)&amp;" of Gross Pay"</f>
        <v>Social Security Tax Rate for first $130,500 of Gross Pay</v>
      </c>
      <c r="E1" s="53" t="str">
        <f>"Social Security Tax Rate for Gross Pay ABOVE "&amp;DOLLAR(C2,0)</f>
        <v>Social Security Tax Rate for Gross Pay ABOVE $130,500</v>
      </c>
      <c r="F1" s="53" t="s">
        <v>24</v>
      </c>
      <c r="G1" s="53" t="str">
        <f>"Medicare Tax Rate for first "&amp;DOLLAR(F2,0)&amp;" of Gross Pay"</f>
        <v>Medicare Tax Rate for first $200,000 of Gross Pay</v>
      </c>
      <c r="H1" s="53" t="str">
        <f>"Medicare Tax Rate for Gross Pay ABOVE "&amp;DOLLAR(F2,0)</f>
        <v>Medicare Tax Rate for Gross Pay ABOVE $200,000</v>
      </c>
    </row>
    <row r="2" spans="1:12" x14ac:dyDescent="0.25">
      <c r="C2" s="40">
        <v>130500</v>
      </c>
      <c r="D2" s="36">
        <v>6.2E-2</v>
      </c>
      <c r="E2" s="36">
        <v>0</v>
      </c>
      <c r="F2" s="40">
        <v>200000</v>
      </c>
      <c r="G2" s="36">
        <v>1.4500000000000001E-2</v>
      </c>
      <c r="H2" s="36">
        <v>2.35E-2</v>
      </c>
    </row>
    <row r="4" spans="1:12" ht="45" x14ac:dyDescent="0.25">
      <c r="A4" s="39" t="s">
        <v>19</v>
      </c>
      <c r="B4" s="39" t="s">
        <v>17</v>
      </c>
      <c r="C4" s="39" t="s">
        <v>21</v>
      </c>
      <c r="D4" s="39" t="s">
        <v>20</v>
      </c>
      <c r="E4" s="39" t="s">
        <v>22</v>
      </c>
      <c r="F4" s="39" t="s">
        <v>13</v>
      </c>
      <c r="G4" s="39" t="s">
        <v>14</v>
      </c>
      <c r="H4" s="39" t="s">
        <v>45</v>
      </c>
      <c r="I4" s="39" t="s">
        <v>43</v>
      </c>
      <c r="K4" s="47" t="str">
        <f>"Helper Medicare:
Taxable Amount for "&amp;TEXT(G2,"0.00%")</f>
        <v>Helper Medicare:
Taxable Amount for 1.45%</v>
      </c>
      <c r="L4" s="47" t="str">
        <f>"Helper Medicare:
Taxable Amount for "&amp;TEXT(H2,"0.00%")</f>
        <v>Helper Medicare:
Taxable Amount for 2.35%</v>
      </c>
    </row>
    <row r="5" spans="1:12" x14ac:dyDescent="0.25">
      <c r="A5" s="54">
        <v>43063</v>
      </c>
      <c r="B5" s="35" t="s">
        <v>18</v>
      </c>
      <c r="C5" s="40">
        <v>129000</v>
      </c>
      <c r="D5" s="40">
        <v>1000</v>
      </c>
      <c r="E5" s="41"/>
      <c r="F5" s="41"/>
      <c r="G5" s="41"/>
      <c r="H5" s="41"/>
      <c r="I5" s="41"/>
      <c r="K5" s="40"/>
      <c r="L5" s="40"/>
    </row>
    <row r="6" spans="1:12" x14ac:dyDescent="0.25">
      <c r="A6" s="54">
        <v>43063</v>
      </c>
      <c r="B6" s="35" t="s">
        <v>28</v>
      </c>
      <c r="C6" s="40">
        <v>130000</v>
      </c>
      <c r="D6" s="40">
        <v>1000</v>
      </c>
      <c r="E6" s="41"/>
      <c r="F6" s="41"/>
      <c r="G6" s="41"/>
      <c r="H6" s="41"/>
      <c r="I6" s="41"/>
      <c r="K6" s="40"/>
      <c r="L6" s="40"/>
    </row>
    <row r="7" spans="1:12" x14ac:dyDescent="0.25">
      <c r="A7" s="54">
        <v>43063</v>
      </c>
      <c r="B7" s="35" t="s">
        <v>29</v>
      </c>
      <c r="C7" s="40">
        <v>131000</v>
      </c>
      <c r="D7" s="40">
        <v>1000</v>
      </c>
      <c r="E7" s="41"/>
      <c r="F7" s="41"/>
      <c r="G7" s="41"/>
      <c r="H7" s="41"/>
      <c r="I7" s="41"/>
      <c r="K7" s="40"/>
      <c r="L7" s="40"/>
    </row>
    <row r="8" spans="1:12" x14ac:dyDescent="0.25">
      <c r="A8" s="54">
        <v>43063</v>
      </c>
      <c r="B8" s="35" t="s">
        <v>42</v>
      </c>
      <c r="C8" s="40">
        <v>199500</v>
      </c>
      <c r="D8" s="40">
        <v>1000</v>
      </c>
      <c r="E8" s="41"/>
      <c r="F8" s="41"/>
      <c r="G8" s="41"/>
      <c r="H8" s="41"/>
      <c r="I8" s="41"/>
      <c r="K8" s="40"/>
      <c r="L8" s="40"/>
    </row>
    <row r="9" spans="1:12" x14ac:dyDescent="0.25">
      <c r="A9" s="54">
        <v>43063</v>
      </c>
      <c r="B9" s="35" t="s">
        <v>30</v>
      </c>
      <c r="C9" s="40">
        <v>200500</v>
      </c>
      <c r="D9" s="40">
        <v>1000</v>
      </c>
      <c r="E9" s="41"/>
      <c r="F9" s="41"/>
      <c r="G9" s="41"/>
      <c r="H9" s="41"/>
      <c r="I9" s="41"/>
      <c r="K9" s="40"/>
      <c r="L9" s="40"/>
    </row>
    <row r="10" spans="1:12" x14ac:dyDescent="0.25">
      <c r="A10" s="54">
        <v>43063</v>
      </c>
      <c r="B10" s="35" t="s">
        <v>31</v>
      </c>
      <c r="C10" s="40">
        <v>27893</v>
      </c>
      <c r="D10" s="40">
        <v>1000</v>
      </c>
      <c r="E10" s="41"/>
      <c r="F10" s="41"/>
      <c r="G10" s="41"/>
      <c r="H10" s="41"/>
      <c r="I10" s="41"/>
      <c r="K10" s="40"/>
      <c r="L10" s="40"/>
    </row>
    <row r="11" spans="1:12" x14ac:dyDescent="0.25">
      <c r="A11" s="54">
        <v>43063</v>
      </c>
      <c r="B11" s="35" t="s">
        <v>32</v>
      </c>
      <c r="C11" s="40">
        <v>149827</v>
      </c>
      <c r="D11" s="40">
        <v>1000</v>
      </c>
      <c r="E11" s="41"/>
      <c r="F11" s="41"/>
      <c r="G11" s="41"/>
      <c r="H11" s="41"/>
      <c r="I11" s="41"/>
      <c r="K11" s="40"/>
      <c r="L11" s="40"/>
    </row>
    <row r="12" spans="1:12" x14ac:dyDescent="0.25">
      <c r="A12" s="54">
        <v>43063</v>
      </c>
      <c r="B12" s="35" t="s">
        <v>33</v>
      </c>
      <c r="C12" s="40">
        <v>55740</v>
      </c>
      <c r="D12" s="40">
        <v>1000</v>
      </c>
      <c r="E12" s="41"/>
      <c r="F12" s="41"/>
      <c r="G12" s="41"/>
      <c r="H12" s="41"/>
      <c r="I12" s="41"/>
      <c r="K12" s="40"/>
      <c r="L12" s="40"/>
    </row>
    <row r="13" spans="1:12" x14ac:dyDescent="0.25">
      <c r="A13" s="54">
        <v>43063</v>
      </c>
      <c r="B13" s="35" t="s">
        <v>34</v>
      </c>
      <c r="C13" s="40">
        <v>141315</v>
      </c>
      <c r="D13" s="40">
        <v>1000</v>
      </c>
      <c r="E13" s="41"/>
      <c r="F13" s="41"/>
      <c r="G13" s="41"/>
      <c r="H13" s="41"/>
      <c r="I13" s="41"/>
      <c r="K13" s="40"/>
      <c r="L13" s="40"/>
    </row>
    <row r="14" spans="1:12" x14ac:dyDescent="0.25">
      <c r="A14" s="54">
        <v>43063</v>
      </c>
      <c r="B14" s="35" t="s">
        <v>35</v>
      </c>
      <c r="C14" s="40">
        <v>97827</v>
      </c>
      <c r="D14" s="40">
        <v>1000</v>
      </c>
      <c r="E14" s="41"/>
      <c r="F14" s="41"/>
      <c r="G14" s="41"/>
      <c r="H14" s="41"/>
      <c r="I14" s="41"/>
      <c r="K14" s="40"/>
      <c r="L14" s="40"/>
    </row>
    <row r="15" spans="1:12" x14ac:dyDescent="0.25">
      <c r="A15" s="54">
        <v>43063</v>
      </c>
      <c r="B15" s="35" t="s">
        <v>36</v>
      </c>
      <c r="C15" s="40">
        <v>5767</v>
      </c>
      <c r="D15" s="40">
        <v>1000</v>
      </c>
      <c r="E15" s="41"/>
      <c r="F15" s="41"/>
      <c r="G15" s="41"/>
      <c r="H15" s="41"/>
      <c r="I15" s="41"/>
      <c r="K15" s="40"/>
      <c r="L15" s="40"/>
    </row>
    <row r="16" spans="1:12" x14ac:dyDescent="0.25">
      <c r="A16" s="54">
        <v>43063</v>
      </c>
      <c r="B16" s="35" t="s">
        <v>37</v>
      </c>
      <c r="C16" s="40">
        <v>39047</v>
      </c>
      <c r="D16" s="40">
        <v>1000</v>
      </c>
      <c r="E16" s="41"/>
      <c r="F16" s="41"/>
      <c r="G16" s="41"/>
      <c r="H16" s="41"/>
      <c r="I16" s="41"/>
      <c r="K16" s="40"/>
      <c r="L16" s="40"/>
    </row>
    <row r="17" spans="1:12" x14ac:dyDescent="0.25">
      <c r="A17" s="54">
        <v>43063</v>
      </c>
      <c r="B17" s="35" t="s">
        <v>38</v>
      </c>
      <c r="C17" s="40">
        <v>295708</v>
      </c>
      <c r="D17" s="40">
        <v>1000</v>
      </c>
      <c r="E17" s="41"/>
      <c r="F17" s="41"/>
      <c r="G17" s="41"/>
      <c r="H17" s="41"/>
      <c r="I17" s="41"/>
      <c r="K17" s="40"/>
      <c r="L17" s="40"/>
    </row>
    <row r="19" spans="1:12" x14ac:dyDescent="0.25">
      <c r="E19" s="58" t="str">
        <f>"Formula is "&amp;ADDRESS(ROW(E5),COLUMN(E5),4)&amp;":"</f>
        <v>Formula is E5:</v>
      </c>
      <c r="H19" s="58" t="str">
        <f>"Formula is "&amp;ADDRESS(ROW(H5),COLUMN(H5),4)&amp;":"</f>
        <v>Formula is H5:</v>
      </c>
      <c r="I19" s="58" t="str">
        <f>"Formula is "&amp;ADDRESS(ROW(I5),COLUMN(I5),4)&amp;":"</f>
        <v>Formula is I5:</v>
      </c>
      <c r="K19" s="58" t="str">
        <f>"Formula is "&amp;ADDRESS(ROW(K5),COLUMN(K5),4)&amp;":"</f>
        <v>Formula is K5:</v>
      </c>
      <c r="L19" s="58" t="str">
        <f>"Formula is "&amp;ADDRESS(ROW(L5),COLUMN(L5),4)&amp;":"</f>
        <v>Formula is L5:</v>
      </c>
    </row>
    <row r="20" spans="1:12" x14ac:dyDescent="0.25">
      <c r="E20" t="str">
        <f ca="1">IF(_xlfn.ISFORMULA(E5),_xlfn.FORMULATEXT(E5),"")</f>
        <v/>
      </c>
      <c r="F20" s="58" t="str">
        <f>"Formula is "&amp;ADDRESS(ROW(F5),COLUMN(F5),4)&amp;":"</f>
        <v>Formula is F5:</v>
      </c>
      <c r="H20" t="str">
        <f ca="1">IF(_xlfn.ISFORMULA(H5),_xlfn.FORMULATEXT(H5),"")</f>
        <v/>
      </c>
      <c r="I20" t="str">
        <f ca="1">IF(_xlfn.ISFORMULA(I5),_xlfn.FORMULATEXT(I5),"")</f>
        <v/>
      </c>
      <c r="K20" t="str">
        <f ca="1">IF(_xlfn.ISFORMULA(K5),_xlfn.FORMULATEXT(K5),"")</f>
        <v/>
      </c>
      <c r="L20" t="str">
        <f ca="1">IF(_xlfn.ISFORMULA(L5),_xlfn.FORMULATEXT(L5),"")</f>
        <v/>
      </c>
    </row>
    <row r="21" spans="1:12" x14ac:dyDescent="0.25">
      <c r="F21" t="str">
        <f ca="1">IF(_xlfn.ISFORMULA(F5),_xlfn.FORMULATEXT(F5),"")</f>
        <v/>
      </c>
    </row>
    <row r="22" spans="1:12" x14ac:dyDescent="0.25">
      <c r="G22" s="58" t="str">
        <f>"Formula is "&amp;ADDRESS(ROW(G5),COLUMN(G5),4)&amp;":"</f>
        <v>Formula is G5:</v>
      </c>
    </row>
    <row r="23" spans="1:12" x14ac:dyDescent="0.25">
      <c r="G23" t="str">
        <f ca="1">IF(_xlfn.ISFORMULA(G5),_xlfn.FORMULATEXT(G5),"")</f>
        <v/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19CC-66B2-4D78-93A1-0899EB17181C}">
  <sheetPr>
    <tabColor rgb="FFFF0000"/>
  </sheetPr>
  <dimension ref="A1:L23"/>
  <sheetViews>
    <sheetView topLeftCell="B1" zoomScale="115" zoomScaleNormal="115" workbookViewId="0">
      <selection activeCell="L5" sqref="L5"/>
    </sheetView>
  </sheetViews>
  <sheetFormatPr defaultRowHeight="15" x14ac:dyDescent="0.25"/>
  <cols>
    <col min="1" max="1" width="13.140625" customWidth="1"/>
    <col min="2" max="2" width="19.28515625" customWidth="1"/>
    <col min="3" max="3" width="18" customWidth="1"/>
    <col min="4" max="4" width="17.5703125" customWidth="1"/>
    <col min="5" max="5" width="18" customWidth="1"/>
    <col min="6" max="6" width="14.28515625" customWidth="1"/>
    <col min="7" max="8" width="16.42578125" customWidth="1"/>
    <col min="9" max="9" width="14.28515625" customWidth="1"/>
    <col min="10" max="10" width="3.85546875" customWidth="1"/>
    <col min="11" max="11" width="22.7109375" bestFit="1" customWidth="1"/>
    <col min="12" max="12" width="25.5703125" bestFit="1" customWidth="1"/>
  </cols>
  <sheetData>
    <row r="1" spans="1:12" ht="60" x14ac:dyDescent="0.25">
      <c r="C1" s="53" t="s">
        <v>25</v>
      </c>
      <c r="D1" s="53" t="str">
        <f>"Social Security Tax Rate for first "&amp;DOLLAR(C2,0)&amp;" of Gross Pay"</f>
        <v>Social Security Tax Rate for first $130,500 of Gross Pay</v>
      </c>
      <c r="E1" s="53" t="str">
        <f>"Social Security Tax Rate for Gross Pay ABOVE "&amp;DOLLAR(C2,0)</f>
        <v>Social Security Tax Rate for Gross Pay ABOVE $130,500</v>
      </c>
      <c r="F1" s="53" t="s">
        <v>24</v>
      </c>
      <c r="G1" s="53" t="str">
        <f>"Medicare Tax Rate for first "&amp;DOLLAR(F2,0)&amp;" of Gross Pay"</f>
        <v>Medicare Tax Rate for first $200,000 of Gross Pay</v>
      </c>
      <c r="H1" s="53" t="str">
        <f>"Medicare Tax Rate for Gross Pay ABOVE "&amp;DOLLAR(F2,0)</f>
        <v>Medicare Tax Rate for Gross Pay ABOVE $200,000</v>
      </c>
    </row>
    <row r="2" spans="1:12" x14ac:dyDescent="0.25">
      <c r="C2" s="40">
        <v>130500</v>
      </c>
      <c r="D2" s="36">
        <v>6.2E-2</v>
      </c>
      <c r="E2" s="36">
        <v>0</v>
      </c>
      <c r="F2" s="40">
        <v>200000</v>
      </c>
      <c r="G2" s="36">
        <v>1.4500000000000001E-2</v>
      </c>
      <c r="H2" s="36">
        <v>2.35E-2</v>
      </c>
    </row>
    <row r="4" spans="1:12" ht="45" x14ac:dyDescent="0.25">
      <c r="A4" s="39" t="s">
        <v>19</v>
      </c>
      <c r="B4" s="39" t="s">
        <v>17</v>
      </c>
      <c r="C4" s="39" t="s">
        <v>21</v>
      </c>
      <c r="D4" s="39" t="s">
        <v>20</v>
      </c>
      <c r="E4" s="39" t="s">
        <v>22</v>
      </c>
      <c r="F4" s="39" t="s">
        <v>13</v>
      </c>
      <c r="G4" s="39" t="s">
        <v>14</v>
      </c>
      <c r="H4" s="39" t="s">
        <v>45</v>
      </c>
      <c r="I4" s="39" t="s">
        <v>43</v>
      </c>
      <c r="K4" s="47" t="str">
        <f>"Helper Medicare:
Taxable Amount for "&amp;TEXT(G2,"0.00%")</f>
        <v>Helper Medicare:
Taxable Amount for 1.45%</v>
      </c>
      <c r="L4" s="47" t="str">
        <f>"Helper Medicare:
Taxable Amount for "&amp;TEXT(H2,"0.00%")</f>
        <v>Helper Medicare:
Taxable Amount for 2.35%</v>
      </c>
    </row>
    <row r="5" spans="1:12" x14ac:dyDescent="0.25">
      <c r="A5" s="54">
        <v>43063</v>
      </c>
      <c r="B5" s="35" t="s">
        <v>18</v>
      </c>
      <c r="C5" s="40">
        <v>129000</v>
      </c>
      <c r="D5" s="40">
        <v>1000</v>
      </c>
      <c r="E5" s="41">
        <f>SUM(C5:D5)</f>
        <v>130000</v>
      </c>
      <c r="F5" s="41">
        <f>ROUND(MEDIAN(0,D5,$C$2-C5)*$D$2,2)</f>
        <v>62</v>
      </c>
      <c r="G5" s="41">
        <f>ROUND(SUM(K5*$G$2,L5*$H$2),2)</f>
        <v>14.5</v>
      </c>
      <c r="H5" s="41">
        <f>SUM(F5:G5)</f>
        <v>76.5</v>
      </c>
      <c r="I5" s="41">
        <f>D5-H5</f>
        <v>923.5</v>
      </c>
      <c r="K5" s="40">
        <f>MEDIAN(0,D5,$F$2-C5)</f>
        <v>1000</v>
      </c>
      <c r="L5" s="40">
        <f>D5-K5</f>
        <v>0</v>
      </c>
    </row>
    <row r="6" spans="1:12" x14ac:dyDescent="0.25">
      <c r="A6" s="54">
        <v>43063</v>
      </c>
      <c r="B6" s="35" t="s">
        <v>28</v>
      </c>
      <c r="C6" s="40">
        <v>130000</v>
      </c>
      <c r="D6" s="40">
        <v>1000</v>
      </c>
      <c r="E6" s="41">
        <f t="shared" ref="E6:E17" si="0">SUM(C6:D6)</f>
        <v>131000</v>
      </c>
      <c r="F6" s="41">
        <f t="shared" ref="F6:F16" si="1">ROUND(MEDIAN(0,D6,$C$2-C6)*$D$2,2)</f>
        <v>31</v>
      </c>
      <c r="G6" s="41">
        <f t="shared" ref="G6:G16" si="2">ROUND(SUM(K6*$G$2,L6*$H$2),2)</f>
        <v>14.5</v>
      </c>
      <c r="H6" s="41">
        <f t="shared" ref="H6:H17" si="3">SUM(F6:G6)</f>
        <v>45.5</v>
      </c>
      <c r="I6" s="41">
        <f t="shared" ref="I6:I17" si="4">D6-H6</f>
        <v>954.5</v>
      </c>
      <c r="K6" s="40">
        <f t="shared" ref="K6:K16" si="5">MEDIAN(0,D6,$F$2-C6)</f>
        <v>1000</v>
      </c>
      <c r="L6" s="40">
        <f t="shared" ref="L6:L17" si="6">D6-K6</f>
        <v>0</v>
      </c>
    </row>
    <row r="7" spans="1:12" x14ac:dyDescent="0.25">
      <c r="A7" s="54">
        <v>43063</v>
      </c>
      <c r="B7" s="35" t="s">
        <v>29</v>
      </c>
      <c r="C7" s="40">
        <v>131000</v>
      </c>
      <c r="D7" s="40">
        <v>1000</v>
      </c>
      <c r="E7" s="41">
        <f t="shared" si="0"/>
        <v>132000</v>
      </c>
      <c r="F7" s="41">
        <f t="shared" si="1"/>
        <v>0</v>
      </c>
      <c r="G7" s="41">
        <f t="shared" si="2"/>
        <v>14.5</v>
      </c>
      <c r="H7" s="41">
        <f t="shared" si="3"/>
        <v>14.5</v>
      </c>
      <c r="I7" s="41">
        <f t="shared" si="4"/>
        <v>985.5</v>
      </c>
      <c r="K7" s="40">
        <f t="shared" si="5"/>
        <v>1000</v>
      </c>
      <c r="L7" s="40">
        <f t="shared" si="6"/>
        <v>0</v>
      </c>
    </row>
    <row r="8" spans="1:12" x14ac:dyDescent="0.25">
      <c r="A8" s="54">
        <v>43063</v>
      </c>
      <c r="B8" s="35" t="s">
        <v>42</v>
      </c>
      <c r="C8" s="40">
        <v>199500</v>
      </c>
      <c r="D8" s="40">
        <v>1000</v>
      </c>
      <c r="E8" s="41">
        <f t="shared" si="0"/>
        <v>200500</v>
      </c>
      <c r="F8" s="41">
        <f t="shared" si="1"/>
        <v>0</v>
      </c>
      <c r="G8" s="41">
        <f t="shared" si="2"/>
        <v>19</v>
      </c>
      <c r="H8" s="41">
        <f t="shared" si="3"/>
        <v>19</v>
      </c>
      <c r="I8" s="41">
        <f t="shared" si="4"/>
        <v>981</v>
      </c>
      <c r="K8" s="40">
        <f t="shared" si="5"/>
        <v>500</v>
      </c>
      <c r="L8" s="40">
        <f t="shared" si="6"/>
        <v>500</v>
      </c>
    </row>
    <row r="9" spans="1:12" x14ac:dyDescent="0.25">
      <c r="A9" s="54">
        <v>43063</v>
      </c>
      <c r="B9" s="35" t="s">
        <v>30</v>
      </c>
      <c r="C9" s="40">
        <v>200500</v>
      </c>
      <c r="D9" s="40">
        <v>1000</v>
      </c>
      <c r="E9" s="41">
        <f t="shared" si="0"/>
        <v>201500</v>
      </c>
      <c r="F9" s="41">
        <f t="shared" si="1"/>
        <v>0</v>
      </c>
      <c r="G9" s="41">
        <f t="shared" si="2"/>
        <v>23.5</v>
      </c>
      <c r="H9" s="41">
        <f t="shared" si="3"/>
        <v>23.5</v>
      </c>
      <c r="I9" s="41">
        <f t="shared" si="4"/>
        <v>976.5</v>
      </c>
      <c r="K9" s="40">
        <f t="shared" si="5"/>
        <v>0</v>
      </c>
      <c r="L9" s="40">
        <f t="shared" si="6"/>
        <v>1000</v>
      </c>
    </row>
    <row r="10" spans="1:12" x14ac:dyDescent="0.25">
      <c r="A10" s="54">
        <v>43063</v>
      </c>
      <c r="B10" s="35" t="s">
        <v>31</v>
      </c>
      <c r="C10" s="40">
        <v>27893</v>
      </c>
      <c r="D10" s="40">
        <v>1000</v>
      </c>
      <c r="E10" s="41">
        <f t="shared" si="0"/>
        <v>28893</v>
      </c>
      <c r="F10" s="41">
        <f t="shared" si="1"/>
        <v>62</v>
      </c>
      <c r="G10" s="41">
        <f t="shared" si="2"/>
        <v>14.5</v>
      </c>
      <c r="H10" s="41">
        <f t="shared" si="3"/>
        <v>76.5</v>
      </c>
      <c r="I10" s="41">
        <f t="shared" si="4"/>
        <v>923.5</v>
      </c>
      <c r="K10" s="40">
        <f t="shared" si="5"/>
        <v>1000</v>
      </c>
      <c r="L10" s="40">
        <f t="shared" si="6"/>
        <v>0</v>
      </c>
    </row>
    <row r="11" spans="1:12" x14ac:dyDescent="0.25">
      <c r="A11" s="54">
        <v>43063</v>
      </c>
      <c r="B11" s="35" t="s">
        <v>32</v>
      </c>
      <c r="C11" s="40">
        <v>149827</v>
      </c>
      <c r="D11" s="40">
        <v>1000</v>
      </c>
      <c r="E11" s="41">
        <f t="shared" si="0"/>
        <v>150827</v>
      </c>
      <c r="F11" s="41">
        <f t="shared" si="1"/>
        <v>0</v>
      </c>
      <c r="G11" s="41">
        <f t="shared" si="2"/>
        <v>14.5</v>
      </c>
      <c r="H11" s="41">
        <f t="shared" si="3"/>
        <v>14.5</v>
      </c>
      <c r="I11" s="41">
        <f t="shared" si="4"/>
        <v>985.5</v>
      </c>
      <c r="K11" s="40">
        <f t="shared" si="5"/>
        <v>1000</v>
      </c>
      <c r="L11" s="40">
        <f t="shared" si="6"/>
        <v>0</v>
      </c>
    </row>
    <row r="12" spans="1:12" x14ac:dyDescent="0.25">
      <c r="A12" s="54">
        <v>43063</v>
      </c>
      <c r="B12" s="35" t="s">
        <v>33</v>
      </c>
      <c r="C12" s="40">
        <v>55740</v>
      </c>
      <c r="D12" s="40">
        <v>1000</v>
      </c>
      <c r="E12" s="41">
        <f t="shared" si="0"/>
        <v>56740</v>
      </c>
      <c r="F12" s="41">
        <f t="shared" si="1"/>
        <v>62</v>
      </c>
      <c r="G12" s="41">
        <f t="shared" si="2"/>
        <v>14.5</v>
      </c>
      <c r="H12" s="41">
        <f t="shared" si="3"/>
        <v>76.5</v>
      </c>
      <c r="I12" s="41">
        <f t="shared" si="4"/>
        <v>923.5</v>
      </c>
      <c r="K12" s="40">
        <f t="shared" si="5"/>
        <v>1000</v>
      </c>
      <c r="L12" s="40">
        <f t="shared" si="6"/>
        <v>0</v>
      </c>
    </row>
    <row r="13" spans="1:12" x14ac:dyDescent="0.25">
      <c r="A13" s="54">
        <v>43063</v>
      </c>
      <c r="B13" s="35" t="s">
        <v>34</v>
      </c>
      <c r="C13" s="40">
        <v>141315</v>
      </c>
      <c r="D13" s="40">
        <v>1000</v>
      </c>
      <c r="E13" s="41">
        <f t="shared" si="0"/>
        <v>142315</v>
      </c>
      <c r="F13" s="41">
        <f t="shared" si="1"/>
        <v>0</v>
      </c>
      <c r="G13" s="41">
        <f t="shared" si="2"/>
        <v>14.5</v>
      </c>
      <c r="H13" s="41">
        <f t="shared" si="3"/>
        <v>14.5</v>
      </c>
      <c r="I13" s="41">
        <f t="shared" si="4"/>
        <v>985.5</v>
      </c>
      <c r="K13" s="40">
        <f t="shared" si="5"/>
        <v>1000</v>
      </c>
      <c r="L13" s="40">
        <f t="shared" si="6"/>
        <v>0</v>
      </c>
    </row>
    <row r="14" spans="1:12" x14ac:dyDescent="0.25">
      <c r="A14" s="54">
        <v>43063</v>
      </c>
      <c r="B14" s="35" t="s">
        <v>35</v>
      </c>
      <c r="C14" s="40">
        <v>97827</v>
      </c>
      <c r="D14" s="40">
        <v>1000</v>
      </c>
      <c r="E14" s="41">
        <f t="shared" si="0"/>
        <v>98827</v>
      </c>
      <c r="F14" s="41">
        <f t="shared" si="1"/>
        <v>62</v>
      </c>
      <c r="G14" s="41">
        <f t="shared" si="2"/>
        <v>14.5</v>
      </c>
      <c r="H14" s="41">
        <f t="shared" si="3"/>
        <v>76.5</v>
      </c>
      <c r="I14" s="41">
        <f t="shared" si="4"/>
        <v>923.5</v>
      </c>
      <c r="K14" s="40">
        <f t="shared" si="5"/>
        <v>1000</v>
      </c>
      <c r="L14" s="40">
        <f t="shared" si="6"/>
        <v>0</v>
      </c>
    </row>
    <row r="15" spans="1:12" x14ac:dyDescent="0.25">
      <c r="A15" s="54">
        <v>43063</v>
      </c>
      <c r="B15" s="35" t="s">
        <v>36</v>
      </c>
      <c r="C15" s="40">
        <v>5767</v>
      </c>
      <c r="D15" s="40">
        <v>1000</v>
      </c>
      <c r="E15" s="41">
        <f t="shared" si="0"/>
        <v>6767</v>
      </c>
      <c r="F15" s="41">
        <f t="shared" si="1"/>
        <v>62</v>
      </c>
      <c r="G15" s="41">
        <f t="shared" si="2"/>
        <v>14.5</v>
      </c>
      <c r="H15" s="41">
        <f t="shared" si="3"/>
        <v>76.5</v>
      </c>
      <c r="I15" s="41">
        <f t="shared" si="4"/>
        <v>923.5</v>
      </c>
      <c r="K15" s="40">
        <f t="shared" si="5"/>
        <v>1000</v>
      </c>
      <c r="L15" s="40">
        <f t="shared" si="6"/>
        <v>0</v>
      </c>
    </row>
    <row r="16" spans="1:12" x14ac:dyDescent="0.25">
      <c r="A16" s="54">
        <v>43063</v>
      </c>
      <c r="B16" s="35" t="s">
        <v>37</v>
      </c>
      <c r="C16" s="40">
        <v>39047</v>
      </c>
      <c r="D16" s="40">
        <v>1000</v>
      </c>
      <c r="E16" s="41">
        <f t="shared" si="0"/>
        <v>40047</v>
      </c>
      <c r="F16" s="41">
        <f t="shared" si="1"/>
        <v>62</v>
      </c>
      <c r="G16" s="41">
        <f t="shared" si="2"/>
        <v>14.5</v>
      </c>
      <c r="H16" s="41">
        <f t="shared" si="3"/>
        <v>76.5</v>
      </c>
      <c r="I16" s="41">
        <f t="shared" si="4"/>
        <v>923.5</v>
      </c>
      <c r="K16" s="40">
        <f t="shared" si="5"/>
        <v>1000</v>
      </c>
      <c r="L16" s="40">
        <f t="shared" si="6"/>
        <v>0</v>
      </c>
    </row>
    <row r="17" spans="1:12" x14ac:dyDescent="0.25">
      <c r="A17" s="54">
        <v>43063</v>
      </c>
      <c r="B17" s="35" t="s">
        <v>38</v>
      </c>
      <c r="C17" s="40">
        <v>295708</v>
      </c>
      <c r="D17" s="40">
        <v>1000</v>
      </c>
      <c r="E17" s="41">
        <f t="shared" si="0"/>
        <v>296708</v>
      </c>
      <c r="F17" s="41">
        <f>ROUND(MEDIAN(0,D17,$C$2-C17)*$D$2,2)</f>
        <v>0</v>
      </c>
      <c r="G17" s="41">
        <f>ROUND(SUM(K17*$G$2,L17*$H$2),2)</f>
        <v>23.5</v>
      </c>
      <c r="H17" s="41">
        <f t="shared" si="3"/>
        <v>23.5</v>
      </c>
      <c r="I17" s="41">
        <f t="shared" si="4"/>
        <v>976.5</v>
      </c>
      <c r="K17" s="40">
        <f>MEDIAN(0,D17,$F$2-C17)</f>
        <v>0</v>
      </c>
      <c r="L17" s="40">
        <f t="shared" si="6"/>
        <v>1000</v>
      </c>
    </row>
    <row r="19" spans="1:12" x14ac:dyDescent="0.25">
      <c r="E19" s="58" t="str">
        <f>"Formula is "&amp;ADDRESS(ROW(E5),COLUMN(E5),4)&amp;":"</f>
        <v>Formula is E5:</v>
      </c>
      <c r="H19" s="58" t="str">
        <f>"Formula is "&amp;ADDRESS(ROW(H5),COLUMN(H5),4)&amp;":"</f>
        <v>Formula is H5:</v>
      </c>
      <c r="I19" s="58" t="str">
        <f>"Formula is "&amp;ADDRESS(ROW(I5),COLUMN(I5),4)&amp;":"</f>
        <v>Formula is I5:</v>
      </c>
      <c r="K19" s="58" t="str">
        <f>"Formula is "&amp;ADDRESS(ROW(K5),COLUMN(K5),4)&amp;":"</f>
        <v>Formula is K5:</v>
      </c>
      <c r="L19" s="58" t="str">
        <f>"Formula is "&amp;ADDRESS(ROW(L5),COLUMN(L5),4)&amp;":"</f>
        <v>Formula is L5:</v>
      </c>
    </row>
    <row r="20" spans="1:12" x14ac:dyDescent="0.25">
      <c r="E20" t="str">
        <f ca="1">IF(_xlfn.ISFORMULA(E5),_xlfn.FORMULATEXT(E5),"")</f>
        <v>=SUM(C5:D5)</v>
      </c>
      <c r="F20" s="58" t="str">
        <f>"Formula is "&amp;ADDRESS(ROW(F5),COLUMN(F5),4)&amp;":"</f>
        <v>Formula is F5:</v>
      </c>
      <c r="H20" t="str">
        <f ca="1">IF(_xlfn.ISFORMULA(H5),_xlfn.FORMULATEXT(H5),"")</f>
        <v>=SUM(F5:G5)</v>
      </c>
      <c r="I20" t="str">
        <f ca="1">IF(_xlfn.ISFORMULA(I5),_xlfn.FORMULATEXT(I5),"")</f>
        <v>=D5-H5</v>
      </c>
      <c r="K20" t="str">
        <f ca="1">IF(_xlfn.ISFORMULA(K5),_xlfn.FORMULATEXT(K5),"")</f>
        <v>=MEDIAN(0,D5,$F$2-C5)</v>
      </c>
      <c r="L20" t="str">
        <f ca="1">IF(_xlfn.ISFORMULA(L5),_xlfn.FORMULATEXT(L5),"")</f>
        <v>=D5-K5</v>
      </c>
    </row>
    <row r="21" spans="1:12" x14ac:dyDescent="0.25">
      <c r="F21" t="str">
        <f ca="1">IF(_xlfn.ISFORMULA(F5),_xlfn.FORMULATEXT(F5),"")</f>
        <v>=ROUND(MEDIAN(0,D5,$C$2-C5)*$D$2,2)</v>
      </c>
    </row>
    <row r="22" spans="1:12" x14ac:dyDescent="0.25">
      <c r="G22" s="58" t="str">
        <f>"Formula is "&amp;ADDRESS(ROW(G5),COLUMN(G5),4)&amp;":"</f>
        <v>Formula is G5:</v>
      </c>
    </row>
    <row r="23" spans="1:12" x14ac:dyDescent="0.25">
      <c r="G23" t="str">
        <f ca="1">IF(_xlfn.ISFORMULA(G5),_xlfn.FORMULATEXT(G5),"")</f>
        <v>=ROUND(SUM(K5*$G$2,L5*$H$2),2)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8FB8-F52D-4C97-8B56-47FF575E3DC8}">
  <sheetPr>
    <tabColor them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A485-5425-49E2-9D90-26765840C082}">
  <sheetPr>
    <tabColor rgb="FF0000FF"/>
  </sheetPr>
  <dimension ref="A1:D21"/>
  <sheetViews>
    <sheetView zoomScale="145" zoomScaleNormal="145" workbookViewId="0">
      <selection activeCell="B12" sqref="B1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4" x14ac:dyDescent="0.25">
      <c r="A1" s="71" t="str">
        <f>"Using the below data, calculate the "&amp;A14&amp;", "&amp;A20&amp;" and "&amp;A21&amp;" for the employee "&amp;B9</f>
        <v>Using the below data, calculate the Social Security Tax Deduction, Medicare Tax Deduction and Net Pay After Deductions for the employee Ginger Ross</v>
      </c>
      <c r="B1" s="72"/>
      <c r="C1" s="72"/>
      <c r="D1" s="73"/>
    </row>
    <row r="2" spans="1:4" x14ac:dyDescent="0.25">
      <c r="A2" s="74"/>
      <c r="B2" s="75"/>
      <c r="C2" s="75"/>
      <c r="D2" s="76"/>
    </row>
    <row r="4" spans="1:4" ht="18.75" x14ac:dyDescent="0.3">
      <c r="A4" s="48" t="str">
        <f>"Social Security Payroll Tax Deduction Calculations for "&amp;TEXT(B8,"dddd, mmmm dd, yyy")</f>
        <v>Social Security Payroll Tax Deduction Calculations for Friday, December 08, 2017</v>
      </c>
      <c r="B4" s="48"/>
    </row>
    <row r="5" spans="1:4" x14ac:dyDescent="0.25">
      <c r="A5" s="47" t="s">
        <v>25</v>
      </c>
      <c r="B5" s="42">
        <v>130500</v>
      </c>
    </row>
    <row r="6" spans="1:4" x14ac:dyDescent="0.25">
      <c r="A6" s="47" t="str">
        <f>"Social Security Tax Rate for first "&amp;DOLLAR(B5,0)&amp;" of Gross Pay"</f>
        <v>Social Security Tax Rate for first $130,500 of Gross Pay</v>
      </c>
      <c r="B6" s="43">
        <v>6.2E-2</v>
      </c>
    </row>
    <row r="7" spans="1:4" x14ac:dyDescent="0.25">
      <c r="A7" s="47" t="str">
        <f>"Social Security Tax Rate for Gross Pay ABOVE "&amp;DOLLAR(B5,0)</f>
        <v>Social Security Tax Rate for Gross Pay ABOVE $130,500</v>
      </c>
      <c r="B7" s="43">
        <v>0</v>
      </c>
    </row>
    <row r="8" spans="1:4" x14ac:dyDescent="0.25">
      <c r="A8" s="47" t="s">
        <v>19</v>
      </c>
      <c r="B8" s="44">
        <v>43077</v>
      </c>
    </row>
    <row r="9" spans="1:4" x14ac:dyDescent="0.25">
      <c r="A9" s="47" t="s">
        <v>17</v>
      </c>
      <c r="B9" s="45" t="s">
        <v>63</v>
      </c>
    </row>
    <row r="10" spans="1:4" x14ac:dyDescent="0.25">
      <c r="A10" s="47" t="s">
        <v>21</v>
      </c>
      <c r="B10" s="42">
        <v>127500</v>
      </c>
    </row>
    <row r="11" spans="1:4" x14ac:dyDescent="0.25">
      <c r="A11" s="47" t="s">
        <v>20</v>
      </c>
      <c r="B11" s="42">
        <v>2750</v>
      </c>
    </row>
    <row r="12" spans="1:4" x14ac:dyDescent="0.25">
      <c r="A12" s="47" t="s">
        <v>22</v>
      </c>
      <c r="B12" s="46"/>
    </row>
    <row r="13" spans="1:4" x14ac:dyDescent="0.25">
      <c r="A13" s="47" t="s">
        <v>26</v>
      </c>
      <c r="B13" s="46"/>
    </row>
    <row r="14" spans="1:4" x14ac:dyDescent="0.25">
      <c r="A14" s="47" t="s">
        <v>23</v>
      </c>
      <c r="B14" s="46"/>
    </row>
    <row r="15" spans="1:4" x14ac:dyDescent="0.25">
      <c r="A15" s="47" t="s">
        <v>24</v>
      </c>
      <c r="B15" s="42">
        <v>200000</v>
      </c>
    </row>
    <row r="16" spans="1:4" x14ac:dyDescent="0.25">
      <c r="A16" s="47" t="str">
        <f>"Medicare Tax Rate for first "&amp;DOLLAR(B15,0)&amp;" of Gross Pay"</f>
        <v>Medicare Tax Rate for first $200,000 of Gross Pay</v>
      </c>
      <c r="B16" s="43">
        <v>1.4500000000000001E-2</v>
      </c>
    </row>
    <row r="17" spans="1:2" x14ac:dyDescent="0.25">
      <c r="A17" s="47" t="str">
        <f>"Medicare Tax Rate for Gross Pay ABOVE "&amp;DOLLAR(B15,0)</f>
        <v>Medicare Tax Rate for Gross Pay ABOVE $200,000</v>
      </c>
      <c r="B17" s="43">
        <v>2.35E-2</v>
      </c>
    </row>
    <row r="18" spans="1:2" x14ac:dyDescent="0.25">
      <c r="A18" s="47" t="str">
        <f>"How Much of Week Gross Pay is Taxed at "&amp;TEXT(B16,"0.00%")&amp;" Medicare Rate?"</f>
        <v>How Much of Week Gross Pay is Taxed at 1.45% Medicare Rate?</v>
      </c>
      <c r="B18" s="46"/>
    </row>
    <row r="19" spans="1:2" x14ac:dyDescent="0.25">
      <c r="A19" s="47" t="str">
        <f>"How Much of Week Gross Pay is Taxed at "&amp;TEXT(B17,"0.00%")&amp;" Medicare Rate?"</f>
        <v>How Much of Week Gross Pay is Taxed at 2.35% Medicare Rate?</v>
      </c>
      <c r="B19" s="46"/>
    </row>
    <row r="20" spans="1:2" x14ac:dyDescent="0.25">
      <c r="A20" s="47" t="s">
        <v>62</v>
      </c>
      <c r="B20" s="46"/>
    </row>
    <row r="21" spans="1:2" x14ac:dyDescent="0.25">
      <c r="A21" s="47" t="s">
        <v>44</v>
      </c>
      <c r="B21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F581D-8017-41BE-9031-B03D8AE620EA}">
  <sheetPr>
    <tabColor rgb="FFFFFF00"/>
  </sheetPr>
  <dimension ref="A2:D15"/>
  <sheetViews>
    <sheetView showGridLines="0" zoomScale="190" zoomScaleNormal="190" workbookViewId="0">
      <selection activeCell="B18" sqref="B18"/>
    </sheetView>
  </sheetViews>
  <sheetFormatPr defaultRowHeight="12.75" x14ac:dyDescent="0.2"/>
  <cols>
    <col min="1" max="1" width="75.7109375" style="29" customWidth="1"/>
    <col min="2" max="256" width="9.140625" style="29"/>
    <col min="257" max="257" width="70.5703125" style="29" bestFit="1" customWidth="1"/>
    <col min="258" max="512" width="9.140625" style="29"/>
    <col min="513" max="513" width="70.5703125" style="29" bestFit="1" customWidth="1"/>
    <col min="514" max="768" width="9.140625" style="29"/>
    <col min="769" max="769" width="70.5703125" style="29" bestFit="1" customWidth="1"/>
    <col min="770" max="1024" width="9.140625" style="29"/>
    <col min="1025" max="1025" width="70.5703125" style="29" bestFit="1" customWidth="1"/>
    <col min="1026" max="1280" width="9.140625" style="29"/>
    <col min="1281" max="1281" width="70.5703125" style="29" bestFit="1" customWidth="1"/>
    <col min="1282" max="1536" width="9.140625" style="29"/>
    <col min="1537" max="1537" width="70.5703125" style="29" bestFit="1" customWidth="1"/>
    <col min="1538" max="1792" width="9.140625" style="29"/>
    <col min="1793" max="1793" width="70.5703125" style="29" bestFit="1" customWidth="1"/>
    <col min="1794" max="2048" width="9.140625" style="29"/>
    <col min="2049" max="2049" width="70.5703125" style="29" bestFit="1" customWidth="1"/>
    <col min="2050" max="2304" width="9.140625" style="29"/>
    <col min="2305" max="2305" width="70.5703125" style="29" bestFit="1" customWidth="1"/>
    <col min="2306" max="2560" width="9.140625" style="29"/>
    <col min="2561" max="2561" width="70.5703125" style="29" bestFit="1" customWidth="1"/>
    <col min="2562" max="2816" width="9.140625" style="29"/>
    <col min="2817" max="2817" width="70.5703125" style="29" bestFit="1" customWidth="1"/>
    <col min="2818" max="3072" width="9.140625" style="29"/>
    <col min="3073" max="3073" width="70.5703125" style="29" bestFit="1" customWidth="1"/>
    <col min="3074" max="3328" width="9.140625" style="29"/>
    <col min="3329" max="3329" width="70.5703125" style="29" bestFit="1" customWidth="1"/>
    <col min="3330" max="3584" width="9.140625" style="29"/>
    <col min="3585" max="3585" width="70.5703125" style="29" bestFit="1" customWidth="1"/>
    <col min="3586" max="3840" width="9.140625" style="29"/>
    <col min="3841" max="3841" width="70.5703125" style="29" bestFit="1" customWidth="1"/>
    <col min="3842" max="4096" width="9.140625" style="29"/>
    <col min="4097" max="4097" width="70.5703125" style="29" bestFit="1" customWidth="1"/>
    <col min="4098" max="4352" width="9.140625" style="29"/>
    <col min="4353" max="4353" width="70.5703125" style="29" bestFit="1" customWidth="1"/>
    <col min="4354" max="4608" width="9.140625" style="29"/>
    <col min="4609" max="4609" width="70.5703125" style="29" bestFit="1" customWidth="1"/>
    <col min="4610" max="4864" width="9.140625" style="29"/>
    <col min="4865" max="4865" width="70.5703125" style="29" bestFit="1" customWidth="1"/>
    <col min="4866" max="5120" width="9.140625" style="29"/>
    <col min="5121" max="5121" width="70.5703125" style="29" bestFit="1" customWidth="1"/>
    <col min="5122" max="5376" width="9.140625" style="29"/>
    <col min="5377" max="5377" width="70.5703125" style="29" bestFit="1" customWidth="1"/>
    <col min="5378" max="5632" width="9.140625" style="29"/>
    <col min="5633" max="5633" width="70.5703125" style="29" bestFit="1" customWidth="1"/>
    <col min="5634" max="5888" width="9.140625" style="29"/>
    <col min="5889" max="5889" width="70.5703125" style="29" bestFit="1" customWidth="1"/>
    <col min="5890" max="6144" width="9.140625" style="29"/>
    <col min="6145" max="6145" width="70.5703125" style="29" bestFit="1" customWidth="1"/>
    <col min="6146" max="6400" width="9.140625" style="29"/>
    <col min="6401" max="6401" width="70.5703125" style="29" bestFit="1" customWidth="1"/>
    <col min="6402" max="6656" width="9.140625" style="29"/>
    <col min="6657" max="6657" width="70.5703125" style="29" bestFit="1" customWidth="1"/>
    <col min="6658" max="6912" width="9.140625" style="29"/>
    <col min="6913" max="6913" width="70.5703125" style="29" bestFit="1" customWidth="1"/>
    <col min="6914" max="7168" width="9.140625" style="29"/>
    <col min="7169" max="7169" width="70.5703125" style="29" bestFit="1" customWidth="1"/>
    <col min="7170" max="7424" width="9.140625" style="29"/>
    <col min="7425" max="7425" width="70.5703125" style="29" bestFit="1" customWidth="1"/>
    <col min="7426" max="7680" width="9.140625" style="29"/>
    <col min="7681" max="7681" width="70.5703125" style="29" bestFit="1" customWidth="1"/>
    <col min="7682" max="7936" width="9.140625" style="29"/>
    <col min="7937" max="7937" width="70.5703125" style="29" bestFit="1" customWidth="1"/>
    <col min="7938" max="8192" width="9.140625" style="29"/>
    <col min="8193" max="8193" width="70.5703125" style="29" bestFit="1" customWidth="1"/>
    <col min="8194" max="8448" width="9.140625" style="29"/>
    <col min="8449" max="8449" width="70.5703125" style="29" bestFit="1" customWidth="1"/>
    <col min="8450" max="8704" width="9.140625" style="29"/>
    <col min="8705" max="8705" width="70.5703125" style="29" bestFit="1" customWidth="1"/>
    <col min="8706" max="8960" width="9.140625" style="29"/>
    <col min="8961" max="8961" width="70.5703125" style="29" bestFit="1" customWidth="1"/>
    <col min="8962" max="9216" width="9.140625" style="29"/>
    <col min="9217" max="9217" width="70.5703125" style="29" bestFit="1" customWidth="1"/>
    <col min="9218" max="9472" width="9.140625" style="29"/>
    <col min="9473" max="9473" width="70.5703125" style="29" bestFit="1" customWidth="1"/>
    <col min="9474" max="9728" width="9.140625" style="29"/>
    <col min="9729" max="9729" width="70.5703125" style="29" bestFit="1" customWidth="1"/>
    <col min="9730" max="9984" width="9.140625" style="29"/>
    <col min="9985" max="9985" width="70.5703125" style="29" bestFit="1" customWidth="1"/>
    <col min="9986" max="10240" width="9.140625" style="29"/>
    <col min="10241" max="10241" width="70.5703125" style="29" bestFit="1" customWidth="1"/>
    <col min="10242" max="10496" width="9.140625" style="29"/>
    <col min="10497" max="10497" width="70.5703125" style="29" bestFit="1" customWidth="1"/>
    <col min="10498" max="10752" width="9.140625" style="29"/>
    <col min="10753" max="10753" width="70.5703125" style="29" bestFit="1" customWidth="1"/>
    <col min="10754" max="11008" width="9.140625" style="29"/>
    <col min="11009" max="11009" width="70.5703125" style="29" bestFit="1" customWidth="1"/>
    <col min="11010" max="11264" width="9.140625" style="29"/>
    <col min="11265" max="11265" width="70.5703125" style="29" bestFit="1" customWidth="1"/>
    <col min="11266" max="11520" width="9.140625" style="29"/>
    <col min="11521" max="11521" width="70.5703125" style="29" bestFit="1" customWidth="1"/>
    <col min="11522" max="11776" width="9.140625" style="29"/>
    <col min="11777" max="11777" width="70.5703125" style="29" bestFit="1" customWidth="1"/>
    <col min="11778" max="12032" width="9.140625" style="29"/>
    <col min="12033" max="12033" width="70.5703125" style="29" bestFit="1" customWidth="1"/>
    <col min="12034" max="12288" width="9.140625" style="29"/>
    <col min="12289" max="12289" width="70.5703125" style="29" bestFit="1" customWidth="1"/>
    <col min="12290" max="12544" width="9.140625" style="29"/>
    <col min="12545" max="12545" width="70.5703125" style="29" bestFit="1" customWidth="1"/>
    <col min="12546" max="12800" width="9.140625" style="29"/>
    <col min="12801" max="12801" width="70.5703125" style="29" bestFit="1" customWidth="1"/>
    <col min="12802" max="13056" width="9.140625" style="29"/>
    <col min="13057" max="13057" width="70.5703125" style="29" bestFit="1" customWidth="1"/>
    <col min="13058" max="13312" width="9.140625" style="29"/>
    <col min="13313" max="13313" width="70.5703125" style="29" bestFit="1" customWidth="1"/>
    <col min="13314" max="13568" width="9.140625" style="29"/>
    <col min="13569" max="13569" width="70.5703125" style="29" bestFit="1" customWidth="1"/>
    <col min="13570" max="13824" width="9.140625" style="29"/>
    <col min="13825" max="13825" width="70.5703125" style="29" bestFit="1" customWidth="1"/>
    <col min="13826" max="14080" width="9.140625" style="29"/>
    <col min="14081" max="14081" width="70.5703125" style="29" bestFit="1" customWidth="1"/>
    <col min="14082" max="14336" width="9.140625" style="29"/>
    <col min="14337" max="14337" width="70.5703125" style="29" bestFit="1" customWidth="1"/>
    <col min="14338" max="14592" width="9.140625" style="29"/>
    <col min="14593" max="14593" width="70.5703125" style="29" bestFit="1" customWidth="1"/>
    <col min="14594" max="14848" width="9.140625" style="29"/>
    <col min="14849" max="14849" width="70.5703125" style="29" bestFit="1" customWidth="1"/>
    <col min="14850" max="15104" width="9.140625" style="29"/>
    <col min="15105" max="15105" width="70.5703125" style="29" bestFit="1" customWidth="1"/>
    <col min="15106" max="15360" width="9.140625" style="29"/>
    <col min="15361" max="15361" width="70.5703125" style="29" bestFit="1" customWidth="1"/>
    <col min="15362" max="15616" width="9.140625" style="29"/>
    <col min="15617" max="15617" width="70.5703125" style="29" bestFit="1" customWidth="1"/>
    <col min="15618" max="15872" width="9.140625" style="29"/>
    <col min="15873" max="15873" width="70.5703125" style="29" bestFit="1" customWidth="1"/>
    <col min="15874" max="16128" width="9.140625" style="29"/>
    <col min="16129" max="16129" width="70.5703125" style="29" bestFit="1" customWidth="1"/>
    <col min="16130" max="16384" width="9.140625" style="29"/>
  </cols>
  <sheetData>
    <row r="2" spans="1:4" ht="18" x14ac:dyDescent="0.25">
      <c r="A2" s="37" t="s">
        <v>2</v>
      </c>
      <c r="B2" s="29" t="s">
        <v>60</v>
      </c>
      <c r="C2"/>
    </row>
    <row r="3" spans="1:4" x14ac:dyDescent="0.2">
      <c r="A3" s="30" t="s">
        <v>3</v>
      </c>
    </row>
    <row r="4" spans="1:4" ht="15" x14ac:dyDescent="0.25">
      <c r="A4" s="31" t="s">
        <v>4</v>
      </c>
    </row>
    <row r="5" spans="1:4" x14ac:dyDescent="0.2">
      <c r="A5" s="31" t="s">
        <v>53</v>
      </c>
    </row>
    <row r="6" spans="1:4" ht="15" x14ac:dyDescent="0.25">
      <c r="A6" s="62" t="s">
        <v>5</v>
      </c>
      <c r="B6" s="29" t="s">
        <v>6</v>
      </c>
      <c r="D6" s="33" t="s">
        <v>7</v>
      </c>
    </row>
    <row r="7" spans="1:4" x14ac:dyDescent="0.2">
      <c r="A7" s="63" t="s">
        <v>8</v>
      </c>
    </row>
    <row r="8" spans="1:4" x14ac:dyDescent="0.2">
      <c r="A8" s="32" t="s">
        <v>16</v>
      </c>
      <c r="B8" s="29" t="s">
        <v>9</v>
      </c>
    </row>
    <row r="9" spans="1:4" x14ac:dyDescent="0.2">
      <c r="A9" s="30" t="s">
        <v>10</v>
      </c>
    </row>
    <row r="10" spans="1:4" ht="15" x14ac:dyDescent="0.25">
      <c r="A10" s="31" t="s">
        <v>4</v>
      </c>
    </row>
    <row r="11" spans="1:4" x14ac:dyDescent="0.2">
      <c r="A11" s="31" t="s">
        <v>54</v>
      </c>
    </row>
    <row r="12" spans="1:4" x14ac:dyDescent="0.2">
      <c r="A12" s="31" t="s">
        <v>15</v>
      </c>
      <c r="B12" s="29" t="s">
        <v>9</v>
      </c>
    </row>
    <row r="14" spans="1:4" x14ac:dyDescent="0.2">
      <c r="A14" s="30" t="s">
        <v>11</v>
      </c>
    </row>
    <row r="15" spans="1:4" x14ac:dyDescent="0.2">
      <c r="A15" s="34" t="s">
        <v>12</v>
      </c>
    </row>
  </sheetData>
  <hyperlinks>
    <hyperlink ref="D6" r:id="rId1" xr:uid="{88BF1E97-F13F-438E-B6D3-6F0D3F1654A6}"/>
  </hyperlinks>
  <pageMargins left="0.75" right="0.75" top="1" bottom="1" header="0.5" footer="0.5"/>
  <pageSetup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A348-DFB3-4708-8613-E766ABF6B6A9}">
  <sheetPr>
    <tabColor rgb="FFFF0000"/>
  </sheetPr>
  <dimension ref="A1:D21"/>
  <sheetViews>
    <sheetView zoomScale="130" zoomScaleNormal="130" workbookViewId="0">
      <selection activeCell="B22" sqref="B2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4" x14ac:dyDescent="0.25">
      <c r="A1" s="71" t="str">
        <f>"Using the below data, calculate the "&amp;A14&amp;", "&amp;A20&amp;" and "&amp;A21&amp;" for the employee "&amp;B9</f>
        <v>Using the below data, calculate the Social Security Tax Deduction, Medicare Tax Deduction and Net Pay After Deductions for the employee Ginger Ross</v>
      </c>
      <c r="B1" s="72"/>
      <c r="C1" s="72"/>
      <c r="D1" s="73"/>
    </row>
    <row r="2" spans="1:4" x14ac:dyDescent="0.25">
      <c r="A2" s="74"/>
      <c r="B2" s="75"/>
      <c r="C2" s="75"/>
      <c r="D2" s="76"/>
    </row>
    <row r="4" spans="1:4" ht="18.75" x14ac:dyDescent="0.3">
      <c r="A4" s="48" t="str">
        <f>"Social Security Payroll Tax Deduction Calculations for "&amp;TEXT(B8,"dddd, mmmm dd, yyy")</f>
        <v>Social Security Payroll Tax Deduction Calculations for Friday, December 08, 2017</v>
      </c>
      <c r="B4" s="48"/>
    </row>
    <row r="5" spans="1:4" x14ac:dyDescent="0.25">
      <c r="A5" s="47" t="s">
        <v>25</v>
      </c>
      <c r="B5" s="42">
        <v>130500</v>
      </c>
      <c r="D5" t="str">
        <f t="shared" ref="D5:D18" ca="1" si="0">IF(_xlfn.ISFORMULA(B5)," "&amp;_xlfn.FORMULATEXT(B5),"")</f>
        <v/>
      </c>
    </row>
    <row r="6" spans="1:4" x14ac:dyDescent="0.25">
      <c r="A6" s="47" t="str">
        <f>"Social Security Tax Rate for first "&amp;DOLLAR(B5,0)&amp;" of Gross Pay"</f>
        <v>Social Security Tax Rate for first $130,500 of Gross Pay</v>
      </c>
      <c r="B6" s="43">
        <v>6.2E-2</v>
      </c>
      <c r="D6" t="str">
        <f t="shared" ca="1" si="0"/>
        <v/>
      </c>
    </row>
    <row r="7" spans="1:4" x14ac:dyDescent="0.25">
      <c r="A7" s="47" t="str">
        <f>"Social Security Tax Rate for Gross Pay ABOVE "&amp;DOLLAR(B5,0)</f>
        <v>Social Security Tax Rate for Gross Pay ABOVE $130,500</v>
      </c>
      <c r="B7" s="43">
        <v>0</v>
      </c>
    </row>
    <row r="8" spans="1:4" x14ac:dyDescent="0.25">
      <c r="A8" s="47" t="s">
        <v>19</v>
      </c>
      <c r="B8" s="44">
        <v>43077</v>
      </c>
      <c r="D8" t="str">
        <f t="shared" ca="1" si="0"/>
        <v/>
      </c>
    </row>
    <row r="9" spans="1:4" x14ac:dyDescent="0.25">
      <c r="A9" s="47" t="s">
        <v>17</v>
      </c>
      <c r="B9" s="45" t="s">
        <v>63</v>
      </c>
      <c r="D9" t="str">
        <f t="shared" ca="1" si="0"/>
        <v/>
      </c>
    </row>
    <row r="10" spans="1:4" x14ac:dyDescent="0.25">
      <c r="A10" s="47" t="s">
        <v>21</v>
      </c>
      <c r="B10" s="42">
        <v>127500</v>
      </c>
      <c r="D10" t="str">
        <f t="shared" ca="1" si="0"/>
        <v/>
      </c>
    </row>
    <row r="11" spans="1:4" x14ac:dyDescent="0.25">
      <c r="A11" s="47" t="s">
        <v>20</v>
      </c>
      <c r="B11" s="42">
        <v>2750</v>
      </c>
      <c r="D11" t="str">
        <f t="shared" ca="1" si="0"/>
        <v/>
      </c>
    </row>
    <row r="12" spans="1:4" x14ac:dyDescent="0.25">
      <c r="A12" s="47" t="s">
        <v>22</v>
      </c>
      <c r="B12" s="46">
        <f>SUM(B10:B11)</f>
        <v>130250</v>
      </c>
      <c r="D12" t="str">
        <f t="shared" ca="1" si="0"/>
        <v xml:space="preserve"> =SUM(B10:B11)</v>
      </c>
    </row>
    <row r="13" spans="1:4" x14ac:dyDescent="0.25">
      <c r="A13" s="47" t="s">
        <v>26</v>
      </c>
      <c r="B13" s="46">
        <f>MEDIAN(0,B11,B5-B10)</f>
        <v>2750</v>
      </c>
      <c r="D13" t="str">
        <f t="shared" ca="1" si="0"/>
        <v xml:space="preserve"> =MEDIAN(0,B11,B5-B10)</v>
      </c>
    </row>
    <row r="14" spans="1:4" x14ac:dyDescent="0.25">
      <c r="A14" s="47" t="s">
        <v>23</v>
      </c>
      <c r="B14" s="46">
        <f>ROUND(B13*B6,2)</f>
        <v>170.5</v>
      </c>
      <c r="D14" t="str">
        <f t="shared" ca="1" si="0"/>
        <v xml:space="preserve"> =ROUND(B13*B6,2)</v>
      </c>
    </row>
    <row r="15" spans="1:4" x14ac:dyDescent="0.25">
      <c r="A15" s="47" t="s">
        <v>24</v>
      </c>
      <c r="B15" s="42">
        <v>200000</v>
      </c>
      <c r="D15" t="str">
        <f t="shared" ca="1" si="0"/>
        <v/>
      </c>
    </row>
    <row r="16" spans="1:4" x14ac:dyDescent="0.25">
      <c r="A16" s="47" t="str">
        <f>"Medicare Tax Rate for first "&amp;DOLLAR(B15,0)&amp;" of Gross Pay"</f>
        <v>Medicare Tax Rate for first $200,000 of Gross Pay</v>
      </c>
      <c r="B16" s="43">
        <v>1.4500000000000001E-2</v>
      </c>
      <c r="D16" t="str">
        <f t="shared" ca="1" si="0"/>
        <v/>
      </c>
    </row>
    <row r="17" spans="1:4" x14ac:dyDescent="0.25">
      <c r="A17" s="47" t="str">
        <f>"Medicare Tax Rate for Gross Pay ABOVE "&amp;DOLLAR(B15,0)</f>
        <v>Medicare Tax Rate for Gross Pay ABOVE $200,000</v>
      </c>
      <c r="B17" s="43">
        <v>2.35E-2</v>
      </c>
      <c r="D17" t="str">
        <f t="shared" ca="1" si="0"/>
        <v/>
      </c>
    </row>
    <row r="18" spans="1:4" x14ac:dyDescent="0.25">
      <c r="A18" s="47" t="str">
        <f>"How Much of Week Gross Pay is Taxed at "&amp;TEXT(B16,"0.00%")&amp;" Medicare Rate?"</f>
        <v>How Much of Week Gross Pay is Taxed at 1.45% Medicare Rate?</v>
      </c>
      <c r="B18" s="46">
        <f>MEDIAN(B11,0,B15-B10)</f>
        <v>2750</v>
      </c>
      <c r="D18" t="str">
        <f t="shared" ca="1" si="0"/>
        <v xml:space="preserve"> =MEDIAN(B11,0,B15-B10)</v>
      </c>
    </row>
    <row r="19" spans="1:4" x14ac:dyDescent="0.25">
      <c r="A19" s="47" t="str">
        <f>"How Much of Week Gross Pay is Taxed at "&amp;TEXT(B17,"0.00%")&amp;" Medicare Rate?"</f>
        <v>How Much of Week Gross Pay is Taxed at 2.35% Medicare Rate?</v>
      </c>
      <c r="B19" s="46">
        <f>B11-B18</f>
        <v>0</v>
      </c>
      <c r="D19" t="str">
        <f ca="1">IF(_xlfn.ISFORMULA(B19)," "&amp;_xlfn.FORMULATEXT(B19),"")</f>
        <v xml:space="preserve"> =B11-B18</v>
      </c>
    </row>
    <row r="20" spans="1:4" x14ac:dyDescent="0.25">
      <c r="A20" s="47" t="s">
        <v>62</v>
      </c>
      <c r="B20" s="46">
        <f>ROUND(SUM(B18*B16,B19*B17),2)</f>
        <v>39.880000000000003</v>
      </c>
      <c r="D20" t="str">
        <f ca="1">IF(_xlfn.ISFORMULA(B20)," "&amp;_xlfn.FORMULATEXT(B20),"")</f>
        <v xml:space="preserve"> =ROUND(SUM(B18*B16,B19*B17),2)</v>
      </c>
    </row>
    <row r="21" spans="1:4" x14ac:dyDescent="0.25">
      <c r="A21" s="47" t="s">
        <v>44</v>
      </c>
      <c r="B21" s="46">
        <f>B11-B14-B20</f>
        <v>2539.62</v>
      </c>
      <c r="D21" t="str">
        <f t="shared" ref="D21" ca="1" si="1">IF(_xlfn.ISFORMULA(B21)," "&amp;_xlfn.FORMULATEXT(B21),"")</f>
        <v xml:space="preserve"> =B11-B14-B20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9B03-F5B1-4BF2-A1DC-DB27F2FDFA33}">
  <sheetPr>
    <tabColor rgb="FF0000FF"/>
  </sheetPr>
  <dimension ref="A1:D21"/>
  <sheetViews>
    <sheetView zoomScale="145" zoomScaleNormal="145" workbookViewId="0">
      <selection activeCell="B12" sqref="B1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4" x14ac:dyDescent="0.25">
      <c r="A1" s="71" t="str">
        <f>"Using the below data, calculate the "&amp;A14&amp;", "&amp;A20&amp;" and "&amp;A21&amp;" for the employee "&amp;B9</f>
        <v>Using the below data, calculate the Social Security Tax Deduction, Medicare Tax Deduction and Net Pay After Deductions for the employee Ginger Ross</v>
      </c>
      <c r="B1" s="72"/>
      <c r="C1" s="72"/>
      <c r="D1" s="73"/>
    </row>
    <row r="2" spans="1:4" x14ac:dyDescent="0.25">
      <c r="A2" s="74"/>
      <c r="B2" s="75"/>
      <c r="C2" s="75"/>
      <c r="D2" s="76"/>
    </row>
    <row r="4" spans="1:4" ht="18.75" x14ac:dyDescent="0.3">
      <c r="A4" s="48" t="str">
        <f>"Social Security Payroll Tax Deduction Calculations for "&amp;TEXT(B8,"dddd, mmmm dd, yyy")</f>
        <v>Social Security Payroll Tax Deduction Calculations for Friday, December 15, 2017</v>
      </c>
      <c r="B4" s="48"/>
    </row>
    <row r="5" spans="1:4" x14ac:dyDescent="0.25">
      <c r="A5" s="47" t="s">
        <v>25</v>
      </c>
      <c r="B5" s="42">
        <v>130500</v>
      </c>
    </row>
    <row r="6" spans="1:4" x14ac:dyDescent="0.25">
      <c r="A6" s="47" t="str">
        <f>"Social Security Tax Rate for first "&amp;DOLLAR(B5,0)&amp;" of Gross Pay"</f>
        <v>Social Security Tax Rate for first $130,500 of Gross Pay</v>
      </c>
      <c r="B6" s="43">
        <v>6.2E-2</v>
      </c>
    </row>
    <row r="7" spans="1:4" x14ac:dyDescent="0.25">
      <c r="A7" s="47" t="str">
        <f>"Social Security Tax Rate for Gross Pay ABOVE "&amp;DOLLAR(B5,0)</f>
        <v>Social Security Tax Rate for Gross Pay ABOVE $130,500</v>
      </c>
      <c r="B7" s="43">
        <v>0</v>
      </c>
    </row>
    <row r="8" spans="1:4" x14ac:dyDescent="0.25">
      <c r="A8" s="47" t="s">
        <v>19</v>
      </c>
      <c r="B8" s="44">
        <v>43084</v>
      </c>
    </row>
    <row r="9" spans="1:4" x14ac:dyDescent="0.25">
      <c r="A9" s="47" t="s">
        <v>17</v>
      </c>
      <c r="B9" s="45" t="s">
        <v>63</v>
      </c>
    </row>
    <row r="10" spans="1:4" x14ac:dyDescent="0.25">
      <c r="A10" s="47" t="s">
        <v>21</v>
      </c>
      <c r="B10" s="42">
        <f>'HW(1an)'!B12</f>
        <v>130250</v>
      </c>
    </row>
    <row r="11" spans="1:4" x14ac:dyDescent="0.25">
      <c r="A11" s="47" t="s">
        <v>20</v>
      </c>
      <c r="B11" s="42">
        <v>10000</v>
      </c>
    </row>
    <row r="12" spans="1:4" x14ac:dyDescent="0.25">
      <c r="A12" s="47" t="s">
        <v>22</v>
      </c>
      <c r="B12" s="46"/>
    </row>
    <row r="13" spans="1:4" x14ac:dyDescent="0.25">
      <c r="A13" s="47" t="s">
        <v>26</v>
      </c>
      <c r="B13" s="46"/>
    </row>
    <row r="14" spans="1:4" x14ac:dyDescent="0.25">
      <c r="A14" s="47" t="s">
        <v>23</v>
      </c>
      <c r="B14" s="46"/>
    </row>
    <row r="15" spans="1:4" x14ac:dyDescent="0.25">
      <c r="A15" s="47" t="s">
        <v>24</v>
      </c>
      <c r="B15" s="42">
        <v>200000</v>
      </c>
    </row>
    <row r="16" spans="1:4" x14ac:dyDescent="0.25">
      <c r="A16" s="47" t="str">
        <f>"Medicare Tax Rate for first "&amp;DOLLAR(B15,0)&amp;" of Gross Pay"</f>
        <v>Medicare Tax Rate for first $200,000 of Gross Pay</v>
      </c>
      <c r="B16" s="43">
        <v>1.4500000000000001E-2</v>
      </c>
    </row>
    <row r="17" spans="1:2" x14ac:dyDescent="0.25">
      <c r="A17" s="47" t="str">
        <f>"Medicare Tax Rate for Gross Pay ABOVE "&amp;DOLLAR(B15,0)</f>
        <v>Medicare Tax Rate for Gross Pay ABOVE $200,000</v>
      </c>
      <c r="B17" s="43">
        <v>2.35E-2</v>
      </c>
    </row>
    <row r="18" spans="1:2" x14ac:dyDescent="0.25">
      <c r="A18" s="47" t="str">
        <f>"How Much of Week Gross Pay is Taxed at "&amp;TEXT(B16,"0.00%")&amp;" Medicare Rate?"</f>
        <v>How Much of Week Gross Pay is Taxed at 1.45% Medicare Rate?</v>
      </c>
      <c r="B18" s="46"/>
    </row>
    <row r="19" spans="1:2" x14ac:dyDescent="0.25">
      <c r="A19" s="47" t="str">
        <f>"How Much of Week Gross Pay is Taxed at "&amp;TEXT(B17,"0.00%")&amp;" Medicare Rate?"</f>
        <v>How Much of Week Gross Pay is Taxed at 2.35% Medicare Rate?</v>
      </c>
      <c r="B19" s="46"/>
    </row>
    <row r="20" spans="1:2" x14ac:dyDescent="0.25">
      <c r="A20" s="47" t="s">
        <v>62</v>
      </c>
      <c r="B20" s="46"/>
    </row>
    <row r="21" spans="1:2" x14ac:dyDescent="0.25">
      <c r="A21" s="47" t="s">
        <v>44</v>
      </c>
      <c r="B21" s="4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AF19-9BCA-4A08-83E8-7F638D0FD90D}">
  <sheetPr>
    <tabColor rgb="FFFF0000"/>
  </sheetPr>
  <dimension ref="A1:D21"/>
  <sheetViews>
    <sheetView zoomScale="145" zoomScaleNormal="145" workbookViewId="0">
      <selection activeCell="B12" sqref="B1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4" x14ac:dyDescent="0.25">
      <c r="A1" s="71" t="str">
        <f>"Using the below data, calculate the "&amp;A14&amp;", "&amp;A20&amp;" and "&amp;A21&amp;" for the employee "&amp;B9</f>
        <v>Using the below data, calculate the Social Security Tax Deduction, Medicare Tax Deduction and Net Pay After Deductions for the employee Ginger Ross</v>
      </c>
      <c r="B1" s="72"/>
      <c r="C1" s="72"/>
      <c r="D1" s="73"/>
    </row>
    <row r="2" spans="1:4" x14ac:dyDescent="0.25">
      <c r="A2" s="74"/>
      <c r="B2" s="75"/>
      <c r="C2" s="75"/>
      <c r="D2" s="76"/>
    </row>
    <row r="4" spans="1:4" ht="18.75" x14ac:dyDescent="0.3">
      <c r="A4" s="48" t="str">
        <f>"Social Security Payroll Tax Deduction Calculations for "&amp;TEXT(B8,"dddd, mmmm dd, yyy")</f>
        <v>Social Security Payroll Tax Deduction Calculations for Friday, December 15, 2017</v>
      </c>
      <c r="B4" s="48"/>
    </row>
    <row r="5" spans="1:4" x14ac:dyDescent="0.25">
      <c r="A5" s="47" t="s">
        <v>25</v>
      </c>
      <c r="B5" s="42">
        <v>130500</v>
      </c>
      <c r="D5" t="str">
        <f t="shared" ref="D5:D18" ca="1" si="0">IF(_xlfn.ISFORMULA(B5)," "&amp;_xlfn.FORMULATEXT(B5),"")</f>
        <v/>
      </c>
    </row>
    <row r="6" spans="1:4" x14ac:dyDescent="0.25">
      <c r="A6" s="47" t="str">
        <f>"Social Security Tax Rate for first "&amp;DOLLAR(B5,0)&amp;" of Gross Pay"</f>
        <v>Social Security Tax Rate for first $130,500 of Gross Pay</v>
      </c>
      <c r="B6" s="43">
        <v>6.2E-2</v>
      </c>
      <c r="D6" t="str">
        <f t="shared" ca="1" si="0"/>
        <v/>
      </c>
    </row>
    <row r="7" spans="1:4" x14ac:dyDescent="0.25">
      <c r="A7" s="47" t="str">
        <f>"Social Security Tax Rate for Gross Pay ABOVE "&amp;DOLLAR(B5,0)</f>
        <v>Social Security Tax Rate for Gross Pay ABOVE $130,500</v>
      </c>
      <c r="B7" s="43">
        <v>0</v>
      </c>
    </row>
    <row r="8" spans="1:4" x14ac:dyDescent="0.25">
      <c r="A8" s="47" t="s">
        <v>19</v>
      </c>
      <c r="B8" s="44">
        <v>43084</v>
      </c>
      <c r="D8" t="str">
        <f t="shared" ca="1" si="0"/>
        <v/>
      </c>
    </row>
    <row r="9" spans="1:4" x14ac:dyDescent="0.25">
      <c r="A9" s="47" t="s">
        <v>17</v>
      </c>
      <c r="B9" s="45" t="s">
        <v>63</v>
      </c>
      <c r="D9" t="str">
        <f t="shared" ca="1" si="0"/>
        <v/>
      </c>
    </row>
    <row r="10" spans="1:4" x14ac:dyDescent="0.25">
      <c r="A10" s="47" t="s">
        <v>21</v>
      </c>
      <c r="B10" s="42">
        <f>'HW(1an)'!B12</f>
        <v>130250</v>
      </c>
      <c r="D10" t="str">
        <f t="shared" ca="1" si="0"/>
        <v xml:space="preserve"> ='HW(1an)'!B12</v>
      </c>
    </row>
    <row r="11" spans="1:4" x14ac:dyDescent="0.25">
      <c r="A11" s="47" t="s">
        <v>20</v>
      </c>
      <c r="B11" s="42">
        <v>10000</v>
      </c>
      <c r="D11" t="str">
        <f t="shared" ca="1" si="0"/>
        <v/>
      </c>
    </row>
    <row r="12" spans="1:4" x14ac:dyDescent="0.25">
      <c r="A12" s="47" t="s">
        <v>22</v>
      </c>
      <c r="B12" s="46">
        <f>SUM(B10:B11)</f>
        <v>140250</v>
      </c>
      <c r="D12" t="str">
        <f t="shared" ca="1" si="0"/>
        <v xml:space="preserve"> =SUM(B10:B11)</v>
      </c>
    </row>
    <row r="13" spans="1:4" x14ac:dyDescent="0.25">
      <c r="A13" s="47" t="s">
        <v>26</v>
      </c>
      <c r="B13" s="46">
        <f>MEDIAN(0,B11,B5-B10)</f>
        <v>250</v>
      </c>
      <c r="D13" t="str">
        <f t="shared" ca="1" si="0"/>
        <v xml:space="preserve"> =MEDIAN(0,B11,B5-B10)</v>
      </c>
    </row>
    <row r="14" spans="1:4" x14ac:dyDescent="0.25">
      <c r="A14" s="47" t="s">
        <v>23</v>
      </c>
      <c r="B14" s="46">
        <f>ROUND(B13*B6,2)</f>
        <v>15.5</v>
      </c>
      <c r="D14" t="str">
        <f t="shared" ca="1" si="0"/>
        <v xml:space="preserve"> =ROUND(B13*B6,2)</v>
      </c>
    </row>
    <row r="15" spans="1:4" x14ac:dyDescent="0.25">
      <c r="A15" s="47" t="s">
        <v>24</v>
      </c>
      <c r="B15" s="42">
        <v>200000</v>
      </c>
      <c r="D15" t="str">
        <f t="shared" ca="1" si="0"/>
        <v/>
      </c>
    </row>
    <row r="16" spans="1:4" x14ac:dyDescent="0.25">
      <c r="A16" s="47" t="str">
        <f>"Medicare Tax Rate for first "&amp;DOLLAR(B15,0)&amp;" of Gross Pay"</f>
        <v>Medicare Tax Rate for first $200,000 of Gross Pay</v>
      </c>
      <c r="B16" s="43">
        <v>1.4500000000000001E-2</v>
      </c>
      <c r="D16" t="str">
        <f t="shared" ca="1" si="0"/>
        <v/>
      </c>
    </row>
    <row r="17" spans="1:4" x14ac:dyDescent="0.25">
      <c r="A17" s="47" t="str">
        <f>"Medicare Tax Rate for Gross Pay ABOVE "&amp;DOLLAR(B15,0)</f>
        <v>Medicare Tax Rate for Gross Pay ABOVE $200,000</v>
      </c>
      <c r="B17" s="43">
        <v>2.35E-2</v>
      </c>
      <c r="D17" t="str">
        <f t="shared" ca="1" si="0"/>
        <v/>
      </c>
    </row>
    <row r="18" spans="1:4" x14ac:dyDescent="0.25">
      <c r="A18" s="47" t="str">
        <f>"How Much of Week Gross Pay is Taxed at "&amp;TEXT(B16,"0.00%")&amp;" Medicare Rate?"</f>
        <v>How Much of Week Gross Pay is Taxed at 1.45% Medicare Rate?</v>
      </c>
      <c r="B18" s="46">
        <f>MEDIAN(B11,0,B15-B10)</f>
        <v>10000</v>
      </c>
      <c r="D18" t="str">
        <f t="shared" ca="1" si="0"/>
        <v xml:space="preserve"> =MEDIAN(B11,0,B15-B10)</v>
      </c>
    </row>
    <row r="19" spans="1:4" x14ac:dyDescent="0.25">
      <c r="A19" s="47" t="str">
        <f>"How Much of Week Gross Pay is Taxed at "&amp;TEXT(B17,"0.00%")&amp;" Medicare Rate?"</f>
        <v>How Much of Week Gross Pay is Taxed at 2.35% Medicare Rate?</v>
      </c>
      <c r="B19" s="46">
        <f>B11-B18</f>
        <v>0</v>
      </c>
      <c r="D19" t="str">
        <f ca="1">IF(_xlfn.ISFORMULA(B19)," "&amp;_xlfn.FORMULATEXT(B19),"")</f>
        <v xml:space="preserve"> =B11-B18</v>
      </c>
    </row>
    <row r="20" spans="1:4" x14ac:dyDescent="0.25">
      <c r="A20" s="47" t="s">
        <v>62</v>
      </c>
      <c r="B20" s="46">
        <f>ROUND(SUM(B18*B16,B19*B17),2)</f>
        <v>145</v>
      </c>
      <c r="D20" t="str">
        <f ca="1">IF(_xlfn.ISFORMULA(B20)," "&amp;_xlfn.FORMULATEXT(B20),"")</f>
        <v xml:space="preserve"> =ROUND(SUM(B18*B16,B19*B17),2)</v>
      </c>
    </row>
    <row r="21" spans="1:4" x14ac:dyDescent="0.25">
      <c r="A21" s="47" t="s">
        <v>44</v>
      </c>
      <c r="B21" s="46">
        <f>B11-B14-B20</f>
        <v>9839.5</v>
      </c>
      <c r="D21" t="str">
        <f t="shared" ref="D21" ca="1" si="1">IF(_xlfn.ISFORMULA(B21)," "&amp;_xlfn.FORMULATEXT(B21),"")</f>
        <v xml:space="preserve"> =B11-B14-B20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1951-8BD6-4A8E-ABFC-E12A62BC2730}">
  <sheetPr>
    <tabColor rgb="FF0000FF"/>
  </sheetPr>
  <dimension ref="A1:D21"/>
  <sheetViews>
    <sheetView zoomScale="145" zoomScaleNormal="145" workbookViewId="0">
      <selection activeCell="B12" sqref="B1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4" x14ac:dyDescent="0.25">
      <c r="A1" s="71" t="str">
        <f>"Using the below data, calculate the "&amp;A14&amp;", "&amp;A20&amp;" and "&amp;A21&amp;" for the employee "&amp;B9</f>
        <v>Using the below data, calculate the Social Security Tax Deduction, Medicare Tax Deduction and Net Pay After Deductions for the employee Ginger Ross</v>
      </c>
      <c r="B1" s="72"/>
      <c r="C1" s="72"/>
      <c r="D1" s="73"/>
    </row>
    <row r="2" spans="1:4" x14ac:dyDescent="0.25">
      <c r="A2" s="74"/>
      <c r="B2" s="75"/>
      <c r="C2" s="75"/>
      <c r="D2" s="76"/>
    </row>
    <row r="4" spans="1:4" ht="18.75" x14ac:dyDescent="0.3">
      <c r="A4" s="48" t="str">
        <f>"Social Security Payroll Tax Deduction Calculations for "&amp;TEXT(B8,"dddd, mmmm dd, yyy")</f>
        <v>Social Security Payroll Tax Deduction Calculations for Friday, December 15, 2017</v>
      </c>
      <c r="B4" s="48"/>
    </row>
    <row r="5" spans="1:4" x14ac:dyDescent="0.25">
      <c r="A5" s="47" t="s">
        <v>25</v>
      </c>
      <c r="B5" s="42">
        <v>130500</v>
      </c>
    </row>
    <row r="6" spans="1:4" x14ac:dyDescent="0.25">
      <c r="A6" s="47" t="str">
        <f>"Social Security Tax Rate for first "&amp;DOLLAR(B5,0)&amp;" of Gross Pay"</f>
        <v>Social Security Tax Rate for first $130,500 of Gross Pay</v>
      </c>
      <c r="B6" s="43">
        <v>6.2E-2</v>
      </c>
    </row>
    <row r="7" spans="1:4" x14ac:dyDescent="0.25">
      <c r="A7" s="47" t="str">
        <f>"Social Security Tax Rate for Gross Pay ABOVE "&amp;DOLLAR(B5,0)</f>
        <v>Social Security Tax Rate for Gross Pay ABOVE $130,500</v>
      </c>
      <c r="B7" s="43">
        <v>0</v>
      </c>
    </row>
    <row r="8" spans="1:4" x14ac:dyDescent="0.25">
      <c r="A8" s="47" t="s">
        <v>19</v>
      </c>
      <c r="B8" s="44">
        <v>43084</v>
      </c>
    </row>
    <row r="9" spans="1:4" x14ac:dyDescent="0.25">
      <c r="A9" s="47" t="s">
        <v>17</v>
      </c>
      <c r="B9" s="45" t="s">
        <v>63</v>
      </c>
    </row>
    <row r="10" spans="1:4" x14ac:dyDescent="0.25">
      <c r="A10" s="47" t="s">
        <v>21</v>
      </c>
      <c r="B10" s="42">
        <f>'HW(2an)'!B12</f>
        <v>140250</v>
      </c>
    </row>
    <row r="11" spans="1:4" x14ac:dyDescent="0.25">
      <c r="A11" s="47" t="s">
        <v>20</v>
      </c>
      <c r="B11" s="42">
        <v>70000</v>
      </c>
    </row>
    <row r="12" spans="1:4" x14ac:dyDescent="0.25">
      <c r="A12" s="47" t="s">
        <v>22</v>
      </c>
      <c r="B12" s="46"/>
    </row>
    <row r="13" spans="1:4" x14ac:dyDescent="0.25">
      <c r="A13" s="47" t="s">
        <v>26</v>
      </c>
      <c r="B13" s="46"/>
    </row>
    <row r="14" spans="1:4" x14ac:dyDescent="0.25">
      <c r="A14" s="47" t="s">
        <v>23</v>
      </c>
      <c r="B14" s="46"/>
    </row>
    <row r="15" spans="1:4" x14ac:dyDescent="0.25">
      <c r="A15" s="47" t="s">
        <v>24</v>
      </c>
      <c r="B15" s="42">
        <v>200000</v>
      </c>
    </row>
    <row r="16" spans="1:4" x14ac:dyDescent="0.25">
      <c r="A16" s="47" t="str">
        <f>"Medicare Tax Rate for first "&amp;DOLLAR(B15,0)&amp;" of Gross Pay"</f>
        <v>Medicare Tax Rate for first $200,000 of Gross Pay</v>
      </c>
      <c r="B16" s="43">
        <v>1.4500000000000001E-2</v>
      </c>
    </row>
    <row r="17" spans="1:2" x14ac:dyDescent="0.25">
      <c r="A17" s="47" t="str">
        <f>"Medicare Tax Rate for Gross Pay ABOVE "&amp;DOLLAR(B15,0)</f>
        <v>Medicare Tax Rate for Gross Pay ABOVE $200,000</v>
      </c>
      <c r="B17" s="43">
        <v>2.35E-2</v>
      </c>
    </row>
    <row r="18" spans="1:2" x14ac:dyDescent="0.25">
      <c r="A18" s="47" t="str">
        <f>"How Much of Week Gross Pay is Taxed at "&amp;TEXT(B16,"0.00%")&amp;" Medicare Rate?"</f>
        <v>How Much of Week Gross Pay is Taxed at 1.45% Medicare Rate?</v>
      </c>
      <c r="B18" s="46"/>
    </row>
    <row r="19" spans="1:2" x14ac:dyDescent="0.25">
      <c r="A19" s="47" t="str">
        <f>"How Much of Week Gross Pay is Taxed at "&amp;TEXT(B17,"0.00%")&amp;" Medicare Rate?"</f>
        <v>How Much of Week Gross Pay is Taxed at 2.35% Medicare Rate?</v>
      </c>
      <c r="B19" s="46"/>
    </row>
    <row r="20" spans="1:2" x14ac:dyDescent="0.25">
      <c r="A20" s="47" t="s">
        <v>62</v>
      </c>
      <c r="B20" s="46"/>
    </row>
    <row r="21" spans="1:2" x14ac:dyDescent="0.25">
      <c r="A21" s="47" t="s">
        <v>44</v>
      </c>
      <c r="B21" s="4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C1D4B-A0D1-486C-944F-C6C00393E4B8}">
  <sheetPr>
    <tabColor rgb="FFFF0000"/>
  </sheetPr>
  <dimension ref="A1:D21"/>
  <sheetViews>
    <sheetView zoomScale="145" zoomScaleNormal="145" workbookViewId="0">
      <selection activeCell="B12" sqref="B1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34.5703125" bestFit="1" customWidth="1"/>
    <col min="5" max="7" width="13.5703125" customWidth="1"/>
    <col min="8" max="8" width="13.42578125" customWidth="1"/>
    <col min="9" max="9" width="14.42578125" customWidth="1"/>
    <col min="10" max="10" width="3.5703125" customWidth="1"/>
    <col min="11" max="11" width="34.5703125" bestFit="1" customWidth="1"/>
  </cols>
  <sheetData>
    <row r="1" spans="1:4" x14ac:dyDescent="0.25">
      <c r="A1" s="71" t="str">
        <f>"Using the below data, calculate the "&amp;A14&amp;", "&amp;A20&amp;" and "&amp;A21&amp;" for the employee "&amp;B9</f>
        <v>Using the below data, calculate the Social Security Tax Deduction, Medicare Tax Deduction and Net Pay After Deductions for the employee Ginger Ross</v>
      </c>
      <c r="B1" s="72"/>
      <c r="C1" s="72"/>
      <c r="D1" s="73"/>
    </row>
    <row r="2" spans="1:4" x14ac:dyDescent="0.25">
      <c r="A2" s="74"/>
      <c r="B2" s="75"/>
      <c r="C2" s="75"/>
      <c r="D2" s="76"/>
    </row>
    <row r="4" spans="1:4" ht="18.75" x14ac:dyDescent="0.3">
      <c r="A4" s="48" t="str">
        <f>"Social Security Payroll Tax Deduction Calculations for "&amp;TEXT(B8,"dddd, mmmm dd, yyy")</f>
        <v>Social Security Payroll Tax Deduction Calculations for Friday, December 15, 2017</v>
      </c>
      <c r="B4" s="48"/>
    </row>
    <row r="5" spans="1:4" x14ac:dyDescent="0.25">
      <c r="A5" s="47" t="s">
        <v>25</v>
      </c>
      <c r="B5" s="42">
        <v>130500</v>
      </c>
      <c r="D5" t="str">
        <f t="shared" ref="D5:D18" ca="1" si="0">IF(_xlfn.ISFORMULA(B5)," "&amp;_xlfn.FORMULATEXT(B5),"")</f>
        <v/>
      </c>
    </row>
    <row r="6" spans="1:4" x14ac:dyDescent="0.25">
      <c r="A6" s="47" t="str">
        <f>"Social Security Tax Rate for first "&amp;DOLLAR(B5,0)&amp;" of Gross Pay"</f>
        <v>Social Security Tax Rate for first $130,500 of Gross Pay</v>
      </c>
      <c r="B6" s="43">
        <v>6.2E-2</v>
      </c>
      <c r="D6" t="str">
        <f t="shared" ca="1" si="0"/>
        <v/>
      </c>
    </row>
    <row r="7" spans="1:4" x14ac:dyDescent="0.25">
      <c r="A7" s="47" t="str">
        <f>"Social Security Tax Rate for Gross Pay ABOVE "&amp;DOLLAR(B5,0)</f>
        <v>Social Security Tax Rate for Gross Pay ABOVE $130,500</v>
      </c>
      <c r="B7" s="43">
        <v>0</v>
      </c>
    </row>
    <row r="8" spans="1:4" x14ac:dyDescent="0.25">
      <c r="A8" s="47" t="s">
        <v>19</v>
      </c>
      <c r="B8" s="44">
        <v>43084</v>
      </c>
      <c r="D8" t="str">
        <f t="shared" ca="1" si="0"/>
        <v/>
      </c>
    </row>
    <row r="9" spans="1:4" x14ac:dyDescent="0.25">
      <c r="A9" s="47" t="s">
        <v>17</v>
      </c>
      <c r="B9" s="45" t="s">
        <v>63</v>
      </c>
      <c r="D9" t="str">
        <f t="shared" ca="1" si="0"/>
        <v/>
      </c>
    </row>
    <row r="10" spans="1:4" x14ac:dyDescent="0.25">
      <c r="A10" s="47" t="s">
        <v>21</v>
      </c>
      <c r="B10" s="42">
        <f>'HW(2an)'!B12</f>
        <v>140250</v>
      </c>
      <c r="D10" t="str">
        <f t="shared" ca="1" si="0"/>
        <v xml:space="preserve"> ='HW(2an)'!B12</v>
      </c>
    </row>
    <row r="11" spans="1:4" x14ac:dyDescent="0.25">
      <c r="A11" s="47" t="s">
        <v>20</v>
      </c>
      <c r="B11" s="42">
        <v>70000</v>
      </c>
      <c r="D11" t="str">
        <f t="shared" ca="1" si="0"/>
        <v/>
      </c>
    </row>
    <row r="12" spans="1:4" x14ac:dyDescent="0.25">
      <c r="A12" s="47" t="s">
        <v>22</v>
      </c>
      <c r="B12" s="46">
        <f>SUM(B10:B11)</f>
        <v>210250</v>
      </c>
      <c r="D12" t="str">
        <f t="shared" ca="1" si="0"/>
        <v xml:space="preserve"> =SUM(B10:B11)</v>
      </c>
    </row>
    <row r="13" spans="1:4" x14ac:dyDescent="0.25">
      <c r="A13" s="47" t="s">
        <v>26</v>
      </c>
      <c r="B13" s="46">
        <f>MEDIAN(0,B11,B5-B10)</f>
        <v>0</v>
      </c>
      <c r="D13" t="str">
        <f t="shared" ca="1" si="0"/>
        <v xml:space="preserve"> =MEDIAN(0,B11,B5-B10)</v>
      </c>
    </row>
    <row r="14" spans="1:4" x14ac:dyDescent="0.25">
      <c r="A14" s="47" t="s">
        <v>23</v>
      </c>
      <c r="B14" s="46">
        <f>ROUND(B13*B6,2)</f>
        <v>0</v>
      </c>
      <c r="D14" t="str">
        <f t="shared" ca="1" si="0"/>
        <v xml:space="preserve"> =ROUND(B13*B6,2)</v>
      </c>
    </row>
    <row r="15" spans="1:4" x14ac:dyDescent="0.25">
      <c r="A15" s="47" t="s">
        <v>24</v>
      </c>
      <c r="B15" s="42">
        <v>200000</v>
      </c>
      <c r="D15" t="str">
        <f t="shared" ca="1" si="0"/>
        <v/>
      </c>
    </row>
    <row r="16" spans="1:4" x14ac:dyDescent="0.25">
      <c r="A16" s="47" t="str">
        <f>"Medicare Tax Rate for first "&amp;DOLLAR(B15,0)&amp;" of Gross Pay"</f>
        <v>Medicare Tax Rate for first $200,000 of Gross Pay</v>
      </c>
      <c r="B16" s="43">
        <v>1.4500000000000001E-2</v>
      </c>
      <c r="D16" t="str">
        <f t="shared" ca="1" si="0"/>
        <v/>
      </c>
    </row>
    <row r="17" spans="1:4" x14ac:dyDescent="0.25">
      <c r="A17" s="47" t="str">
        <f>"Medicare Tax Rate for Gross Pay ABOVE "&amp;DOLLAR(B15,0)</f>
        <v>Medicare Tax Rate for Gross Pay ABOVE $200,000</v>
      </c>
      <c r="B17" s="43">
        <v>2.35E-2</v>
      </c>
      <c r="D17" t="str">
        <f t="shared" ca="1" si="0"/>
        <v/>
      </c>
    </row>
    <row r="18" spans="1:4" x14ac:dyDescent="0.25">
      <c r="A18" s="47" t="str">
        <f>"How Much of Week Gross Pay is Taxed at "&amp;TEXT(B16,"0.00%")&amp;" Medicare Rate?"</f>
        <v>How Much of Week Gross Pay is Taxed at 1.45% Medicare Rate?</v>
      </c>
      <c r="B18" s="46">
        <f>MEDIAN(B11,0,B15-B10)</f>
        <v>59750</v>
      </c>
      <c r="D18" t="str">
        <f t="shared" ca="1" si="0"/>
        <v xml:space="preserve"> =MEDIAN(B11,0,B15-B10)</v>
      </c>
    </row>
    <row r="19" spans="1:4" x14ac:dyDescent="0.25">
      <c r="A19" s="47" t="str">
        <f>"How Much of Week Gross Pay is Taxed at "&amp;TEXT(B17,"0.00%")&amp;" Medicare Rate?"</f>
        <v>How Much of Week Gross Pay is Taxed at 2.35% Medicare Rate?</v>
      </c>
      <c r="B19" s="46">
        <f>B11-B18</f>
        <v>10250</v>
      </c>
      <c r="D19" t="str">
        <f ca="1">IF(_xlfn.ISFORMULA(B19)," "&amp;_xlfn.FORMULATEXT(B19),"")</f>
        <v xml:space="preserve"> =B11-B18</v>
      </c>
    </row>
    <row r="20" spans="1:4" x14ac:dyDescent="0.25">
      <c r="A20" s="47" t="s">
        <v>62</v>
      </c>
      <c r="B20" s="46">
        <f>ROUND(SUM(B18*B16,B19*B17),2)</f>
        <v>1107.25</v>
      </c>
      <c r="D20" t="str">
        <f ca="1">IF(_xlfn.ISFORMULA(B20)," "&amp;_xlfn.FORMULATEXT(B20),"")</f>
        <v xml:space="preserve"> =ROUND(SUM(B18*B16,B19*B17),2)</v>
      </c>
    </row>
    <row r="21" spans="1:4" x14ac:dyDescent="0.25">
      <c r="A21" s="47" t="s">
        <v>44</v>
      </c>
      <c r="B21" s="46">
        <f>B11-B14-B20</f>
        <v>68892.75</v>
      </c>
      <c r="D21" t="str">
        <f t="shared" ref="D21" ca="1" si="1">IF(_xlfn.ISFORMULA(B21)," "&amp;_xlfn.FORMULATEXT(B21),"")</f>
        <v xml:space="preserve"> =B11-B14-B20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3431-6BE4-425A-A601-ABBECEFE4D84}">
  <sheetPr>
    <tabColor rgb="FF0000FF"/>
  </sheetPr>
  <dimension ref="A1:L19"/>
  <sheetViews>
    <sheetView zoomScale="115" zoomScaleNormal="115" workbookViewId="0">
      <selection activeCell="B7" sqref="B7"/>
    </sheetView>
  </sheetViews>
  <sheetFormatPr defaultRowHeight="15" x14ac:dyDescent="0.25"/>
  <cols>
    <col min="1" max="1" width="13.140625" customWidth="1"/>
    <col min="2" max="2" width="19.28515625" customWidth="1"/>
    <col min="3" max="3" width="18" customWidth="1"/>
    <col min="4" max="4" width="17.5703125" customWidth="1"/>
    <col min="5" max="5" width="18" customWidth="1"/>
    <col min="6" max="6" width="14.28515625" customWidth="1"/>
    <col min="7" max="8" width="16.42578125" customWidth="1"/>
    <col min="9" max="9" width="14.28515625" customWidth="1"/>
    <col min="10" max="10" width="3.85546875" customWidth="1"/>
    <col min="11" max="11" width="22.7109375" bestFit="1" customWidth="1"/>
    <col min="12" max="12" width="25.5703125" bestFit="1" customWidth="1"/>
  </cols>
  <sheetData>
    <row r="1" spans="1:12" x14ac:dyDescent="0.25">
      <c r="A1" s="70" t="str">
        <f>"Complete the formulas for the following Columns: "&amp;_xlfn.TEXTJOIN(",",,E6:I6)</f>
        <v>Complete the formulas for the following Columns: Cumulative Gross Pay after this Week's Pay,Social Security Deduction,Medicare Deduction,Total Deductions,Net Pay After Taxes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ht="60" x14ac:dyDescent="0.25">
      <c r="C3" s="53" t="s">
        <v>25</v>
      </c>
      <c r="D3" s="53" t="str">
        <f>"Social Security Tax Rate for first "&amp;DOLLAR(C4,0)&amp;" of Gross Pay"</f>
        <v>Social Security Tax Rate for first $130,500 of Gross Pay</v>
      </c>
      <c r="E3" s="53" t="str">
        <f>"Social Security Tax Rate for Gross Pay ABOVE "&amp;DOLLAR(C4,0)</f>
        <v>Social Security Tax Rate for Gross Pay ABOVE $130,500</v>
      </c>
      <c r="F3" s="53" t="s">
        <v>24</v>
      </c>
      <c r="G3" s="53" t="str">
        <f>"Medicare Tax Rate for first "&amp;DOLLAR(F4,0)&amp;" of Gross Pay"</f>
        <v>Medicare Tax Rate for first $200,000 of Gross Pay</v>
      </c>
      <c r="H3" s="53" t="str">
        <f>"Medicare Tax Rate for Gross Pay ABOVE "&amp;DOLLAR(F4,0)</f>
        <v>Medicare Tax Rate for Gross Pay ABOVE $200,000</v>
      </c>
    </row>
    <row r="4" spans="1:12" x14ac:dyDescent="0.25">
      <c r="C4" s="40">
        <v>130500</v>
      </c>
      <c r="D4" s="36">
        <v>6.2E-2</v>
      </c>
      <c r="E4" s="36">
        <v>0</v>
      </c>
      <c r="F4" s="40">
        <v>200000</v>
      </c>
      <c r="G4" s="36">
        <v>1.4500000000000001E-2</v>
      </c>
      <c r="H4" s="36">
        <v>2.35E-2</v>
      </c>
    </row>
    <row r="6" spans="1:12" ht="45" x14ac:dyDescent="0.25">
      <c r="A6" s="39" t="s">
        <v>19</v>
      </c>
      <c r="B6" s="39" t="s">
        <v>17</v>
      </c>
      <c r="C6" s="39" t="s">
        <v>21</v>
      </c>
      <c r="D6" s="39" t="s">
        <v>20</v>
      </c>
      <c r="E6" s="39" t="s">
        <v>22</v>
      </c>
      <c r="F6" s="39" t="s">
        <v>13</v>
      </c>
      <c r="G6" s="39" t="s">
        <v>14</v>
      </c>
      <c r="H6" s="39" t="s">
        <v>45</v>
      </c>
      <c r="I6" s="39" t="s">
        <v>43</v>
      </c>
      <c r="K6" s="47" t="str">
        <f>"Helper Medicare:
Taxable Amount for "&amp;TEXT(G4,"0.00%")</f>
        <v>Helper Medicare:
Taxable Amount for 1.45%</v>
      </c>
      <c r="L6" s="47" t="str">
        <f>"Helper Medicare:
Taxable Amount for "&amp;TEXT(H4,"0.00%")</f>
        <v>Helper Medicare:
Taxable Amount for 2.35%</v>
      </c>
    </row>
    <row r="7" spans="1:12" x14ac:dyDescent="0.25">
      <c r="A7" s="54">
        <v>43070</v>
      </c>
      <c r="B7" s="35" t="s">
        <v>18</v>
      </c>
      <c r="C7" s="40">
        <v>130000</v>
      </c>
      <c r="D7" s="40">
        <v>1500</v>
      </c>
      <c r="E7" s="41"/>
      <c r="F7" s="41"/>
      <c r="G7" s="41"/>
      <c r="H7" s="41"/>
      <c r="I7" s="41"/>
      <c r="K7" s="40"/>
      <c r="L7" s="40"/>
    </row>
    <row r="8" spans="1:12" x14ac:dyDescent="0.25">
      <c r="A8" s="54">
        <v>43070</v>
      </c>
      <c r="B8" s="35" t="s">
        <v>28</v>
      </c>
      <c r="C8" s="40">
        <v>131000</v>
      </c>
      <c r="D8" s="40">
        <v>1500</v>
      </c>
      <c r="E8" s="41"/>
      <c r="F8" s="41"/>
      <c r="G8" s="41"/>
      <c r="H8" s="41"/>
      <c r="I8" s="41"/>
      <c r="K8" s="40"/>
      <c r="L8" s="40"/>
    </row>
    <row r="9" spans="1:12" x14ac:dyDescent="0.25">
      <c r="A9" s="54">
        <v>43070</v>
      </c>
      <c r="B9" s="35" t="s">
        <v>29</v>
      </c>
      <c r="C9" s="40">
        <v>132000</v>
      </c>
      <c r="D9" s="40">
        <v>1500</v>
      </c>
      <c r="E9" s="41"/>
      <c r="F9" s="41"/>
      <c r="G9" s="41"/>
      <c r="H9" s="41"/>
      <c r="I9" s="41"/>
      <c r="K9" s="40"/>
      <c r="L9" s="40"/>
    </row>
    <row r="10" spans="1:12" x14ac:dyDescent="0.25">
      <c r="A10" s="54">
        <v>43070</v>
      </c>
      <c r="B10" s="35" t="s">
        <v>42</v>
      </c>
      <c r="C10" s="40">
        <v>200500</v>
      </c>
      <c r="D10" s="40">
        <v>1500</v>
      </c>
      <c r="E10" s="41"/>
      <c r="F10" s="41"/>
      <c r="G10" s="41"/>
      <c r="H10" s="41"/>
      <c r="I10" s="41"/>
      <c r="K10" s="40"/>
      <c r="L10" s="40"/>
    </row>
    <row r="11" spans="1:12" x14ac:dyDescent="0.25">
      <c r="A11" s="54">
        <v>43070</v>
      </c>
      <c r="B11" s="35" t="s">
        <v>30</v>
      </c>
      <c r="C11" s="40">
        <v>201500</v>
      </c>
      <c r="D11" s="40">
        <v>1500</v>
      </c>
      <c r="E11" s="41"/>
      <c r="F11" s="41"/>
      <c r="G11" s="41"/>
      <c r="H11" s="41"/>
      <c r="I11" s="41"/>
      <c r="K11" s="40"/>
      <c r="L11" s="40"/>
    </row>
    <row r="12" spans="1:12" x14ac:dyDescent="0.25">
      <c r="A12" s="54">
        <v>43070</v>
      </c>
      <c r="B12" s="35" t="s">
        <v>31</v>
      </c>
      <c r="C12" s="40">
        <v>28893</v>
      </c>
      <c r="D12" s="40">
        <v>1500</v>
      </c>
      <c r="E12" s="41"/>
      <c r="F12" s="41"/>
      <c r="G12" s="41"/>
      <c r="H12" s="41"/>
      <c r="I12" s="41"/>
      <c r="K12" s="40"/>
      <c r="L12" s="40"/>
    </row>
    <row r="13" spans="1:12" x14ac:dyDescent="0.25">
      <c r="A13" s="54">
        <v>43070</v>
      </c>
      <c r="B13" s="35" t="s">
        <v>32</v>
      </c>
      <c r="C13" s="40">
        <v>150827</v>
      </c>
      <c r="D13" s="40">
        <v>1500</v>
      </c>
      <c r="E13" s="41"/>
      <c r="F13" s="41"/>
      <c r="G13" s="41"/>
      <c r="H13" s="41"/>
      <c r="I13" s="41"/>
      <c r="K13" s="40"/>
      <c r="L13" s="40"/>
    </row>
    <row r="14" spans="1:12" x14ac:dyDescent="0.25">
      <c r="A14" s="54">
        <v>43070</v>
      </c>
      <c r="B14" s="35" t="s">
        <v>33</v>
      </c>
      <c r="C14" s="40">
        <v>56740</v>
      </c>
      <c r="D14" s="40">
        <v>1500</v>
      </c>
      <c r="E14" s="41"/>
      <c r="F14" s="41"/>
      <c r="G14" s="41"/>
      <c r="H14" s="41"/>
      <c r="I14" s="41"/>
      <c r="K14" s="40"/>
      <c r="L14" s="40"/>
    </row>
    <row r="15" spans="1:12" x14ac:dyDescent="0.25">
      <c r="A15" s="54">
        <v>43070</v>
      </c>
      <c r="B15" s="35" t="s">
        <v>34</v>
      </c>
      <c r="C15" s="40">
        <v>142315</v>
      </c>
      <c r="D15" s="40">
        <v>1500</v>
      </c>
      <c r="E15" s="41"/>
      <c r="F15" s="41"/>
      <c r="G15" s="41"/>
      <c r="H15" s="41"/>
      <c r="I15" s="41"/>
      <c r="K15" s="40"/>
      <c r="L15" s="40"/>
    </row>
    <row r="16" spans="1:12" x14ac:dyDescent="0.25">
      <c r="A16" s="54">
        <v>43070</v>
      </c>
      <c r="B16" s="35" t="s">
        <v>35</v>
      </c>
      <c r="C16" s="40">
        <v>98827</v>
      </c>
      <c r="D16" s="40">
        <v>1500</v>
      </c>
      <c r="E16" s="41"/>
      <c r="F16" s="41"/>
      <c r="G16" s="41"/>
      <c r="H16" s="41"/>
      <c r="I16" s="41"/>
      <c r="K16" s="40"/>
      <c r="L16" s="40"/>
    </row>
    <row r="17" spans="1:12" x14ac:dyDescent="0.25">
      <c r="A17" s="54">
        <v>43070</v>
      </c>
      <c r="B17" s="35" t="s">
        <v>36</v>
      </c>
      <c r="C17" s="40">
        <v>6767</v>
      </c>
      <c r="D17" s="40">
        <v>1500</v>
      </c>
      <c r="E17" s="41"/>
      <c r="F17" s="41"/>
      <c r="G17" s="41"/>
      <c r="H17" s="41"/>
      <c r="I17" s="41"/>
      <c r="K17" s="40"/>
      <c r="L17" s="40"/>
    </row>
    <row r="18" spans="1:12" x14ac:dyDescent="0.25">
      <c r="A18" s="54">
        <v>43070</v>
      </c>
      <c r="B18" s="35" t="s">
        <v>37</v>
      </c>
      <c r="C18" s="40">
        <v>40047</v>
      </c>
      <c r="D18" s="40">
        <v>1500</v>
      </c>
      <c r="E18" s="41"/>
      <c r="F18" s="41"/>
      <c r="G18" s="41"/>
      <c r="H18" s="41"/>
      <c r="I18" s="41"/>
      <c r="K18" s="40"/>
      <c r="L18" s="40"/>
    </row>
    <row r="19" spans="1:12" x14ac:dyDescent="0.25">
      <c r="A19" s="54">
        <v>43070</v>
      </c>
      <c r="B19" s="35" t="s">
        <v>38</v>
      </c>
      <c r="C19" s="40">
        <v>296708</v>
      </c>
      <c r="D19" s="40">
        <v>1500</v>
      </c>
      <c r="E19" s="41"/>
      <c r="F19" s="41"/>
      <c r="G19" s="41"/>
      <c r="H19" s="41"/>
      <c r="I19" s="41"/>
      <c r="K19" s="40"/>
      <c r="L19" s="4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20CE-8F3C-451A-93BB-A044F995F43A}">
  <sheetPr>
    <tabColor rgb="FFFF0000"/>
  </sheetPr>
  <dimension ref="A1:L25"/>
  <sheetViews>
    <sheetView zoomScale="115" zoomScaleNormal="115" workbookViewId="0">
      <selection activeCell="I3" sqref="I3"/>
    </sheetView>
  </sheetViews>
  <sheetFormatPr defaultRowHeight="15" x14ac:dyDescent="0.25"/>
  <cols>
    <col min="1" max="1" width="13.140625" customWidth="1"/>
    <col min="2" max="2" width="19.28515625" customWidth="1"/>
    <col min="3" max="3" width="18" customWidth="1"/>
    <col min="4" max="4" width="17.5703125" customWidth="1"/>
    <col min="5" max="5" width="18" customWidth="1"/>
    <col min="6" max="6" width="14.28515625" customWidth="1"/>
    <col min="7" max="8" width="16.42578125" customWidth="1"/>
    <col min="9" max="9" width="14.28515625" customWidth="1"/>
    <col min="10" max="10" width="3.85546875" customWidth="1"/>
    <col min="11" max="11" width="22.7109375" bestFit="1" customWidth="1"/>
    <col min="12" max="12" width="25.5703125" bestFit="1" customWidth="1"/>
  </cols>
  <sheetData>
    <row r="1" spans="1:12" x14ac:dyDescent="0.25">
      <c r="A1" s="70" t="str">
        <f>"Complete the formulas for the following Columns: "&amp;_xlfn.TEXTJOIN(",",,E6:I6)</f>
        <v>Complete the formulas for the following Columns: Cumulative Gross Pay after this Week's Pay,Social Security Deduction,Medicare Deduction,Total Deductions,Net Pay After Taxes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ht="60" x14ac:dyDescent="0.25">
      <c r="C3" s="53" t="s">
        <v>25</v>
      </c>
      <c r="D3" s="53" t="str">
        <f>"Social Security Tax Rate for first "&amp;DOLLAR(C4,0)&amp;" of Gross Pay"</f>
        <v>Social Security Tax Rate for first $130,500 of Gross Pay</v>
      </c>
      <c r="E3" s="53" t="str">
        <f>"Social Security Tax Rate for Gross Pay ABOVE "&amp;DOLLAR(C4,0)</f>
        <v>Social Security Tax Rate for Gross Pay ABOVE $130,500</v>
      </c>
      <c r="F3" s="53" t="s">
        <v>24</v>
      </c>
      <c r="G3" s="53" t="str">
        <f>"Medicare Tax Rate for first "&amp;DOLLAR(F4,0)&amp;" of Gross Pay"</f>
        <v>Medicare Tax Rate for first $200,000 of Gross Pay</v>
      </c>
      <c r="H3" s="53" t="str">
        <f>"Medicare Tax Rate for Gross Pay ABOVE "&amp;DOLLAR(F4,0)</f>
        <v>Medicare Tax Rate for Gross Pay ABOVE $200,000</v>
      </c>
    </row>
    <row r="4" spans="1:12" x14ac:dyDescent="0.25">
      <c r="C4" s="40">
        <v>130500</v>
      </c>
      <c r="D4" s="36">
        <v>6.2E-2</v>
      </c>
      <c r="E4" s="36">
        <v>0</v>
      </c>
      <c r="F4" s="40">
        <v>200000</v>
      </c>
      <c r="G4" s="36">
        <v>1.4500000000000001E-2</v>
      </c>
      <c r="H4" s="36">
        <v>2.35E-2</v>
      </c>
    </row>
    <row r="6" spans="1:12" ht="45" x14ac:dyDescent="0.25">
      <c r="A6" s="39" t="s">
        <v>19</v>
      </c>
      <c r="B6" s="39" t="s">
        <v>17</v>
      </c>
      <c r="C6" s="39" t="s">
        <v>21</v>
      </c>
      <c r="D6" s="39" t="s">
        <v>20</v>
      </c>
      <c r="E6" s="39" t="s">
        <v>22</v>
      </c>
      <c r="F6" s="39" t="s">
        <v>13</v>
      </c>
      <c r="G6" s="39" t="s">
        <v>14</v>
      </c>
      <c r="H6" s="39" t="s">
        <v>45</v>
      </c>
      <c r="I6" s="39" t="s">
        <v>43</v>
      </c>
      <c r="K6" s="47" t="str">
        <f>"Helper Medicare:
Taxable Amount for "&amp;TEXT(G4,"0.00%")</f>
        <v>Helper Medicare:
Taxable Amount for 1.45%</v>
      </c>
      <c r="L6" s="47" t="str">
        <f>"Helper Medicare:
Taxable Amount for "&amp;TEXT(H4,"0.00%")</f>
        <v>Helper Medicare:
Taxable Amount for 2.35%</v>
      </c>
    </row>
    <row r="7" spans="1:12" x14ac:dyDescent="0.25">
      <c r="A7" s="54">
        <v>43070</v>
      </c>
      <c r="B7" s="35" t="s">
        <v>18</v>
      </c>
      <c r="C7" s="40">
        <v>130000</v>
      </c>
      <c r="D7" s="40">
        <v>1500</v>
      </c>
      <c r="E7" s="41">
        <f>SUM(C7:D7)</f>
        <v>131500</v>
      </c>
      <c r="F7" s="41">
        <f>ROUND(MEDIAN(0,D7,$C$4-C7)*$D$4,2)</f>
        <v>31</v>
      </c>
      <c r="G7" s="41">
        <f>ROUND(SUM(K7*$G$4,L7*$H$4),2)</f>
        <v>21.75</v>
      </c>
      <c r="H7" s="41">
        <f>SUM(F7:G7)</f>
        <v>52.75</v>
      </c>
      <c r="I7" s="41">
        <f>D7-H7</f>
        <v>1447.25</v>
      </c>
      <c r="K7" s="40">
        <f>MEDIAN(0,D7,$F$4-C7)</f>
        <v>1500</v>
      </c>
      <c r="L7" s="40">
        <f>D7-K7</f>
        <v>0</v>
      </c>
    </row>
    <row r="8" spans="1:12" x14ac:dyDescent="0.25">
      <c r="A8" s="54">
        <v>43070</v>
      </c>
      <c r="B8" s="35" t="s">
        <v>28</v>
      </c>
      <c r="C8" s="40">
        <v>131000</v>
      </c>
      <c r="D8" s="40">
        <v>1500</v>
      </c>
      <c r="E8" s="41">
        <f t="shared" ref="E8:E19" si="0">SUM(C8:D8)</f>
        <v>132500</v>
      </c>
      <c r="F8" s="41">
        <f t="shared" ref="F8:F18" si="1">ROUND(MEDIAN(0,D8,$C$4-C8)*$D$4,2)</f>
        <v>0</v>
      </c>
      <c r="G8" s="41">
        <f t="shared" ref="G8:G18" si="2">ROUND(SUM(K8*$G$4,L8*$H$4),2)</f>
        <v>21.75</v>
      </c>
      <c r="H8" s="41">
        <f t="shared" ref="H8:H19" si="3">SUM(F8:G8)</f>
        <v>21.75</v>
      </c>
      <c r="I8" s="41">
        <f t="shared" ref="I8:I19" si="4">D8-H8</f>
        <v>1478.25</v>
      </c>
      <c r="K8" s="40">
        <f t="shared" ref="K8:K18" si="5">MEDIAN(0,D8,$F$4-C8)</f>
        <v>1500</v>
      </c>
      <c r="L8" s="40">
        <f t="shared" ref="L8:L19" si="6">D8-K8</f>
        <v>0</v>
      </c>
    </row>
    <row r="9" spans="1:12" x14ac:dyDescent="0.25">
      <c r="A9" s="54">
        <v>43070</v>
      </c>
      <c r="B9" s="35" t="s">
        <v>29</v>
      </c>
      <c r="C9" s="40">
        <v>132000</v>
      </c>
      <c r="D9" s="40">
        <v>1500</v>
      </c>
      <c r="E9" s="41">
        <f t="shared" si="0"/>
        <v>133500</v>
      </c>
      <c r="F9" s="41">
        <f t="shared" si="1"/>
        <v>0</v>
      </c>
      <c r="G9" s="41">
        <f t="shared" si="2"/>
        <v>21.75</v>
      </c>
      <c r="H9" s="41">
        <f t="shared" si="3"/>
        <v>21.75</v>
      </c>
      <c r="I9" s="41">
        <f t="shared" si="4"/>
        <v>1478.25</v>
      </c>
      <c r="K9" s="40">
        <f t="shared" si="5"/>
        <v>1500</v>
      </c>
      <c r="L9" s="40">
        <f t="shared" si="6"/>
        <v>0</v>
      </c>
    </row>
    <row r="10" spans="1:12" x14ac:dyDescent="0.25">
      <c r="A10" s="54">
        <v>43070</v>
      </c>
      <c r="B10" s="35" t="s">
        <v>42</v>
      </c>
      <c r="C10" s="40">
        <v>200500</v>
      </c>
      <c r="D10" s="40">
        <v>1500</v>
      </c>
      <c r="E10" s="41">
        <f t="shared" si="0"/>
        <v>202000</v>
      </c>
      <c r="F10" s="41">
        <f t="shared" si="1"/>
        <v>0</v>
      </c>
      <c r="G10" s="41">
        <f t="shared" si="2"/>
        <v>35.25</v>
      </c>
      <c r="H10" s="41">
        <f t="shared" si="3"/>
        <v>35.25</v>
      </c>
      <c r="I10" s="41">
        <f t="shared" si="4"/>
        <v>1464.75</v>
      </c>
      <c r="K10" s="40">
        <f t="shared" si="5"/>
        <v>0</v>
      </c>
      <c r="L10" s="40">
        <f t="shared" si="6"/>
        <v>1500</v>
      </c>
    </row>
    <row r="11" spans="1:12" x14ac:dyDescent="0.25">
      <c r="A11" s="54">
        <v>43070</v>
      </c>
      <c r="B11" s="35" t="s">
        <v>30</v>
      </c>
      <c r="C11" s="40">
        <v>201500</v>
      </c>
      <c r="D11" s="40">
        <v>1500</v>
      </c>
      <c r="E11" s="41">
        <f t="shared" si="0"/>
        <v>203000</v>
      </c>
      <c r="F11" s="41">
        <f t="shared" si="1"/>
        <v>0</v>
      </c>
      <c r="G11" s="41">
        <f t="shared" si="2"/>
        <v>35.25</v>
      </c>
      <c r="H11" s="41">
        <f t="shared" si="3"/>
        <v>35.25</v>
      </c>
      <c r="I11" s="41">
        <f t="shared" si="4"/>
        <v>1464.75</v>
      </c>
      <c r="K11" s="40">
        <f t="shared" si="5"/>
        <v>0</v>
      </c>
      <c r="L11" s="40">
        <f t="shared" si="6"/>
        <v>1500</v>
      </c>
    </row>
    <row r="12" spans="1:12" x14ac:dyDescent="0.25">
      <c r="A12" s="54">
        <v>43070</v>
      </c>
      <c r="B12" s="35" t="s">
        <v>31</v>
      </c>
      <c r="C12" s="40">
        <v>28893</v>
      </c>
      <c r="D12" s="40">
        <v>1500</v>
      </c>
      <c r="E12" s="41">
        <f t="shared" si="0"/>
        <v>30393</v>
      </c>
      <c r="F12" s="41">
        <f t="shared" si="1"/>
        <v>93</v>
      </c>
      <c r="G12" s="41">
        <f t="shared" si="2"/>
        <v>21.75</v>
      </c>
      <c r="H12" s="41">
        <f t="shared" si="3"/>
        <v>114.75</v>
      </c>
      <c r="I12" s="41">
        <f t="shared" si="4"/>
        <v>1385.25</v>
      </c>
      <c r="K12" s="40">
        <f t="shared" si="5"/>
        <v>1500</v>
      </c>
      <c r="L12" s="40">
        <f t="shared" si="6"/>
        <v>0</v>
      </c>
    </row>
    <row r="13" spans="1:12" x14ac:dyDescent="0.25">
      <c r="A13" s="54">
        <v>43070</v>
      </c>
      <c r="B13" s="35" t="s">
        <v>32</v>
      </c>
      <c r="C13" s="40">
        <v>150827</v>
      </c>
      <c r="D13" s="40">
        <v>1500</v>
      </c>
      <c r="E13" s="41">
        <f t="shared" si="0"/>
        <v>152327</v>
      </c>
      <c r="F13" s="41">
        <f t="shared" si="1"/>
        <v>0</v>
      </c>
      <c r="G13" s="41">
        <f t="shared" si="2"/>
        <v>21.75</v>
      </c>
      <c r="H13" s="41">
        <f t="shared" si="3"/>
        <v>21.75</v>
      </c>
      <c r="I13" s="41">
        <f t="shared" si="4"/>
        <v>1478.25</v>
      </c>
      <c r="K13" s="40">
        <f t="shared" si="5"/>
        <v>1500</v>
      </c>
      <c r="L13" s="40">
        <f t="shared" si="6"/>
        <v>0</v>
      </c>
    </row>
    <row r="14" spans="1:12" x14ac:dyDescent="0.25">
      <c r="A14" s="54">
        <v>43070</v>
      </c>
      <c r="B14" s="35" t="s">
        <v>33</v>
      </c>
      <c r="C14" s="40">
        <v>56740</v>
      </c>
      <c r="D14" s="40">
        <v>1500</v>
      </c>
      <c r="E14" s="41">
        <f t="shared" si="0"/>
        <v>58240</v>
      </c>
      <c r="F14" s="41">
        <f t="shared" si="1"/>
        <v>93</v>
      </c>
      <c r="G14" s="41">
        <f t="shared" si="2"/>
        <v>21.75</v>
      </c>
      <c r="H14" s="41">
        <f t="shared" si="3"/>
        <v>114.75</v>
      </c>
      <c r="I14" s="41">
        <f t="shared" si="4"/>
        <v>1385.25</v>
      </c>
      <c r="K14" s="40">
        <f t="shared" si="5"/>
        <v>1500</v>
      </c>
      <c r="L14" s="40">
        <f t="shared" si="6"/>
        <v>0</v>
      </c>
    </row>
    <row r="15" spans="1:12" x14ac:dyDescent="0.25">
      <c r="A15" s="54">
        <v>43070</v>
      </c>
      <c r="B15" s="35" t="s">
        <v>34</v>
      </c>
      <c r="C15" s="40">
        <v>142315</v>
      </c>
      <c r="D15" s="40">
        <v>1500</v>
      </c>
      <c r="E15" s="41">
        <f t="shared" si="0"/>
        <v>143815</v>
      </c>
      <c r="F15" s="41">
        <f t="shared" si="1"/>
        <v>0</v>
      </c>
      <c r="G15" s="41">
        <f t="shared" si="2"/>
        <v>21.75</v>
      </c>
      <c r="H15" s="41">
        <f t="shared" si="3"/>
        <v>21.75</v>
      </c>
      <c r="I15" s="41">
        <f t="shared" si="4"/>
        <v>1478.25</v>
      </c>
      <c r="K15" s="40">
        <f t="shared" si="5"/>
        <v>1500</v>
      </c>
      <c r="L15" s="40">
        <f t="shared" si="6"/>
        <v>0</v>
      </c>
    </row>
    <row r="16" spans="1:12" x14ac:dyDescent="0.25">
      <c r="A16" s="54">
        <v>43070</v>
      </c>
      <c r="B16" s="35" t="s">
        <v>35</v>
      </c>
      <c r="C16" s="40">
        <v>98827</v>
      </c>
      <c r="D16" s="40">
        <v>1500</v>
      </c>
      <c r="E16" s="41">
        <f t="shared" si="0"/>
        <v>100327</v>
      </c>
      <c r="F16" s="41">
        <f t="shared" si="1"/>
        <v>93</v>
      </c>
      <c r="G16" s="41">
        <f t="shared" si="2"/>
        <v>21.75</v>
      </c>
      <c r="H16" s="41">
        <f t="shared" si="3"/>
        <v>114.75</v>
      </c>
      <c r="I16" s="41">
        <f t="shared" si="4"/>
        <v>1385.25</v>
      </c>
      <c r="K16" s="40">
        <f t="shared" si="5"/>
        <v>1500</v>
      </c>
      <c r="L16" s="40">
        <f t="shared" si="6"/>
        <v>0</v>
      </c>
    </row>
    <row r="17" spans="1:12" x14ac:dyDescent="0.25">
      <c r="A17" s="54">
        <v>43070</v>
      </c>
      <c r="B17" s="35" t="s">
        <v>36</v>
      </c>
      <c r="C17" s="40">
        <v>6767</v>
      </c>
      <c r="D17" s="40">
        <v>1500</v>
      </c>
      <c r="E17" s="41">
        <f t="shared" si="0"/>
        <v>8267</v>
      </c>
      <c r="F17" s="41">
        <f t="shared" si="1"/>
        <v>93</v>
      </c>
      <c r="G17" s="41">
        <f t="shared" si="2"/>
        <v>21.75</v>
      </c>
      <c r="H17" s="41">
        <f t="shared" si="3"/>
        <v>114.75</v>
      </c>
      <c r="I17" s="41">
        <f t="shared" si="4"/>
        <v>1385.25</v>
      </c>
      <c r="K17" s="40">
        <f t="shared" si="5"/>
        <v>1500</v>
      </c>
      <c r="L17" s="40">
        <f t="shared" si="6"/>
        <v>0</v>
      </c>
    </row>
    <row r="18" spans="1:12" x14ac:dyDescent="0.25">
      <c r="A18" s="54">
        <v>43070</v>
      </c>
      <c r="B18" s="35" t="s">
        <v>37</v>
      </c>
      <c r="C18" s="40">
        <v>40047</v>
      </c>
      <c r="D18" s="40">
        <v>1500</v>
      </c>
      <c r="E18" s="41">
        <f t="shared" si="0"/>
        <v>41547</v>
      </c>
      <c r="F18" s="41">
        <f t="shared" si="1"/>
        <v>93</v>
      </c>
      <c r="G18" s="41">
        <f t="shared" si="2"/>
        <v>21.75</v>
      </c>
      <c r="H18" s="41">
        <f t="shared" si="3"/>
        <v>114.75</v>
      </c>
      <c r="I18" s="41">
        <f t="shared" si="4"/>
        <v>1385.25</v>
      </c>
      <c r="K18" s="40">
        <f t="shared" si="5"/>
        <v>1500</v>
      </c>
      <c r="L18" s="40">
        <f t="shared" si="6"/>
        <v>0</v>
      </c>
    </row>
    <row r="19" spans="1:12" x14ac:dyDescent="0.25">
      <c r="A19" s="54">
        <v>43070</v>
      </c>
      <c r="B19" s="35" t="s">
        <v>38</v>
      </c>
      <c r="C19" s="40">
        <v>296708</v>
      </c>
      <c r="D19" s="40">
        <v>1500</v>
      </c>
      <c r="E19" s="41">
        <f t="shared" si="0"/>
        <v>298208</v>
      </c>
      <c r="F19" s="41">
        <f>ROUND(MEDIAN(0,D19,$C$4-C19)*$D$4,2)</f>
        <v>0</v>
      </c>
      <c r="G19" s="41">
        <f>ROUND(SUM(K19*$G$4,L19*$H$4),2)</f>
        <v>35.25</v>
      </c>
      <c r="H19" s="41">
        <f t="shared" si="3"/>
        <v>35.25</v>
      </c>
      <c r="I19" s="41">
        <f t="shared" si="4"/>
        <v>1464.75</v>
      </c>
      <c r="K19" s="40">
        <f>MEDIAN(0,D19,$F$4-C19)</f>
        <v>0</v>
      </c>
      <c r="L19" s="40">
        <f t="shared" si="6"/>
        <v>1500</v>
      </c>
    </row>
    <row r="21" spans="1:12" x14ac:dyDescent="0.25">
      <c r="E21" s="58" t="str">
        <f>"Formula is "&amp;ADDRESS(ROW(E7),COLUMN(E7),4)&amp;":"</f>
        <v>Formula is E7:</v>
      </c>
      <c r="H21" s="58" t="str">
        <f>"Formula is "&amp;ADDRESS(ROW(H7),COLUMN(H7),4)&amp;":"</f>
        <v>Formula is H7:</v>
      </c>
      <c r="I21" s="58" t="str">
        <f>"Formula is "&amp;ADDRESS(ROW(I7),COLUMN(I7),4)&amp;":"</f>
        <v>Formula is I7:</v>
      </c>
      <c r="K21" s="58" t="str">
        <f>"Formula is "&amp;ADDRESS(ROW(K7),COLUMN(K7),4)&amp;":"</f>
        <v>Formula is K7:</v>
      </c>
      <c r="L21" s="58" t="str">
        <f>"Formula is "&amp;ADDRESS(ROW(L7),COLUMN(L7),4)&amp;":"</f>
        <v>Formula is L7:</v>
      </c>
    </row>
    <row r="22" spans="1:12" x14ac:dyDescent="0.25">
      <c r="E22" t="str">
        <f ca="1">IF(_xlfn.ISFORMULA(E7),_xlfn.FORMULATEXT(E7),"")</f>
        <v>=SUM(C7:D7)</v>
      </c>
      <c r="F22" s="58" t="str">
        <f>"Formula is "&amp;ADDRESS(ROW(F7),COLUMN(F7),4)&amp;":"</f>
        <v>Formula is F7:</v>
      </c>
      <c r="H22" t="str">
        <f ca="1">IF(_xlfn.ISFORMULA(H7),_xlfn.FORMULATEXT(H7),"")</f>
        <v>=SUM(F7:G7)</v>
      </c>
      <c r="I22" t="str">
        <f ca="1">IF(_xlfn.ISFORMULA(I7),_xlfn.FORMULATEXT(I7),"")</f>
        <v>=D7-H7</v>
      </c>
      <c r="K22" t="str">
        <f ca="1">IF(_xlfn.ISFORMULA(K7),_xlfn.FORMULATEXT(K7),"")</f>
        <v>=MEDIAN(0,D7,$F$4-C7)</v>
      </c>
      <c r="L22" t="str">
        <f ca="1">IF(_xlfn.ISFORMULA(L7),_xlfn.FORMULATEXT(L7),"")</f>
        <v>=D7-K7</v>
      </c>
    </row>
    <row r="23" spans="1:12" x14ac:dyDescent="0.25">
      <c r="F23" t="str">
        <f ca="1">IF(_xlfn.ISFORMULA(F7),_xlfn.FORMULATEXT(F7),"")</f>
        <v>=ROUND(MEDIAN(0,D7,$C$4-C7)*$D$4,2)</v>
      </c>
    </row>
    <row r="24" spans="1:12" x14ac:dyDescent="0.25">
      <c r="G24" s="58" t="str">
        <f>"Formula is "&amp;ADDRESS(ROW(G7),COLUMN(G7),4)&amp;":"</f>
        <v>Formula is G7:</v>
      </c>
    </row>
    <row r="25" spans="1:12" x14ac:dyDescent="0.25">
      <c r="G25" t="str">
        <f ca="1">IF(_xlfn.ISFORMULA(G7),_xlfn.FORMULATEXT(G7),"")</f>
        <v>=ROUND(SUM(K7*$G$4,L7*$H$4),2)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8A7F-EC24-4396-AE60-815556C17709}">
  <sheetPr>
    <tabColor rgb="FF0000FF"/>
  </sheetPr>
  <dimension ref="A1:D22"/>
  <sheetViews>
    <sheetView zoomScale="145" zoomScaleNormal="145" workbookViewId="0">
      <selection activeCell="B9" sqref="B9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19.85546875" customWidth="1"/>
    <col min="5" max="5" width="27.7109375" customWidth="1"/>
    <col min="6" max="8" width="13.42578125" customWidth="1"/>
  </cols>
  <sheetData>
    <row r="1" spans="1:4" ht="18.75" x14ac:dyDescent="0.3">
      <c r="A1" s="48" t="str">
        <f>"Social Security Payroll Tax Deduction Calculations for "&amp;TEXT(B5,"dddd, mmmm dd, yyy")</f>
        <v>Social Security Payroll Tax Deduction Calculations for Friday, November 24, 2017</v>
      </c>
      <c r="B1" s="48"/>
    </row>
    <row r="2" spans="1:4" x14ac:dyDescent="0.25">
      <c r="A2" s="47" t="s">
        <v>25</v>
      </c>
      <c r="B2" s="42">
        <v>130500</v>
      </c>
      <c r="D2" t="str">
        <f t="shared" ref="D2:D22" ca="1" si="0">IF(_xlfn.ISFORMULA(B2)," "&amp;_xlfn.FORMULATEXT(B2),"")</f>
        <v/>
      </c>
    </row>
    <row r="3" spans="1:4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4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4" x14ac:dyDescent="0.25">
      <c r="A5" s="47" t="s">
        <v>19</v>
      </c>
      <c r="B5" s="44">
        <v>43063</v>
      </c>
      <c r="D5" t="str">
        <f t="shared" ca="1" si="0"/>
        <v/>
      </c>
    </row>
    <row r="6" spans="1:4" x14ac:dyDescent="0.25">
      <c r="A6" s="47" t="s">
        <v>17</v>
      </c>
      <c r="B6" s="45" t="s">
        <v>18</v>
      </c>
      <c r="D6" t="str">
        <f t="shared" ca="1" si="0"/>
        <v/>
      </c>
    </row>
    <row r="7" spans="1:4" x14ac:dyDescent="0.25">
      <c r="A7" s="47" t="s">
        <v>21</v>
      </c>
      <c r="B7" s="42">
        <v>129000</v>
      </c>
      <c r="D7" t="str">
        <f t="shared" ca="1" si="0"/>
        <v/>
      </c>
    </row>
    <row r="8" spans="1:4" x14ac:dyDescent="0.25">
      <c r="A8" s="47" t="s">
        <v>20</v>
      </c>
      <c r="B8" s="42">
        <v>1000</v>
      </c>
      <c r="D8" t="str">
        <f t="shared" ca="1" si="0"/>
        <v/>
      </c>
    </row>
    <row r="9" spans="1:4" x14ac:dyDescent="0.25">
      <c r="A9" s="47" t="s">
        <v>22</v>
      </c>
      <c r="B9" s="46"/>
      <c r="D9" t="str">
        <f t="shared" ca="1" si="0"/>
        <v/>
      </c>
    </row>
    <row r="10" spans="1:4" x14ac:dyDescent="0.25">
      <c r="A10" s="47" t="str">
        <f>"Is Employee Over "&amp;A2&amp;" BEFORE this week's pay?"</f>
        <v>Is Employee Over Social Security Hurdle BEFORE this week's pay?</v>
      </c>
      <c r="B10" s="46"/>
      <c r="D10" t="str">
        <f t="shared" ca="1" si="0"/>
        <v/>
      </c>
    </row>
    <row r="11" spans="1:4" x14ac:dyDescent="0.25">
      <c r="A11" s="47" t="str">
        <f>"Is Employee Over "&amp;A2&amp;" AFTER this week's pay?"</f>
        <v>Is Employee Over Social Security Hurdle AFTER this week's pay?</v>
      </c>
      <c r="B11" s="46"/>
      <c r="D11" t="str">
        <f t="shared" ca="1" si="0"/>
        <v/>
      </c>
    </row>
    <row r="12" spans="1:4" x14ac:dyDescent="0.25">
      <c r="A12" s="47" t="s">
        <v>26</v>
      </c>
      <c r="B12" s="46"/>
      <c r="D12" t="str">
        <f t="shared" ca="1" si="0"/>
        <v/>
      </c>
    </row>
    <row r="13" spans="1:4" x14ac:dyDescent="0.25">
      <c r="A13" s="47" t="s">
        <v>23</v>
      </c>
      <c r="B13" s="46"/>
      <c r="D13" t="str">
        <f t="shared" ca="1" si="0"/>
        <v/>
      </c>
    </row>
    <row r="14" spans="1:4" x14ac:dyDescent="0.25">
      <c r="A14" s="47" t="s">
        <v>24</v>
      </c>
      <c r="B14" s="42">
        <v>200000</v>
      </c>
      <c r="D14" t="str">
        <f t="shared" ca="1" si="0"/>
        <v/>
      </c>
    </row>
    <row r="15" spans="1:4" x14ac:dyDescent="0.25">
      <c r="A15" s="47" t="str">
        <f>"Medicare Tax Rate for first "&amp;DOLLAR(B14,0)&amp;" of Gross Pay"</f>
        <v>Medicare Tax Rate for first $200,000 of Gross Pay</v>
      </c>
      <c r="B15" s="43">
        <v>1.4500000000000001E-2</v>
      </c>
      <c r="D15" t="str">
        <f t="shared" ca="1" si="0"/>
        <v/>
      </c>
    </row>
    <row r="16" spans="1:4" x14ac:dyDescent="0.25">
      <c r="A16" s="47" t="str">
        <f>"Medicare Tax Rate for Gross Pay ABOVE "&amp;DOLLAR(B14,0)</f>
        <v>Medicare Tax Rate for Gross Pay ABOVE $200,000</v>
      </c>
      <c r="B16" s="43">
        <v>2.35E-2</v>
      </c>
      <c r="D16" t="str">
        <f t="shared" ca="1" si="0"/>
        <v/>
      </c>
    </row>
    <row r="17" spans="1:4" x14ac:dyDescent="0.25">
      <c r="A17" s="47" t="str">
        <f>"Is Employee Over "&amp;A14&amp;" BEFORE this week's pay?"</f>
        <v>Is Employee Over Medicare Hurdle BEFORE this week's pay?</v>
      </c>
      <c r="B17" s="46"/>
      <c r="D17" t="str">
        <f t="shared" ca="1" si="0"/>
        <v/>
      </c>
    </row>
    <row r="18" spans="1:4" x14ac:dyDescent="0.25">
      <c r="A18" s="47" t="str">
        <f>"Is Employee Over "&amp;A14&amp;" AFTER this week's pay?"</f>
        <v>Is Employee Over Medicare Hurdle AFTER this week's pay?</v>
      </c>
      <c r="B18" s="46"/>
      <c r="D18" t="str">
        <f t="shared" ca="1" si="0"/>
        <v/>
      </c>
    </row>
    <row r="19" spans="1:4" x14ac:dyDescent="0.25">
      <c r="A19" s="47" t="str">
        <f>"How Much of Week Gross Pay is Taxed at "&amp;TEXT(B15,"0.00%")&amp;" Medicare Rate?"</f>
        <v>How Much of Week Gross Pay is Taxed at 1.45% Medicare Rate?</v>
      </c>
      <c r="B19" s="46"/>
      <c r="D19" t="str">
        <f t="shared" ca="1" si="0"/>
        <v/>
      </c>
    </row>
    <row r="20" spans="1:4" x14ac:dyDescent="0.25">
      <c r="A20" s="47" t="str">
        <f>"How Much of Week Gross Pay is Taxed at "&amp;TEXT(B16,"0.00%")&amp;" Medicare Rate?"</f>
        <v>How Much of Week Gross Pay is Taxed at 2.35% Medicare Rate?</v>
      </c>
      <c r="B20" s="51"/>
    </row>
    <row r="21" spans="1:4" x14ac:dyDescent="0.25">
      <c r="A21" s="47" t="s">
        <v>61</v>
      </c>
      <c r="B21" s="46"/>
      <c r="D21" t="str">
        <f t="shared" ca="1" si="0"/>
        <v/>
      </c>
    </row>
    <row r="22" spans="1:4" x14ac:dyDescent="0.25">
      <c r="A22" s="47" t="s">
        <v>44</v>
      </c>
      <c r="B22" s="46"/>
      <c r="D22" t="str">
        <f t="shared" ca="1" si="0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D3DE-00E5-4E66-97B3-4A715E52A9A7}">
  <sheetPr>
    <tabColor rgb="FFFF0000"/>
  </sheetPr>
  <dimension ref="A1:D22"/>
  <sheetViews>
    <sheetView zoomScale="145" zoomScaleNormal="145" workbookViewId="0">
      <selection activeCell="A21" sqref="A21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19.85546875" customWidth="1"/>
    <col min="5" max="5" width="27.7109375" customWidth="1"/>
    <col min="6" max="8" width="13.42578125" customWidth="1"/>
  </cols>
  <sheetData>
    <row r="1" spans="1:4" ht="18.75" x14ac:dyDescent="0.3">
      <c r="A1" s="48" t="str">
        <f>"Social Security Payroll Tax Deduction Calculations for "&amp;TEXT(B5,"dddd, mmmm dd, yyy")</f>
        <v>Social Security Payroll Tax Deduction Calculations for Friday, November 24, 2017</v>
      </c>
      <c r="B1" s="48"/>
    </row>
    <row r="2" spans="1:4" x14ac:dyDescent="0.25">
      <c r="A2" s="47" t="s">
        <v>25</v>
      </c>
      <c r="B2" s="42">
        <v>130500</v>
      </c>
      <c r="D2" t="str">
        <f t="shared" ref="D2:D22" ca="1" si="0">IF(_xlfn.ISFORMULA(B2)," "&amp;_xlfn.FORMULATEXT(B2),"")</f>
        <v/>
      </c>
    </row>
    <row r="3" spans="1:4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4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4" x14ac:dyDescent="0.25">
      <c r="A5" s="47" t="s">
        <v>19</v>
      </c>
      <c r="B5" s="44">
        <v>43063</v>
      </c>
      <c r="D5" t="str">
        <f t="shared" ca="1" si="0"/>
        <v/>
      </c>
    </row>
    <row r="6" spans="1:4" x14ac:dyDescent="0.25">
      <c r="A6" s="47" t="s">
        <v>17</v>
      </c>
      <c r="B6" s="45" t="s">
        <v>18</v>
      </c>
      <c r="D6" t="str">
        <f t="shared" ca="1" si="0"/>
        <v/>
      </c>
    </row>
    <row r="7" spans="1:4" x14ac:dyDescent="0.25">
      <c r="A7" s="47" t="s">
        <v>21</v>
      </c>
      <c r="B7" s="42">
        <v>129000</v>
      </c>
      <c r="D7" t="str">
        <f t="shared" ca="1" si="0"/>
        <v/>
      </c>
    </row>
    <row r="8" spans="1:4" x14ac:dyDescent="0.25">
      <c r="A8" s="47" t="s">
        <v>20</v>
      </c>
      <c r="B8" s="42">
        <v>1000</v>
      </c>
      <c r="D8" t="str">
        <f t="shared" ca="1" si="0"/>
        <v/>
      </c>
    </row>
    <row r="9" spans="1:4" x14ac:dyDescent="0.25">
      <c r="A9" s="47" t="s">
        <v>22</v>
      </c>
      <c r="B9" s="46">
        <f>SUM(B7:B8)</f>
        <v>130000</v>
      </c>
      <c r="D9" t="str">
        <f t="shared" ca="1" si="0"/>
        <v xml:space="preserve"> =SUM(B7:B8)</v>
      </c>
    </row>
    <row r="10" spans="1:4" x14ac:dyDescent="0.25">
      <c r="A10" s="47" t="str">
        <f>"Is Employee Over "&amp;A2&amp;" BEFORE this week's pay?"</f>
        <v>Is Employee Over Social Security Hurdle BEFORE this week's pay?</v>
      </c>
      <c r="B10" s="46" t="b">
        <f>B7&gt;B2</f>
        <v>0</v>
      </c>
      <c r="D10" t="str">
        <f t="shared" ca="1" si="0"/>
        <v xml:space="preserve"> =B7&gt;B2</v>
      </c>
    </row>
    <row r="11" spans="1:4" x14ac:dyDescent="0.25">
      <c r="A11" s="47" t="str">
        <f>"Is Employee Over "&amp;A2&amp;" AFTER this week's pay?"</f>
        <v>Is Employee Over Social Security Hurdle AFTER this week's pay?</v>
      </c>
      <c r="B11" s="46" t="b">
        <f>B9&gt;B2</f>
        <v>0</v>
      </c>
      <c r="D11" t="str">
        <f t="shared" ca="1" si="0"/>
        <v xml:space="preserve"> =B9&gt;B2</v>
      </c>
    </row>
    <row r="12" spans="1:4" x14ac:dyDescent="0.25">
      <c r="A12" s="47" t="s">
        <v>26</v>
      </c>
      <c r="B12" s="46">
        <f>B8</f>
        <v>1000</v>
      </c>
      <c r="D12" t="str">
        <f t="shared" ca="1" si="0"/>
        <v xml:space="preserve"> =B8</v>
      </c>
    </row>
    <row r="13" spans="1:4" x14ac:dyDescent="0.25">
      <c r="A13" s="47" t="s">
        <v>23</v>
      </c>
      <c r="B13" s="46">
        <f>ROUND(B12*B3,2)</f>
        <v>62</v>
      </c>
      <c r="D13" t="str">
        <f t="shared" ca="1" si="0"/>
        <v xml:space="preserve"> =ROUND(B12*B3,2)</v>
      </c>
    </row>
    <row r="14" spans="1:4" x14ac:dyDescent="0.25">
      <c r="A14" s="47" t="s">
        <v>24</v>
      </c>
      <c r="B14" s="42">
        <v>200000</v>
      </c>
      <c r="D14" t="str">
        <f t="shared" ca="1" si="0"/>
        <v/>
      </c>
    </row>
    <row r="15" spans="1:4" x14ac:dyDescent="0.25">
      <c r="A15" s="47" t="str">
        <f>"Medicare Tax Rate for first "&amp;DOLLAR(B14,0)&amp;" of Gross Pay"</f>
        <v>Medicare Tax Rate for first $200,000 of Gross Pay</v>
      </c>
      <c r="B15" s="43">
        <v>1.4500000000000001E-2</v>
      </c>
      <c r="D15" t="str">
        <f t="shared" ca="1" si="0"/>
        <v/>
      </c>
    </row>
    <row r="16" spans="1:4" x14ac:dyDescent="0.25">
      <c r="A16" s="47" t="str">
        <f>"Medicare Tax Rate for Gross Pay ABOVE "&amp;DOLLAR(B14,0)</f>
        <v>Medicare Tax Rate for Gross Pay ABOVE $200,000</v>
      </c>
      <c r="B16" s="43">
        <v>2.35E-2</v>
      </c>
      <c r="D16" t="str">
        <f t="shared" ca="1" si="0"/>
        <v/>
      </c>
    </row>
    <row r="17" spans="1:4" x14ac:dyDescent="0.25">
      <c r="A17" s="47" t="str">
        <f>"Is Employee Over "&amp;A14&amp;" BEFORE this week's pay?"</f>
        <v>Is Employee Over Medicare Hurdle BEFORE this week's pay?</v>
      </c>
      <c r="B17" s="46" t="b">
        <f>B7&gt;B14</f>
        <v>0</v>
      </c>
      <c r="D17" t="str">
        <f t="shared" ca="1" si="0"/>
        <v xml:space="preserve"> =B7&gt;B14</v>
      </c>
    </row>
    <row r="18" spans="1:4" x14ac:dyDescent="0.25">
      <c r="A18" s="47" t="str">
        <f>"Is Employee Over "&amp;A14&amp;" AFTER this week's pay?"</f>
        <v>Is Employee Over Medicare Hurdle AFTER this week's pay?</v>
      </c>
      <c r="B18" s="46" t="b">
        <f>B9&gt;B14</f>
        <v>0</v>
      </c>
      <c r="D18" t="str">
        <f t="shared" ca="1" si="0"/>
        <v xml:space="preserve"> =B9&gt;B14</v>
      </c>
    </row>
    <row r="19" spans="1:4" x14ac:dyDescent="0.25">
      <c r="A19" s="47" t="str">
        <f>"How Much of Week Gross Pay is Taxed at "&amp;TEXT(B15,"0.00%")&amp;" Medicare Rate?"</f>
        <v>How Much of Week Gross Pay is Taxed at 1.45% Medicare Rate?</v>
      </c>
      <c r="B19" s="46">
        <f>B8</f>
        <v>1000</v>
      </c>
      <c r="D19" t="str">
        <f t="shared" ca="1" si="0"/>
        <v xml:space="preserve"> =B8</v>
      </c>
    </row>
    <row r="20" spans="1:4" x14ac:dyDescent="0.25">
      <c r="A20" s="47" t="str">
        <f>"How Much of Week Gross Pay is Taxed at "&amp;TEXT(B16,"0.00%")&amp;" Medicare Rate?"</f>
        <v>How Much of Week Gross Pay is Taxed at 2.35% Medicare Rate?</v>
      </c>
      <c r="B20" s="51">
        <v>0</v>
      </c>
    </row>
    <row r="21" spans="1:4" x14ac:dyDescent="0.25">
      <c r="A21" s="47" t="s">
        <v>62</v>
      </c>
      <c r="B21" s="46">
        <f>ROUND(B19*B15,2)</f>
        <v>14.5</v>
      </c>
      <c r="D21" t="str">
        <f t="shared" ca="1" si="0"/>
        <v xml:space="preserve"> =ROUND(B19*B15,2)</v>
      </c>
    </row>
    <row r="22" spans="1:4" x14ac:dyDescent="0.25">
      <c r="A22" s="47" t="s">
        <v>44</v>
      </c>
      <c r="B22" s="46">
        <f>B8-B13-B21</f>
        <v>923.5</v>
      </c>
      <c r="D22" t="str">
        <f t="shared" ca="1" si="0"/>
        <v xml:space="preserve"> =B8-B13-B21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FD239-4BE1-40BD-8911-C812F287E267}">
  <sheetPr>
    <tabColor rgb="FF0000FF"/>
  </sheetPr>
  <dimension ref="A1:G22"/>
  <sheetViews>
    <sheetView zoomScale="145" zoomScaleNormal="145" workbookViewId="0">
      <selection activeCell="B21" sqref="B21:B2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19.85546875" customWidth="1"/>
    <col min="5" max="7" width="12.5703125" customWidth="1"/>
    <col min="8" max="8" width="13.42578125" customWidth="1"/>
  </cols>
  <sheetData>
    <row r="1" spans="1:7" ht="18.75" x14ac:dyDescent="0.3">
      <c r="A1" s="48" t="str">
        <f>"Social Security Payroll Tax Deduction Calculations for "&amp;TEXT(B5,"dddd, mmmm dd, yyy")</f>
        <v>Social Security Payroll Tax Deduction Calculations for Friday, December 01, 2017</v>
      </c>
      <c r="B1" s="48"/>
    </row>
    <row r="2" spans="1:7" x14ac:dyDescent="0.25">
      <c r="A2" s="47" t="s">
        <v>25</v>
      </c>
      <c r="B2" s="42">
        <v>130500</v>
      </c>
      <c r="D2" t="str">
        <f t="shared" ref="D2:D22" ca="1" si="0">IF(_xlfn.ISFORMULA(B2)," "&amp;_xlfn.FORMULATEXT(B2),"")</f>
        <v/>
      </c>
    </row>
    <row r="3" spans="1:7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7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7" x14ac:dyDescent="0.25">
      <c r="A5" s="47" t="s">
        <v>19</v>
      </c>
      <c r="B5" s="44">
        <v>43070</v>
      </c>
      <c r="D5" t="str">
        <f t="shared" ca="1" si="0"/>
        <v/>
      </c>
    </row>
    <row r="6" spans="1:7" x14ac:dyDescent="0.25">
      <c r="A6" s="47" t="s">
        <v>17</v>
      </c>
      <c r="B6" s="45" t="s">
        <v>18</v>
      </c>
      <c r="D6" t="str">
        <f t="shared" ca="1" si="0"/>
        <v/>
      </c>
    </row>
    <row r="7" spans="1:7" x14ac:dyDescent="0.25">
      <c r="A7" s="47" t="s">
        <v>21</v>
      </c>
      <c r="B7" s="42">
        <v>130000</v>
      </c>
      <c r="D7" t="str">
        <f t="shared" ca="1" si="0"/>
        <v/>
      </c>
    </row>
    <row r="8" spans="1:7" x14ac:dyDescent="0.25">
      <c r="A8" s="47" t="s">
        <v>20</v>
      </c>
      <c r="B8" s="42">
        <v>1000</v>
      </c>
      <c r="D8" t="str">
        <f t="shared" ca="1" si="0"/>
        <v/>
      </c>
    </row>
    <row r="9" spans="1:7" x14ac:dyDescent="0.25">
      <c r="A9" s="47" t="s">
        <v>22</v>
      </c>
      <c r="B9" s="46"/>
      <c r="D9" t="str">
        <f t="shared" ca="1" si="0"/>
        <v/>
      </c>
    </row>
    <row r="10" spans="1:7" x14ac:dyDescent="0.25">
      <c r="A10" s="47" t="str">
        <f>"Is Employee Over "&amp;A2&amp;" BEFORE this week's pay?"</f>
        <v>Is Employee Over Social Security Hurdle BEFORE this week's pay?</v>
      </c>
      <c r="B10" s="46"/>
      <c r="D10" t="str">
        <f t="shared" ca="1" si="0"/>
        <v/>
      </c>
    </row>
    <row r="11" spans="1:7" x14ac:dyDescent="0.25">
      <c r="A11" s="47" t="str">
        <f>"Is Employee Over "&amp;A2&amp;" AFTER this week's pay?"</f>
        <v>Is Employee Over Social Security Hurdle AFTER this week's pay?</v>
      </c>
      <c r="B11" s="46"/>
      <c r="D11" t="str">
        <f t="shared" ca="1" si="0"/>
        <v/>
      </c>
    </row>
    <row r="12" spans="1:7" x14ac:dyDescent="0.25">
      <c r="A12" s="47" t="s">
        <v>26</v>
      </c>
      <c r="B12" s="46"/>
      <c r="D12" t="str">
        <f t="shared" ca="1" si="0"/>
        <v/>
      </c>
    </row>
    <row r="13" spans="1:7" x14ac:dyDescent="0.25">
      <c r="A13" s="47" t="s">
        <v>23</v>
      </c>
      <c r="B13" s="46"/>
      <c r="D13" t="str">
        <f t="shared" ca="1" si="0"/>
        <v/>
      </c>
      <c r="G13" s="50">
        <f>B9</f>
        <v>0</v>
      </c>
    </row>
    <row r="14" spans="1:7" x14ac:dyDescent="0.25">
      <c r="A14" s="47" t="s">
        <v>24</v>
      </c>
      <c r="B14" s="42">
        <v>200000</v>
      </c>
      <c r="D14" t="str">
        <f t="shared" ca="1" si="0"/>
        <v/>
      </c>
      <c r="F14" s="59">
        <f>B2</f>
        <v>130500</v>
      </c>
      <c r="G14" s="79" t="str">
        <f>A9</f>
        <v>Cumulative Gross Pay after this Week's Pay</v>
      </c>
    </row>
    <row r="15" spans="1:7" x14ac:dyDescent="0.25">
      <c r="A15" s="47" t="str">
        <f>"Medicare Tax Rate for first "&amp;DOLLAR(B14,0)&amp;" of Gross Pay"</f>
        <v>Medicare Tax Rate for first $200,000 of Gross Pay</v>
      </c>
      <c r="B15" s="43">
        <v>1.4500000000000001E-2</v>
      </c>
      <c r="D15" t="str">
        <f t="shared" ca="1" si="0"/>
        <v/>
      </c>
      <c r="E15" s="49">
        <f>B7</f>
        <v>130000</v>
      </c>
      <c r="F15" s="78" t="str">
        <f>A2</f>
        <v>Social Security Hurdle</v>
      </c>
      <c r="G15" s="79"/>
    </row>
    <row r="16" spans="1:7" x14ac:dyDescent="0.25">
      <c r="A16" s="47" t="str">
        <f>"Medicare Tax Rate for Gross Pay ABOVE "&amp;DOLLAR(B14,0)</f>
        <v>Medicare Tax Rate for Gross Pay ABOVE $200,000</v>
      </c>
      <c r="B16" s="43">
        <v>2.35E-2</v>
      </c>
      <c r="D16" t="str">
        <f t="shared" ca="1" si="0"/>
        <v/>
      </c>
      <c r="E16" s="77" t="str">
        <f>A7</f>
        <v>Cumulative Gross Pay for Year To Date</v>
      </c>
      <c r="F16" s="78"/>
      <c r="G16" s="79"/>
    </row>
    <row r="17" spans="1:7" x14ac:dyDescent="0.25">
      <c r="A17" s="47" t="str">
        <f>"Is Employee Over "&amp;A14&amp;" BEFORE this week's pay?"</f>
        <v>Is Employee Over Medicare Hurdle BEFORE this week's pay?</v>
      </c>
      <c r="B17" s="46"/>
      <c r="D17" t="str">
        <f t="shared" ca="1" si="0"/>
        <v/>
      </c>
      <c r="E17" s="77"/>
      <c r="F17" s="78"/>
      <c r="G17" s="79"/>
    </row>
    <row r="18" spans="1:7" x14ac:dyDescent="0.25">
      <c r="A18" s="47" t="str">
        <f>"Is Employee Over "&amp;A14&amp;" AFTER this week's pay?"</f>
        <v>Is Employee Over Medicare Hurdle AFTER this week's pay?</v>
      </c>
      <c r="B18" s="46"/>
      <c r="D18" t="str">
        <f t="shared" ca="1" si="0"/>
        <v/>
      </c>
      <c r="E18" s="77"/>
      <c r="F18" s="78"/>
      <c r="G18" s="79"/>
    </row>
    <row r="19" spans="1:7" x14ac:dyDescent="0.25">
      <c r="A19" s="47" t="str">
        <f>"How Much of Week Gross Pay is Taxed at "&amp;TEXT(B15,"0.00%")&amp;" Medicare Rate?"</f>
        <v>How Much of Week Gross Pay is Taxed at 1.45% Medicare Rate?</v>
      </c>
      <c r="B19" s="46"/>
      <c r="D19" t="str">
        <f t="shared" ca="1" si="0"/>
        <v/>
      </c>
      <c r="E19" s="77"/>
      <c r="F19" s="78"/>
      <c r="G19" s="79"/>
    </row>
    <row r="20" spans="1:7" x14ac:dyDescent="0.25">
      <c r="A20" s="47" t="str">
        <f>"How Much of Week Gross Pay is Taxed at "&amp;TEXT(B16,"0.00%")&amp;" Medicare Rate?"</f>
        <v>How Much of Week Gross Pay is Taxed at 2.35% Medicare Rate?</v>
      </c>
      <c r="B20" s="51">
        <v>0</v>
      </c>
    </row>
    <row r="21" spans="1:7" x14ac:dyDescent="0.25">
      <c r="A21" s="47" t="s">
        <v>62</v>
      </c>
      <c r="B21" s="46"/>
      <c r="D21" t="str">
        <f t="shared" ca="1" si="0"/>
        <v/>
      </c>
    </row>
    <row r="22" spans="1:7" x14ac:dyDescent="0.25">
      <c r="A22" s="47" t="s">
        <v>44</v>
      </c>
      <c r="B22" s="46"/>
      <c r="D22" t="str">
        <f t="shared" ca="1" si="0"/>
        <v/>
      </c>
    </row>
  </sheetData>
  <mergeCells count="3">
    <mergeCell ref="E16:E19"/>
    <mergeCell ref="F15:F19"/>
    <mergeCell ref="G14:G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EE6C-063D-422D-8BA0-A7988984C9C8}">
  <sheetPr>
    <tabColor rgb="FFFF0000"/>
  </sheetPr>
  <dimension ref="A1:G22"/>
  <sheetViews>
    <sheetView zoomScale="145" zoomScaleNormal="145" workbookViewId="0">
      <selection activeCell="A21" sqref="A21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19.85546875" customWidth="1"/>
    <col min="5" max="7" width="12.5703125" customWidth="1"/>
    <col min="8" max="8" width="13.42578125" customWidth="1"/>
  </cols>
  <sheetData>
    <row r="1" spans="1:7" ht="18.75" x14ac:dyDescent="0.3">
      <c r="A1" s="48" t="str">
        <f>"Social Security Payroll Tax Deduction Calculations for "&amp;TEXT(B5,"dddd, mmmm dd, yyy")</f>
        <v>Social Security Payroll Tax Deduction Calculations for Friday, December 01, 2017</v>
      </c>
      <c r="B1" s="48"/>
    </row>
    <row r="2" spans="1:7" x14ac:dyDescent="0.25">
      <c r="A2" s="47" t="s">
        <v>25</v>
      </c>
      <c r="B2" s="42">
        <v>130500</v>
      </c>
      <c r="D2" t="str">
        <f t="shared" ref="D2:D22" ca="1" si="0">IF(_xlfn.ISFORMULA(B2)," "&amp;_xlfn.FORMULATEXT(B2),"")</f>
        <v/>
      </c>
    </row>
    <row r="3" spans="1:7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7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7" x14ac:dyDescent="0.25">
      <c r="A5" s="47" t="s">
        <v>19</v>
      </c>
      <c r="B5" s="44">
        <v>43070</v>
      </c>
      <c r="D5" t="str">
        <f t="shared" ca="1" si="0"/>
        <v/>
      </c>
    </row>
    <row r="6" spans="1:7" x14ac:dyDescent="0.25">
      <c r="A6" s="47" t="s">
        <v>17</v>
      </c>
      <c r="B6" s="45" t="s">
        <v>18</v>
      </c>
      <c r="D6" t="str">
        <f t="shared" ca="1" si="0"/>
        <v/>
      </c>
    </row>
    <row r="7" spans="1:7" x14ac:dyDescent="0.25">
      <c r="A7" s="47" t="s">
        <v>21</v>
      </c>
      <c r="B7" s="42">
        <v>130000</v>
      </c>
      <c r="D7" t="str">
        <f t="shared" ca="1" si="0"/>
        <v/>
      </c>
    </row>
    <row r="8" spans="1:7" x14ac:dyDescent="0.25">
      <c r="A8" s="47" t="s">
        <v>20</v>
      </c>
      <c r="B8" s="42">
        <v>1000</v>
      </c>
      <c r="D8" t="str">
        <f t="shared" ca="1" si="0"/>
        <v/>
      </c>
    </row>
    <row r="9" spans="1:7" x14ac:dyDescent="0.25">
      <c r="A9" s="47" t="s">
        <v>22</v>
      </c>
      <c r="B9" s="46">
        <f>SUM(B7:B8)</f>
        <v>131000</v>
      </c>
      <c r="D9" t="str">
        <f t="shared" ca="1" si="0"/>
        <v xml:space="preserve"> =SUM(B7:B8)</v>
      </c>
    </row>
    <row r="10" spans="1:7" x14ac:dyDescent="0.25">
      <c r="A10" s="47" t="str">
        <f>"Is Employee Over "&amp;A2&amp;" BEFORE this week's pay?"</f>
        <v>Is Employee Over Social Security Hurdle BEFORE this week's pay?</v>
      </c>
      <c r="B10" s="46" t="b">
        <f>B7&gt;B2</f>
        <v>0</v>
      </c>
      <c r="D10" t="str">
        <f t="shared" ca="1" si="0"/>
        <v xml:space="preserve"> =B7&gt;B2</v>
      </c>
    </row>
    <row r="11" spans="1:7" x14ac:dyDescent="0.25">
      <c r="A11" s="47" t="str">
        <f>"Is Employee Over "&amp;A2&amp;" AFTER this week's pay?"</f>
        <v>Is Employee Over Social Security Hurdle AFTER this week's pay?</v>
      </c>
      <c r="B11" s="46" t="b">
        <f>B9&gt;B7</f>
        <v>1</v>
      </c>
      <c r="D11" t="str">
        <f t="shared" ca="1" si="0"/>
        <v xml:space="preserve"> =B9&gt;B7</v>
      </c>
    </row>
    <row r="12" spans="1:7" x14ac:dyDescent="0.25">
      <c r="A12" s="47" t="s">
        <v>26</v>
      </c>
      <c r="B12" s="46">
        <f>B2-B7</f>
        <v>500</v>
      </c>
      <c r="D12" t="str">
        <f t="shared" ca="1" si="0"/>
        <v xml:space="preserve"> =B2-B7</v>
      </c>
    </row>
    <row r="13" spans="1:7" x14ac:dyDescent="0.25">
      <c r="A13" s="47" t="s">
        <v>23</v>
      </c>
      <c r="B13" s="46">
        <f>ROUND(B12*B3,2)</f>
        <v>31</v>
      </c>
      <c r="D13" t="str">
        <f t="shared" ca="1" si="0"/>
        <v xml:space="preserve"> =ROUND(B12*B3,2)</v>
      </c>
      <c r="G13" s="50">
        <f>B9</f>
        <v>131000</v>
      </c>
    </row>
    <row r="14" spans="1:7" x14ac:dyDescent="0.25">
      <c r="A14" s="47" t="s">
        <v>24</v>
      </c>
      <c r="B14" s="42">
        <v>200000</v>
      </c>
      <c r="D14" t="str">
        <f t="shared" ca="1" si="0"/>
        <v/>
      </c>
      <c r="F14" s="59">
        <f>B2</f>
        <v>130500</v>
      </c>
      <c r="G14" s="79" t="str">
        <f>A9</f>
        <v>Cumulative Gross Pay after this Week's Pay</v>
      </c>
    </row>
    <row r="15" spans="1:7" x14ac:dyDescent="0.25">
      <c r="A15" s="47" t="str">
        <f>"Medicare Tax Rate for first "&amp;DOLLAR(B14,0)&amp;" of Gross Pay"</f>
        <v>Medicare Tax Rate for first $200,000 of Gross Pay</v>
      </c>
      <c r="B15" s="43">
        <v>1.4500000000000001E-2</v>
      </c>
      <c r="D15" t="str">
        <f t="shared" ca="1" si="0"/>
        <v/>
      </c>
      <c r="E15" s="49">
        <f>B7</f>
        <v>130000</v>
      </c>
      <c r="F15" s="78" t="str">
        <f>A2</f>
        <v>Social Security Hurdle</v>
      </c>
      <c r="G15" s="79"/>
    </row>
    <row r="16" spans="1:7" x14ac:dyDescent="0.25">
      <c r="A16" s="47" t="str">
        <f>"Medicare Tax Rate for Gross Pay ABOVE "&amp;DOLLAR(B14,0)</f>
        <v>Medicare Tax Rate for Gross Pay ABOVE $200,000</v>
      </c>
      <c r="B16" s="43">
        <v>2.35E-2</v>
      </c>
      <c r="D16" t="str">
        <f t="shared" ca="1" si="0"/>
        <v/>
      </c>
      <c r="E16" s="77" t="str">
        <f>A7</f>
        <v>Cumulative Gross Pay for Year To Date</v>
      </c>
      <c r="F16" s="78"/>
      <c r="G16" s="79"/>
    </row>
    <row r="17" spans="1:7" x14ac:dyDescent="0.25">
      <c r="A17" s="47" t="str">
        <f>"Is Employee Over "&amp;A14&amp;" BEFORE this week's pay?"</f>
        <v>Is Employee Over Medicare Hurdle BEFORE this week's pay?</v>
      </c>
      <c r="B17" s="46" t="b">
        <f>B7&gt;B14</f>
        <v>0</v>
      </c>
      <c r="D17" t="str">
        <f t="shared" ca="1" si="0"/>
        <v xml:space="preserve"> =B7&gt;B14</v>
      </c>
      <c r="E17" s="77"/>
      <c r="F17" s="78"/>
      <c r="G17" s="79"/>
    </row>
    <row r="18" spans="1:7" x14ac:dyDescent="0.25">
      <c r="A18" s="47" t="str">
        <f>"Is Employee Over "&amp;A14&amp;" AFTER this week's pay?"</f>
        <v>Is Employee Over Medicare Hurdle AFTER this week's pay?</v>
      </c>
      <c r="B18" s="46" t="b">
        <f>B9&gt;B14</f>
        <v>0</v>
      </c>
      <c r="D18" t="str">
        <f t="shared" ca="1" si="0"/>
        <v xml:space="preserve"> =B9&gt;B14</v>
      </c>
      <c r="E18" s="77"/>
      <c r="F18" s="78"/>
      <c r="G18" s="79"/>
    </row>
    <row r="19" spans="1:7" x14ac:dyDescent="0.25">
      <c r="A19" s="47" t="str">
        <f>"How Much of Week Gross Pay is Taxed at "&amp;TEXT(B15,"0.00%")&amp;" Medicare Rate?"</f>
        <v>How Much of Week Gross Pay is Taxed at 1.45% Medicare Rate?</v>
      </c>
      <c r="B19" s="46">
        <f>B8</f>
        <v>1000</v>
      </c>
      <c r="D19" t="str">
        <f t="shared" ca="1" si="0"/>
        <v xml:space="preserve"> =B8</v>
      </c>
      <c r="E19" s="77"/>
      <c r="F19" s="78"/>
      <c r="G19" s="79"/>
    </row>
    <row r="20" spans="1:7" x14ac:dyDescent="0.25">
      <c r="A20" s="47" t="str">
        <f>"How Much of Week Gross Pay is Taxed at "&amp;TEXT(B16,"0.00%")&amp;" Medicare Rate?"</f>
        <v>How Much of Week Gross Pay is Taxed at 2.35% Medicare Rate?</v>
      </c>
      <c r="B20" s="51">
        <v>0</v>
      </c>
    </row>
    <row r="21" spans="1:7" x14ac:dyDescent="0.25">
      <c r="A21" s="47" t="s">
        <v>62</v>
      </c>
      <c r="B21" s="46">
        <f>ROUND(B19*B15,2)</f>
        <v>14.5</v>
      </c>
      <c r="D21" t="str">
        <f t="shared" ca="1" si="0"/>
        <v xml:space="preserve"> =ROUND(B19*B15,2)</v>
      </c>
    </row>
    <row r="22" spans="1:7" x14ac:dyDescent="0.25">
      <c r="A22" s="47" t="s">
        <v>44</v>
      </c>
      <c r="B22" s="46">
        <f>B8-B13-B21</f>
        <v>954.5</v>
      </c>
      <c r="D22" t="str">
        <f t="shared" ca="1" si="0"/>
        <v xml:space="preserve"> =B8-B13-B21</v>
      </c>
    </row>
  </sheetData>
  <mergeCells count="3">
    <mergeCell ref="G14:G19"/>
    <mergeCell ref="F15:F19"/>
    <mergeCell ref="E16:E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D7F0-CABA-40CF-86E3-F4A66AFE77B3}">
  <sheetPr>
    <tabColor rgb="FF0000FF"/>
  </sheetPr>
  <dimension ref="A1:D22"/>
  <sheetViews>
    <sheetView zoomScale="145" zoomScaleNormal="145" workbookViewId="0">
      <selection activeCell="B20" sqref="B20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19.85546875" customWidth="1"/>
    <col min="5" max="7" width="12.5703125" customWidth="1"/>
    <col min="8" max="8" width="13.42578125" customWidth="1"/>
  </cols>
  <sheetData>
    <row r="1" spans="1:4" ht="18.75" x14ac:dyDescent="0.3">
      <c r="A1" s="48" t="str">
        <f>"Social Security Payroll Tax Deduction Calculations for "&amp;TEXT(B5,"dddd, mmmm dd, yyy")</f>
        <v>Social Security Payroll Tax Deduction Calculations for Friday, December 08, 2017</v>
      </c>
      <c r="B1" s="48"/>
    </row>
    <row r="2" spans="1:4" x14ac:dyDescent="0.25">
      <c r="A2" s="47" t="s">
        <v>25</v>
      </c>
      <c r="B2" s="42">
        <v>130500</v>
      </c>
      <c r="D2" t="str">
        <f t="shared" ref="D2:D22" ca="1" si="0">IF(_xlfn.ISFORMULA(B2)," "&amp;_xlfn.FORMULATEXT(B2),"")</f>
        <v/>
      </c>
    </row>
    <row r="3" spans="1:4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4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4" x14ac:dyDescent="0.25">
      <c r="A5" s="47" t="s">
        <v>19</v>
      </c>
      <c r="B5" s="44">
        <v>43077</v>
      </c>
      <c r="D5" t="str">
        <f t="shared" ca="1" si="0"/>
        <v/>
      </c>
    </row>
    <row r="6" spans="1:4" x14ac:dyDescent="0.25">
      <c r="A6" s="47" t="s">
        <v>17</v>
      </c>
      <c r="B6" s="45" t="s">
        <v>18</v>
      </c>
      <c r="D6" t="str">
        <f t="shared" ca="1" si="0"/>
        <v/>
      </c>
    </row>
    <row r="7" spans="1:4" x14ac:dyDescent="0.25">
      <c r="A7" s="47" t="s">
        <v>21</v>
      </c>
      <c r="B7" s="42">
        <v>131000</v>
      </c>
      <c r="D7" t="str">
        <f t="shared" ca="1" si="0"/>
        <v/>
      </c>
    </row>
    <row r="8" spans="1:4" x14ac:dyDescent="0.25">
      <c r="A8" s="47" t="s">
        <v>20</v>
      </c>
      <c r="B8" s="42">
        <v>1000</v>
      </c>
      <c r="D8" t="str">
        <f t="shared" ca="1" si="0"/>
        <v/>
      </c>
    </row>
    <row r="9" spans="1:4" x14ac:dyDescent="0.25">
      <c r="A9" s="47" t="s">
        <v>22</v>
      </c>
      <c r="B9" s="46"/>
      <c r="D9" t="str">
        <f t="shared" ca="1" si="0"/>
        <v/>
      </c>
    </row>
    <row r="10" spans="1:4" x14ac:dyDescent="0.25">
      <c r="A10" s="47" t="str">
        <f>"Is Employee Over "&amp;A2&amp;" BEFORE this week's pay?"</f>
        <v>Is Employee Over Social Security Hurdle BEFORE this week's pay?</v>
      </c>
      <c r="B10" s="46"/>
      <c r="D10" t="str">
        <f t="shared" ca="1" si="0"/>
        <v/>
      </c>
    </row>
    <row r="11" spans="1:4" x14ac:dyDescent="0.25">
      <c r="A11" s="47" t="str">
        <f>"Is Employee Over "&amp;A2&amp;" AFTER this week's pay?"</f>
        <v>Is Employee Over Social Security Hurdle AFTER this week's pay?</v>
      </c>
      <c r="B11" s="46"/>
      <c r="D11" t="str">
        <f t="shared" ca="1" si="0"/>
        <v/>
      </c>
    </row>
    <row r="12" spans="1:4" x14ac:dyDescent="0.25">
      <c r="A12" s="47" t="s">
        <v>26</v>
      </c>
      <c r="B12" s="42"/>
      <c r="D12" t="str">
        <f t="shared" ca="1" si="0"/>
        <v/>
      </c>
    </row>
    <row r="13" spans="1:4" x14ac:dyDescent="0.25">
      <c r="A13" s="47" t="s">
        <v>23</v>
      </c>
      <c r="B13" s="42"/>
      <c r="D13" t="str">
        <f t="shared" ca="1" si="0"/>
        <v/>
      </c>
    </row>
    <row r="14" spans="1:4" x14ac:dyDescent="0.25">
      <c r="A14" s="47" t="s">
        <v>24</v>
      </c>
      <c r="B14" s="42">
        <v>200000</v>
      </c>
      <c r="D14" t="str">
        <f t="shared" ca="1" si="0"/>
        <v/>
      </c>
    </row>
    <row r="15" spans="1:4" x14ac:dyDescent="0.25">
      <c r="A15" s="47" t="str">
        <f>"Medicare Tax Rate for first "&amp;DOLLAR(B14,0)&amp;" of Gross Pay"</f>
        <v>Medicare Tax Rate for first $200,000 of Gross Pay</v>
      </c>
      <c r="B15" s="43">
        <v>1.4500000000000001E-2</v>
      </c>
      <c r="D15" t="str">
        <f t="shared" ca="1" si="0"/>
        <v/>
      </c>
    </row>
    <row r="16" spans="1:4" x14ac:dyDescent="0.25">
      <c r="A16" s="47" t="str">
        <f>"Medicare Tax Rate for Gross Pay ABOVE "&amp;DOLLAR(B14,0)</f>
        <v>Medicare Tax Rate for Gross Pay ABOVE $200,000</v>
      </c>
      <c r="B16" s="43">
        <v>2.35E-2</v>
      </c>
      <c r="D16" t="str">
        <f t="shared" ca="1" si="0"/>
        <v/>
      </c>
    </row>
    <row r="17" spans="1:4" x14ac:dyDescent="0.25">
      <c r="A17" s="47" t="str">
        <f>"Is Employee Over "&amp;A14&amp;" BEFORE this week's pay?"</f>
        <v>Is Employee Over Medicare Hurdle BEFORE this week's pay?</v>
      </c>
      <c r="B17" s="46"/>
      <c r="D17" t="str">
        <f t="shared" ca="1" si="0"/>
        <v/>
      </c>
    </row>
    <row r="18" spans="1:4" x14ac:dyDescent="0.25">
      <c r="A18" s="47" t="str">
        <f>"Is Employee Over "&amp;A14&amp;" AFTER this week's pay?"</f>
        <v>Is Employee Over Medicare Hurdle AFTER this week's pay?</v>
      </c>
      <c r="B18" s="46"/>
      <c r="D18" t="str">
        <f t="shared" ca="1" si="0"/>
        <v/>
      </c>
    </row>
    <row r="19" spans="1:4" x14ac:dyDescent="0.25">
      <c r="A19" s="47" t="str">
        <f>"How Much of Week Gross Pay is Taxed at "&amp;TEXT(B15,"0.00%")&amp;" Medicare Rate?"</f>
        <v>How Much of Week Gross Pay is Taxed at 1.45% Medicare Rate?</v>
      </c>
      <c r="B19" s="46"/>
      <c r="D19" t="str">
        <f t="shared" ca="1" si="0"/>
        <v/>
      </c>
    </row>
    <row r="20" spans="1:4" x14ac:dyDescent="0.25">
      <c r="A20" s="47" t="str">
        <f>"How Much of Week Gross Pay is Taxed at "&amp;TEXT(B16,"0.00%")&amp;" Medicare Rate?"</f>
        <v>How Much of Week Gross Pay is Taxed at 2.35% Medicare Rate?</v>
      </c>
      <c r="B20" s="51">
        <v>0</v>
      </c>
    </row>
    <row r="21" spans="1:4" x14ac:dyDescent="0.25">
      <c r="A21" s="47" t="s">
        <v>62</v>
      </c>
      <c r="B21" s="46"/>
      <c r="D21" t="str">
        <f t="shared" ca="1" si="0"/>
        <v/>
      </c>
    </row>
    <row r="22" spans="1:4" x14ac:dyDescent="0.25">
      <c r="A22" s="47" t="s">
        <v>44</v>
      </c>
      <c r="B22" s="46"/>
      <c r="D22" t="str">
        <f t="shared" ca="1" si="0"/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96AC-0B1D-485F-9CF1-1131B07D435E}">
  <sheetPr>
    <tabColor rgb="FFFF0000"/>
  </sheetPr>
  <dimension ref="A1:D22"/>
  <sheetViews>
    <sheetView zoomScale="145" zoomScaleNormal="145" workbookViewId="0">
      <selection activeCell="B12" sqref="B12"/>
    </sheetView>
  </sheetViews>
  <sheetFormatPr defaultRowHeight="15" x14ac:dyDescent="0.25"/>
  <cols>
    <col min="1" max="1" width="67.7109375" customWidth="1"/>
    <col min="2" max="2" width="27.42578125" bestFit="1" customWidth="1"/>
    <col min="3" max="3" width="2.7109375" customWidth="1"/>
    <col min="4" max="4" width="19.85546875" customWidth="1"/>
    <col min="5" max="7" width="12.5703125" customWidth="1"/>
    <col min="8" max="8" width="13.42578125" customWidth="1"/>
  </cols>
  <sheetData>
    <row r="1" spans="1:4" ht="18.75" x14ac:dyDescent="0.3">
      <c r="A1" s="48" t="str">
        <f>"Social Security Payroll Tax Deduction Calculations for "&amp;TEXT(B5,"dddd, mmmm dd, yyy")</f>
        <v>Social Security Payroll Tax Deduction Calculations for Friday, December 08, 2017</v>
      </c>
      <c r="B1" s="48"/>
    </row>
    <row r="2" spans="1:4" x14ac:dyDescent="0.25">
      <c r="A2" s="47" t="s">
        <v>25</v>
      </c>
      <c r="B2" s="42">
        <v>130500</v>
      </c>
      <c r="D2" t="str">
        <f t="shared" ref="D2:D22" ca="1" si="0">IF(_xlfn.ISFORMULA(B2)," "&amp;_xlfn.FORMULATEXT(B2),"")</f>
        <v/>
      </c>
    </row>
    <row r="3" spans="1:4" x14ac:dyDescent="0.25">
      <c r="A3" s="47" t="str">
        <f>"Social Security Tax Rate for first "&amp;DOLLAR(B2,0)&amp;" of Gross Pay"</f>
        <v>Social Security Tax Rate for first $130,500 of Gross Pay</v>
      </c>
      <c r="B3" s="43">
        <v>6.2E-2</v>
      </c>
      <c r="D3" t="str">
        <f t="shared" ca="1" si="0"/>
        <v/>
      </c>
    </row>
    <row r="4" spans="1:4" x14ac:dyDescent="0.25">
      <c r="A4" s="47" t="str">
        <f>"Social Security Tax Rate for Gross Pay ABOVE "&amp;DOLLAR(B2,0)</f>
        <v>Social Security Tax Rate for Gross Pay ABOVE $130,500</v>
      </c>
      <c r="B4" s="43">
        <v>0</v>
      </c>
    </row>
    <row r="5" spans="1:4" x14ac:dyDescent="0.25">
      <c r="A5" s="47" t="s">
        <v>19</v>
      </c>
      <c r="B5" s="44">
        <v>43077</v>
      </c>
      <c r="D5" t="str">
        <f t="shared" ca="1" si="0"/>
        <v/>
      </c>
    </row>
    <row r="6" spans="1:4" x14ac:dyDescent="0.25">
      <c r="A6" s="47" t="s">
        <v>17</v>
      </c>
      <c r="B6" s="45" t="s">
        <v>18</v>
      </c>
      <c r="D6" t="str">
        <f t="shared" ca="1" si="0"/>
        <v/>
      </c>
    </row>
    <row r="7" spans="1:4" x14ac:dyDescent="0.25">
      <c r="A7" s="47" t="s">
        <v>21</v>
      </c>
      <c r="B7" s="42">
        <v>131000</v>
      </c>
      <c r="D7" t="str">
        <f t="shared" ca="1" si="0"/>
        <v/>
      </c>
    </row>
    <row r="8" spans="1:4" x14ac:dyDescent="0.25">
      <c r="A8" s="47" t="s">
        <v>20</v>
      </c>
      <c r="B8" s="42">
        <v>1000</v>
      </c>
      <c r="D8" t="str">
        <f t="shared" ca="1" si="0"/>
        <v/>
      </c>
    </row>
    <row r="9" spans="1:4" x14ac:dyDescent="0.25">
      <c r="A9" s="47" t="s">
        <v>22</v>
      </c>
      <c r="B9" s="46">
        <f>SUM(B7:B8)</f>
        <v>132000</v>
      </c>
      <c r="D9" t="str">
        <f t="shared" ca="1" si="0"/>
        <v xml:space="preserve"> =SUM(B7:B8)</v>
      </c>
    </row>
    <row r="10" spans="1:4" x14ac:dyDescent="0.25">
      <c r="A10" s="47" t="str">
        <f>"Is Employee Over "&amp;A2&amp;" BEFORE this week's pay?"</f>
        <v>Is Employee Over Social Security Hurdle BEFORE this week's pay?</v>
      </c>
      <c r="B10" s="46" t="b">
        <f>B7&gt;B2</f>
        <v>1</v>
      </c>
      <c r="D10" t="str">
        <f t="shared" ca="1" si="0"/>
        <v xml:space="preserve"> =B7&gt;B2</v>
      </c>
    </row>
    <row r="11" spans="1:4" x14ac:dyDescent="0.25">
      <c r="A11" s="47" t="str">
        <f>"Is Employee Over "&amp;A2&amp;" AFTER this week's pay?"</f>
        <v>Is Employee Over Social Security Hurdle AFTER this week's pay?</v>
      </c>
      <c r="B11" s="46"/>
      <c r="D11" t="str">
        <f t="shared" ca="1" si="0"/>
        <v/>
      </c>
    </row>
    <row r="12" spans="1:4" x14ac:dyDescent="0.25">
      <c r="A12" s="47" t="s">
        <v>26</v>
      </c>
      <c r="B12" s="42">
        <v>0</v>
      </c>
      <c r="D12" t="str">
        <f t="shared" ca="1" si="0"/>
        <v/>
      </c>
    </row>
    <row r="13" spans="1:4" x14ac:dyDescent="0.25">
      <c r="A13" s="47" t="s">
        <v>23</v>
      </c>
      <c r="B13" s="42">
        <v>0</v>
      </c>
      <c r="D13" t="str">
        <f t="shared" ca="1" si="0"/>
        <v/>
      </c>
    </row>
    <row r="14" spans="1:4" x14ac:dyDescent="0.25">
      <c r="A14" s="47" t="s">
        <v>24</v>
      </c>
      <c r="B14" s="42">
        <v>200000</v>
      </c>
      <c r="D14" t="str">
        <f t="shared" ca="1" si="0"/>
        <v/>
      </c>
    </row>
    <row r="15" spans="1:4" x14ac:dyDescent="0.25">
      <c r="A15" s="47" t="str">
        <f>"Medicare Tax Rate for first "&amp;DOLLAR(B14,0)&amp;" of Gross Pay"</f>
        <v>Medicare Tax Rate for first $200,000 of Gross Pay</v>
      </c>
      <c r="B15" s="43">
        <v>1.4500000000000001E-2</v>
      </c>
      <c r="D15" t="str">
        <f t="shared" ca="1" si="0"/>
        <v/>
      </c>
    </row>
    <row r="16" spans="1:4" x14ac:dyDescent="0.25">
      <c r="A16" s="47" t="str">
        <f>"Medicare Tax Rate for Gross Pay ABOVE "&amp;DOLLAR(B14,0)</f>
        <v>Medicare Tax Rate for Gross Pay ABOVE $200,000</v>
      </c>
      <c r="B16" s="43">
        <v>2.35E-2</v>
      </c>
      <c r="D16" t="str">
        <f t="shared" ca="1" si="0"/>
        <v/>
      </c>
    </row>
    <row r="17" spans="1:4" x14ac:dyDescent="0.25">
      <c r="A17" s="47" t="str">
        <f>"Is Employee Over "&amp;A14&amp;" BEFORE this week's pay?"</f>
        <v>Is Employee Over Medicare Hurdle BEFORE this week's pay?</v>
      </c>
      <c r="B17" s="46" t="b">
        <f>B7&gt;B14</f>
        <v>0</v>
      </c>
      <c r="D17" t="str">
        <f t="shared" ca="1" si="0"/>
        <v xml:space="preserve"> =B7&gt;B14</v>
      </c>
    </row>
    <row r="18" spans="1:4" x14ac:dyDescent="0.25">
      <c r="A18" s="47" t="str">
        <f>"Is Employee Over "&amp;A14&amp;" AFTER this week's pay?"</f>
        <v>Is Employee Over Medicare Hurdle AFTER this week's pay?</v>
      </c>
      <c r="B18" s="46" t="b">
        <f>SUM(B7:B8)&gt;B14</f>
        <v>0</v>
      </c>
      <c r="D18" t="str">
        <f t="shared" ca="1" si="0"/>
        <v xml:space="preserve"> =SUM(B7:B8)&gt;B14</v>
      </c>
    </row>
    <row r="19" spans="1:4" x14ac:dyDescent="0.25">
      <c r="A19" s="47" t="str">
        <f>"How Much of Week Gross Pay is Taxed at "&amp;TEXT(B15,"0.00%")&amp;" Medicare Rate?"</f>
        <v>How Much of Week Gross Pay is Taxed at 1.45% Medicare Rate?</v>
      </c>
      <c r="B19" s="46">
        <f>B8</f>
        <v>1000</v>
      </c>
      <c r="D19" t="str">
        <f t="shared" ca="1" si="0"/>
        <v xml:space="preserve"> =B8</v>
      </c>
    </row>
    <row r="20" spans="1:4" x14ac:dyDescent="0.25">
      <c r="A20" s="47" t="str">
        <f>"How Much of Week Gross Pay is Taxed at "&amp;TEXT(B16,"0.00%")&amp;" Medicare Rate?"</f>
        <v>How Much of Week Gross Pay is Taxed at 2.35% Medicare Rate?</v>
      </c>
      <c r="B20" s="51">
        <v>0</v>
      </c>
    </row>
    <row r="21" spans="1:4" x14ac:dyDescent="0.25">
      <c r="A21" s="47" t="s">
        <v>62</v>
      </c>
      <c r="B21" s="46">
        <f>ROUND(B19*B15,2)</f>
        <v>14.5</v>
      </c>
      <c r="D21" t="str">
        <f t="shared" ca="1" si="0"/>
        <v xml:space="preserve"> =ROUND(B19*B15,2)</v>
      </c>
    </row>
    <row r="22" spans="1:4" x14ac:dyDescent="0.25">
      <c r="A22" s="47" t="s">
        <v>44</v>
      </c>
      <c r="B22" s="46">
        <f>B8-B21</f>
        <v>985.5</v>
      </c>
      <c r="D22" t="str">
        <f t="shared" ca="1" si="0"/>
        <v xml:space="preserve"> =B8-B21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C42C-7AA7-4322-8815-53347610B8B0}">
  <sheetPr>
    <tabColor rgb="FFFFFF00"/>
  </sheetPr>
  <dimension ref="A1:L16"/>
  <sheetViews>
    <sheetView zoomScale="85" zoomScaleNormal="85" workbookViewId="0">
      <selection activeCell="E5" sqref="E5"/>
    </sheetView>
  </sheetViews>
  <sheetFormatPr defaultRowHeight="15" x14ac:dyDescent="0.25"/>
  <cols>
    <col min="1" max="1" width="13.140625" customWidth="1"/>
    <col min="2" max="2" width="19.28515625" customWidth="1"/>
    <col min="3" max="3" width="18" customWidth="1"/>
    <col min="4" max="4" width="17.5703125" customWidth="1"/>
    <col min="5" max="6" width="18" customWidth="1"/>
    <col min="7" max="7" width="39.140625" customWidth="1"/>
    <col min="8" max="8" width="16.42578125" customWidth="1"/>
    <col min="9" max="9" width="11.28515625" customWidth="1"/>
    <col min="10" max="10" width="10.28515625" customWidth="1"/>
    <col min="11" max="11" width="15.5703125" customWidth="1"/>
    <col min="12" max="12" width="12.42578125" customWidth="1"/>
  </cols>
  <sheetData>
    <row r="1" spans="1:12" ht="60" x14ac:dyDescent="0.25">
      <c r="E1" s="53" t="s">
        <v>65</v>
      </c>
      <c r="F1" s="53" t="str">
        <f>"Social Security Tax Rate for first "&amp;DOLLAR(E2,0)&amp;" of Gross Pay"</f>
        <v>Social Security Tax Rate for first $130,500 of Gross Pay</v>
      </c>
    </row>
    <row r="2" spans="1:12" x14ac:dyDescent="0.25">
      <c r="E2" s="40">
        <v>130500</v>
      </c>
      <c r="F2" s="36">
        <v>6.2E-2</v>
      </c>
    </row>
    <row r="4" spans="1:12" ht="45" x14ac:dyDescent="0.25">
      <c r="A4" s="39" t="s">
        <v>19</v>
      </c>
      <c r="B4" s="39" t="s">
        <v>17</v>
      </c>
      <c r="C4" s="39" t="s">
        <v>21</v>
      </c>
      <c r="D4" s="39" t="s">
        <v>20</v>
      </c>
      <c r="E4" s="39" t="s">
        <v>22</v>
      </c>
      <c r="F4" s="39" t="s">
        <v>64</v>
      </c>
      <c r="G4" s="80" t="s">
        <v>66</v>
      </c>
      <c r="H4" s="80" t="s">
        <v>68</v>
      </c>
      <c r="I4" s="39" t="s">
        <v>67</v>
      </c>
      <c r="J4" s="39" t="s">
        <v>69</v>
      </c>
      <c r="K4" s="39" t="s">
        <v>70</v>
      </c>
      <c r="L4" s="39" t="s">
        <v>71</v>
      </c>
    </row>
    <row r="5" spans="1:12" x14ac:dyDescent="0.25">
      <c r="A5" s="54">
        <v>43063</v>
      </c>
      <c r="B5" s="35" t="s">
        <v>18</v>
      </c>
      <c r="C5" s="40">
        <v>129000</v>
      </c>
      <c r="D5" s="40">
        <v>1000</v>
      </c>
      <c r="E5" s="41"/>
      <c r="F5" s="41"/>
      <c r="G5" s="35"/>
      <c r="H5" s="41"/>
      <c r="I5" s="40"/>
      <c r="J5" s="35"/>
      <c r="K5" s="40"/>
      <c r="L5" s="67"/>
    </row>
    <row r="6" spans="1:12" x14ac:dyDescent="0.25">
      <c r="A6" s="54">
        <v>43063</v>
      </c>
      <c r="B6" s="35" t="s">
        <v>28</v>
      </c>
      <c r="C6" s="40">
        <v>130000</v>
      </c>
      <c r="D6" s="40">
        <v>1000</v>
      </c>
      <c r="E6" s="41"/>
      <c r="F6" s="41"/>
      <c r="G6" s="35"/>
      <c r="H6" s="41"/>
      <c r="I6" s="40"/>
      <c r="J6" s="35"/>
      <c r="K6" s="40"/>
      <c r="L6" s="67"/>
    </row>
    <row r="7" spans="1:12" x14ac:dyDescent="0.25">
      <c r="A7" s="54">
        <v>43063</v>
      </c>
      <c r="B7" s="35" t="s">
        <v>29</v>
      </c>
      <c r="C7" s="40">
        <v>131000</v>
      </c>
      <c r="D7" s="40">
        <v>1000</v>
      </c>
      <c r="E7" s="41"/>
      <c r="F7" s="41"/>
      <c r="G7" s="35"/>
      <c r="H7" s="41"/>
      <c r="I7" s="40"/>
      <c r="J7" s="35"/>
      <c r="K7" s="40"/>
      <c r="L7" s="67"/>
    </row>
    <row r="8" spans="1:12" x14ac:dyDescent="0.25">
      <c r="A8" s="54">
        <v>43063</v>
      </c>
      <c r="B8" s="35" t="s">
        <v>31</v>
      </c>
      <c r="C8" s="40">
        <v>27893</v>
      </c>
      <c r="D8" s="40">
        <v>1000</v>
      </c>
      <c r="E8" s="41"/>
      <c r="F8" s="41"/>
      <c r="G8" s="35"/>
      <c r="H8" s="41"/>
      <c r="I8" s="40"/>
      <c r="J8" s="35"/>
      <c r="K8" s="40"/>
      <c r="L8" s="67"/>
    </row>
    <row r="9" spans="1:12" x14ac:dyDescent="0.25">
      <c r="A9" s="54">
        <v>43063</v>
      </c>
      <c r="B9" s="35" t="s">
        <v>32</v>
      </c>
      <c r="C9" s="40">
        <v>130250</v>
      </c>
      <c r="D9" s="40">
        <v>1000</v>
      </c>
      <c r="E9" s="41"/>
      <c r="F9" s="41"/>
      <c r="G9" s="35"/>
      <c r="H9" s="41"/>
      <c r="I9" s="40"/>
      <c r="J9" s="35"/>
      <c r="K9" s="40"/>
      <c r="L9" s="67"/>
    </row>
    <row r="10" spans="1:12" x14ac:dyDescent="0.25">
      <c r="A10" s="54">
        <v>43063</v>
      </c>
      <c r="B10" s="35" t="s">
        <v>42</v>
      </c>
      <c r="C10" s="40">
        <v>199500</v>
      </c>
      <c r="D10" s="40">
        <v>1000</v>
      </c>
      <c r="E10" s="41"/>
      <c r="F10" s="41"/>
      <c r="G10" s="35"/>
      <c r="H10" s="41"/>
      <c r="I10" s="40"/>
      <c r="J10" s="35"/>
      <c r="K10" s="40"/>
      <c r="L10" s="67"/>
    </row>
    <row r="11" spans="1:12" x14ac:dyDescent="0.25">
      <c r="A11" s="54">
        <v>43063</v>
      </c>
      <c r="B11" s="35" t="s">
        <v>33</v>
      </c>
      <c r="C11" s="40">
        <v>55740</v>
      </c>
      <c r="D11" s="40">
        <v>1000</v>
      </c>
      <c r="E11" s="41"/>
      <c r="F11" s="41"/>
      <c r="G11" s="35"/>
      <c r="H11" s="41"/>
      <c r="I11" s="40"/>
      <c r="J11" s="35"/>
      <c r="K11" s="40"/>
      <c r="L11" s="67"/>
    </row>
    <row r="12" spans="1:12" x14ac:dyDescent="0.25">
      <c r="A12" s="54">
        <v>43063</v>
      </c>
      <c r="B12" s="35" t="s">
        <v>34</v>
      </c>
      <c r="C12" s="40">
        <v>130400</v>
      </c>
      <c r="D12" s="40">
        <v>1000</v>
      </c>
      <c r="E12" s="41"/>
      <c r="F12" s="41"/>
      <c r="G12" s="35"/>
      <c r="H12" s="41"/>
      <c r="I12" s="40"/>
      <c r="J12" s="35"/>
      <c r="K12" s="40"/>
      <c r="L12" s="67"/>
    </row>
    <row r="13" spans="1:12" x14ac:dyDescent="0.25">
      <c r="A13" s="54">
        <v>43063</v>
      </c>
      <c r="B13" s="35" t="s">
        <v>35</v>
      </c>
      <c r="C13" s="40">
        <v>97827</v>
      </c>
      <c r="D13" s="40">
        <v>1000</v>
      </c>
      <c r="E13" s="41"/>
      <c r="F13" s="41"/>
      <c r="G13" s="35"/>
      <c r="H13" s="41"/>
      <c r="I13" s="40"/>
      <c r="J13" s="35"/>
      <c r="K13" s="40"/>
      <c r="L13" s="67"/>
    </row>
    <row r="14" spans="1:12" x14ac:dyDescent="0.25">
      <c r="A14" s="54">
        <v>43063</v>
      </c>
      <c r="B14" s="35" t="s">
        <v>36</v>
      </c>
      <c r="C14" s="40">
        <v>5767</v>
      </c>
      <c r="D14" s="40">
        <v>1000</v>
      </c>
      <c r="E14" s="41"/>
      <c r="F14" s="41"/>
      <c r="G14" s="35"/>
      <c r="H14" s="41"/>
      <c r="I14" s="40"/>
      <c r="J14" s="35"/>
      <c r="K14" s="40"/>
      <c r="L14" s="67"/>
    </row>
    <row r="15" spans="1:12" x14ac:dyDescent="0.25">
      <c r="A15" s="54">
        <v>43063</v>
      </c>
      <c r="B15" s="35" t="s">
        <v>37</v>
      </c>
      <c r="C15" s="40">
        <v>39047</v>
      </c>
      <c r="D15" s="40">
        <v>1000</v>
      </c>
      <c r="E15" s="41"/>
      <c r="F15" s="41"/>
      <c r="G15" s="35"/>
      <c r="H15" s="41"/>
      <c r="I15" s="40"/>
      <c r="J15" s="35"/>
      <c r="K15" s="40"/>
      <c r="L15" s="67"/>
    </row>
    <row r="16" spans="1:12" x14ac:dyDescent="0.25">
      <c r="A16" s="54">
        <v>43063</v>
      </c>
      <c r="B16" s="35" t="s">
        <v>38</v>
      </c>
      <c r="C16" s="40">
        <v>295708</v>
      </c>
      <c r="D16" s="40">
        <v>1000</v>
      </c>
      <c r="E16" s="41"/>
      <c r="F16" s="41"/>
      <c r="G16" s="35"/>
      <c r="H16" s="41"/>
      <c r="I16" s="40"/>
      <c r="J16" s="35"/>
      <c r="K16" s="40"/>
      <c r="L16" s="67"/>
    </row>
  </sheetData>
  <conditionalFormatting sqref="I5:K16">
    <cfRule type="expression" dxfId="0" priority="1">
      <formula>MEDIAN($I5:$K5)=I5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Cover</vt:lpstr>
      <vt:lpstr>Social Security</vt:lpstr>
      <vt:lpstr>SS(1)</vt:lpstr>
      <vt:lpstr>SS(1an)</vt:lpstr>
      <vt:lpstr>SS(2)</vt:lpstr>
      <vt:lpstr>SS(2an)</vt:lpstr>
      <vt:lpstr>SS(3)</vt:lpstr>
      <vt:lpstr>SS(3an)</vt:lpstr>
      <vt:lpstr>Notes</vt:lpstr>
      <vt:lpstr>MEDIAN</vt:lpstr>
      <vt:lpstr>MEDIAN (an)</vt:lpstr>
      <vt:lpstr>3 Situations</vt:lpstr>
      <vt:lpstr>3 Situations (an)</vt:lpstr>
      <vt:lpstr>SS(4)</vt:lpstr>
      <vt:lpstr>SS(4an)</vt:lpstr>
      <vt:lpstr>SS(5)</vt:lpstr>
      <vt:lpstr>SS(5an)</vt:lpstr>
      <vt:lpstr>HW==&gt;&gt;</vt:lpstr>
      <vt:lpstr>HW(1)</vt:lpstr>
      <vt:lpstr>HW(1an)</vt:lpstr>
      <vt:lpstr>HW(2)</vt:lpstr>
      <vt:lpstr>HW(2an)</vt:lpstr>
      <vt:lpstr>HW(3)</vt:lpstr>
      <vt:lpstr>HW(3an)</vt:lpstr>
      <vt:lpstr>HW(4)</vt:lpstr>
      <vt:lpstr>HW(4an)</vt:lpstr>
      <vt:lpstr>Cover!_Hlk507066039</vt:lpstr>
      <vt:lpstr>SocialSecurityHurdle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2018-02-22T22:37:51Z</dcterms:created>
  <dcterms:modified xsi:type="dcterms:W3CDTF">2020-02-19T16:46:24Z</dcterms:modified>
</cp:coreProperties>
</file>