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6555" windowHeight="5385" tabRatio="850" firstSheet="2" activeTab="2"/>
  </bookViews>
  <sheets>
    <sheet name="Assumptions" sheetId="1" state="hidden" r:id="rId1"/>
    <sheet name="AssumptionsClassProblem" sheetId="2" state="veryHidden" r:id="rId2"/>
    <sheet name="Accrual Accounting" sheetId="3" r:id="rId3"/>
    <sheet name="Accounting Cycle" sheetId="4" r:id="rId4"/>
    <sheet name="Closing (1)" sheetId="5" r:id="rId5"/>
    <sheet name="Closing (2)" sheetId="6" r:id="rId6"/>
    <sheet name="Post-Closing Trial Balance" sheetId="7" r:id="rId7"/>
    <sheet name="Worksheet" sheetId="8" r:id="rId8"/>
    <sheet name="Financial Statements" sheetId="9" r:id="rId9"/>
    <sheet name="General Journal P (11)" sheetId="10" r:id="rId10"/>
    <sheet name="Ledger" sheetId="11" r:id="rId11"/>
    <sheet name="Post-Closing Trial Balances" sheetId="12" r:id="rId12"/>
    <sheet name="Answer==&gt;" sheetId="13" r:id="rId13"/>
    <sheet name="General Journal P (11 an)" sheetId="14" r:id="rId14"/>
    <sheet name="Ledger (an)" sheetId="15" r:id="rId15"/>
    <sheet name="Post-Closing TrialBalances (an)" sheetId="16" r:id="rId16"/>
    <sheet name="Sheet8" sheetId="17" r:id="rId17"/>
    <sheet name="Sheet7" sheetId="18" r:id="rId18"/>
    <sheet name="Sheet6" sheetId="19" r:id="rId19"/>
    <sheet name="Sheet5" sheetId="20" r:id="rId20"/>
    <sheet name="Sheet4" sheetId="21" r:id="rId21"/>
    <sheet name="Sheet1" sheetId="22" r:id="rId22"/>
    <sheet name="Sheet2" sheetId="23" r:id="rId23"/>
    <sheet name="Sheet3" sheetId="24" r:id="rId24"/>
  </sheets>
  <definedNames>
    <definedName name="AccNo">'AssumptionsClassProblem'!$A$3:$A$20</definedName>
    <definedName name="AccountNames">'AssumptionsClassProblem'!$A$3:$B$21</definedName>
    <definedName name="cg">INDIRECT(ADDRESS(VALUE(ROW()),VALUE(COLUMN()+1),4))</definedName>
    <definedName name="cogs" localSheetId="5">cg*cp</definedName>
    <definedName name="cogs" localSheetId="13">cg*cp</definedName>
    <definedName name="cogs" localSheetId="14">cg*cp</definedName>
    <definedName name="cogs" localSheetId="15">cg*cp</definedName>
    <definedName name="cogs">cg*cp</definedName>
    <definedName name="cp">VLOOKUP(RAND()*COUNT('Assumptions'!$J:$J)+1,OFFSET('Assumptions'!$J$30,0,0,COUNTA('Assumptions'!$J:$J),COUNTA('Assumptions'!$J$30:$K$30)),2)</definedName>
    <definedName name="d">TODAY()-(INT(RAND()*365*2+1)-INT(RAND()*1+1))</definedName>
    <definedName name="i">INT(RAND()*10000+1)</definedName>
    <definedName name="inv">104300+ROW()</definedName>
    <definedName name="item">'AssumptionsClassProblem'!$G$41:$G$44</definedName>
    <definedName name="p">VLOOKUP(RAND()*COUNT('Assumptions'!$M:$M)+1,OFFSET('Assumptions'!$M$42,0,0,COUNTA('Assumptions'!$M:$M),COUNTA('Assumptions'!$M$42:$O$42)),2)</definedName>
    <definedName name="Pages">'AssumptionsClassProblem'!$G$45:$G$48</definedName>
    <definedName name="pp">INDIRECT(ADDRESS(VALUE(ROW()),VALUE(COLUMN())-3,4))</definedName>
    <definedName name="pr">VLOOKUP(INDIRECT(ADDRESS(VALUE(ROW()),VALUE(COLUMN()-1),4)),OFFSET('Assumptions'!$N$42,0,0,COUNTA('Assumptions'!$M:$M),COUNTA('Assumptions'!$N$42:$O$42)),2,FALSE)</definedName>
    <definedName name="_xlnm.Print_Area" localSheetId="1">'AssumptionsClassProblem'!$S$61:$S$65</definedName>
    <definedName name="_xlnm.Print_Area" localSheetId="8">'Financial Statements'!$A$1:$E$15</definedName>
    <definedName name="_xlnm.Print_Area" localSheetId="13">'General Journal P (11 an)'!$A$1:$F$35</definedName>
    <definedName name="_xlnm.Print_Area" localSheetId="9">'General Journal P (11)'!$A$1:$F$35</definedName>
    <definedName name="_xlnm.Print_Area" localSheetId="10">'Ledger'!$A$1:$H$18</definedName>
    <definedName name="_xlnm.Print_Area" localSheetId="14">'Ledger (an)'!$A$138:$H$307</definedName>
    <definedName name="prr">INDIRECT(ADDRESS(VALUE(ROW()),VALUE(COLUMN())-2,4))</definedName>
    <definedName name="re">VLOOKUP(RAND()*COUNT('Assumptions'!$G:$G)+1,OFFSET('Assumptions'!$G$22,0,0,COUNTA('Assumptions'!$G:$G),COUNTA('Assumptions'!$G$22:$H$22)),2)</definedName>
    <definedName name="rn" localSheetId="0">CHAR(INT(RAND()*26)+65)&amp;CHAR(INT(RAND()*26)+65)&amp;CHAR(INT(RAND()*26)+65)&amp;CHAR(INT(RAND()*26)+65)&amp;CHAR(INT(RAND()*26)+65)&amp;CHAR(INT(RAND()*26)+65)&amp;" Product"</definedName>
    <definedName name="rn">CHAR(INT(RAND()*26)+65)&amp;CHAR(INT(RAND()*26)+65)&amp;CHAR(INT(RAND()*26)+65)</definedName>
    <definedName name="s">ROUND(RAND()*10000+1,2)</definedName>
    <definedName name="sa" localSheetId="5">pp*prr</definedName>
    <definedName name="sa" localSheetId="13">pp*prr</definedName>
    <definedName name="sa" localSheetId="14">pp*prr</definedName>
    <definedName name="sa" localSheetId="15">pp*prr</definedName>
    <definedName name="sa">pp*prr</definedName>
    <definedName name="sr">VLOOKUP(RAND()*COUNT('Assumptions'!$D:$D)+1,OFFSET('Assumptions'!$D$13,0,0,COUNTA('Assumptions'!$D:$D),COUNTA('Assumptions'!$D$13:$E$13)),2)</definedName>
    <definedName name="u">INT(RAND()*500+1)</definedName>
    <definedName name="v">VLOOKUP(RAND()*COUNT('Assumptions'!$A:$A)+1,OFFSET('Assumptions'!$A$1,0,0,COUNTA('Assumptions'!$A:$A),COUNTA('Assumptions'!$A$1:$B$1)),2)</definedName>
  </definedNames>
  <calcPr fullCalcOnLoad="1"/>
</workbook>
</file>

<file path=xl/sharedStrings.xml><?xml version="1.0" encoding="utf-8"?>
<sst xmlns="http://schemas.openxmlformats.org/spreadsheetml/2006/main" count="664" uniqueCount="168">
  <si>
    <t>Home Depot</t>
  </si>
  <si>
    <t>Office Depot</t>
  </si>
  <si>
    <t>Sherman Williams</t>
  </si>
  <si>
    <t>Whole Foods</t>
  </si>
  <si>
    <t>McLendon's Hardware</t>
  </si>
  <si>
    <t>Nature Company</t>
  </si>
  <si>
    <t>Amazon.com</t>
  </si>
  <si>
    <t>Google</t>
  </si>
  <si>
    <t>NorthEast</t>
  </si>
  <si>
    <t>North</t>
  </si>
  <si>
    <t>MidWest</t>
  </si>
  <si>
    <t>SouthEast</t>
  </si>
  <si>
    <t>ExcelIsVeryFun.com</t>
  </si>
  <si>
    <t>Peet's Coffee</t>
  </si>
  <si>
    <t>Yahoo</t>
  </si>
  <si>
    <t>Costco</t>
  </si>
  <si>
    <t>The Economist</t>
  </si>
  <si>
    <t>Solar and Wind Inc.</t>
  </si>
  <si>
    <t>Rhonda</t>
  </si>
  <si>
    <t>Luke</t>
  </si>
  <si>
    <t>Jeri</t>
  </si>
  <si>
    <t>Steven</t>
  </si>
  <si>
    <t>Jon</t>
  </si>
  <si>
    <t>Chin</t>
  </si>
  <si>
    <t>Troung</t>
  </si>
  <si>
    <t>Sheliadawn</t>
  </si>
  <si>
    <t>West</t>
  </si>
  <si>
    <t>Sunshine</t>
  </si>
  <si>
    <t>Bellen</t>
  </si>
  <si>
    <t>Carlota</t>
  </si>
  <si>
    <t>Yanaki</t>
  </si>
  <si>
    <t>Quad</t>
  </si>
  <si>
    <t>Sunset</t>
  </si>
  <si>
    <t>SunSpot</t>
  </si>
  <si>
    <t>Aspen</t>
  </si>
  <si>
    <t>Regal</t>
  </si>
  <si>
    <t>Deuce</t>
  </si>
  <si>
    <t xml:space="preserve">Analyze source documents &amp; record business transactions in a journal </t>
  </si>
  <si>
    <t xml:space="preserve">Post journal entries to the ledger accounts </t>
  </si>
  <si>
    <t xml:space="preserve">Prepare a trial balance </t>
  </si>
  <si>
    <t xml:space="preserve">Gather adjustment data and record adjustments in the work sheet </t>
  </si>
  <si>
    <t xml:space="preserve">Complete the work sheet </t>
  </si>
  <si>
    <t xml:space="preserve">Create financial reports from data in work sheet </t>
  </si>
  <si>
    <t xml:space="preserve">Journalize and post the adjusting entries </t>
  </si>
  <si>
    <t xml:space="preserve">Journalize and post the closing entries </t>
  </si>
  <si>
    <t>Prepare the post-closing trial balance</t>
  </si>
  <si>
    <t>Chart of Accounts</t>
  </si>
  <si>
    <t>DR</t>
  </si>
  <si>
    <t>CR</t>
  </si>
  <si>
    <t>Cash</t>
  </si>
  <si>
    <t>Accounts Receivable</t>
  </si>
  <si>
    <t>Computer Equipment</t>
  </si>
  <si>
    <t>Accounts Payable</t>
  </si>
  <si>
    <t>Professional Fees</t>
  </si>
  <si>
    <t>Advertising Expense</t>
  </si>
  <si>
    <t>Utilities Expense</t>
  </si>
  <si>
    <t>Company Name</t>
  </si>
  <si>
    <t>Owner Name</t>
  </si>
  <si>
    <t>Begin date</t>
  </si>
  <si>
    <t>End date</t>
  </si>
  <si>
    <t>Title for period</t>
  </si>
  <si>
    <t>For The Month Ended</t>
  </si>
  <si>
    <t xml:space="preserve">For The Month </t>
  </si>
  <si>
    <t>Increase in Capital</t>
  </si>
  <si>
    <t>Decrease in Capital</t>
  </si>
  <si>
    <t>Increase In Capital</t>
  </si>
  <si>
    <t>Decrease In Capital</t>
  </si>
  <si>
    <t>Begin date text</t>
  </si>
  <si>
    <t>End date text</t>
  </si>
  <si>
    <t>Insurance 1</t>
  </si>
  <si>
    <t>Property Insurance</t>
  </si>
  <si>
    <t>Insurance 2</t>
  </si>
  <si>
    <t>Auto Insurance</t>
  </si>
  <si>
    <t>Insurance for year</t>
  </si>
  <si>
    <t>montsh elapsed</t>
  </si>
  <si>
    <t>EX per month</t>
  </si>
  <si>
    <t>Years gone by</t>
  </si>
  <si>
    <t>Years of use</t>
  </si>
  <si>
    <t>Salvage value</t>
  </si>
  <si>
    <t>a)</t>
  </si>
  <si>
    <t>b)</t>
  </si>
  <si>
    <t>c)</t>
  </si>
  <si>
    <t>d)</t>
  </si>
  <si>
    <t>Adjustments</t>
  </si>
  <si>
    <t>Work Sheet</t>
  </si>
  <si>
    <t>Account Name</t>
  </si>
  <si>
    <t>Trial Balance</t>
  </si>
  <si>
    <t>Adjusted Trial Balance</t>
  </si>
  <si>
    <t>Income Statement</t>
  </si>
  <si>
    <t>Balance Sheet</t>
  </si>
  <si>
    <t>Revenue:</t>
  </si>
  <si>
    <t>Expenses:</t>
  </si>
  <si>
    <t>Total Expenses</t>
  </si>
  <si>
    <t>Net Income</t>
  </si>
  <si>
    <t>Statement of Owner's Equity</t>
  </si>
  <si>
    <t>Assets</t>
  </si>
  <si>
    <t>Total Assets</t>
  </si>
  <si>
    <t>Liabilities</t>
  </si>
  <si>
    <t>Total Liabilities</t>
  </si>
  <si>
    <t>Owners' Equity</t>
  </si>
  <si>
    <t>General Journal</t>
  </si>
  <si>
    <t>Date</t>
  </si>
  <si>
    <t>Description</t>
  </si>
  <si>
    <t>Post.
Ref.</t>
  </si>
  <si>
    <t>Debit</t>
  </si>
  <si>
    <t>Credit</t>
  </si>
  <si>
    <t>Adjusting Entries</t>
  </si>
  <si>
    <t>General Ledger</t>
  </si>
  <si>
    <t>Account:</t>
  </si>
  <si>
    <t>Account No:</t>
  </si>
  <si>
    <t>Item</t>
  </si>
  <si>
    <t xml:space="preserve">Balance
</t>
  </si>
  <si>
    <t xml:space="preserve">Bal. </t>
  </si>
  <si>
    <t>Workbook Name</t>
  </si>
  <si>
    <t>Bal.</t>
  </si>
  <si>
    <t>Adj.</t>
  </si>
  <si>
    <t>Clo.</t>
  </si>
  <si>
    <t>Rev.</t>
  </si>
  <si>
    <t>Page 11</t>
  </si>
  <si>
    <t>Drawing</t>
  </si>
  <si>
    <t>The two numbers 1) "Net Income" and 2) Drawing end up in the account "Your name, Capital"</t>
  </si>
  <si>
    <t>All Revenues and Expenses are represented by one number: "Net Income"</t>
  </si>
  <si>
    <t>All accounts that are not Revenue, Expense or Drawing are "Real" or "Permanent" accounts</t>
  </si>
  <si>
    <t>Close all Revenues to the new account "Income Summary"</t>
  </si>
  <si>
    <t>Close all Expenses to the new account "Income Summary"</t>
  </si>
  <si>
    <t>Close Drawing to the Capital Account</t>
  </si>
  <si>
    <t>Steps in Closing (See PowerPoints for good pictures):</t>
  </si>
  <si>
    <t>So, if all the Revenues and Expenses and Drawing amounts are in the Capital account, we must not leave those numbers in the Ledger accounts, or we would "Double Count" next period!!!!</t>
  </si>
  <si>
    <t>Close "Income Summary" to the Capital Account</t>
  </si>
  <si>
    <t>Chapter 3</t>
  </si>
  <si>
    <t>Chapter 4</t>
  </si>
  <si>
    <t>Chapter 5</t>
  </si>
  <si>
    <t>An accounting method under which revenue is recorded when it is earned, regardless of when the cash is received, and expenses are recorded when they are incurred, regardless of when they are paid</t>
  </si>
  <si>
    <t>Examples:</t>
  </si>
  <si>
    <t>Sell Accounting Services on account: Revenue and A/R (no cash)</t>
  </si>
  <si>
    <t>Adjusting entry for Depreciation: Depreciation Expense, Equip. and Accumulated Depreciation, Equip (no cash)</t>
  </si>
  <si>
    <t>Receive Ad bill in mail: Expense and A/P (no cash)</t>
  </si>
  <si>
    <t>Adjusting entry for Insurance: Prepaid Insurance and Insurance Expense (no cash)</t>
  </si>
  <si>
    <t>Closing is the process of zeroing-out all the Revenue, Expense and Drawing ledger accounts (Nominal or Temporary-Equity accounts) at the end of the period and placing the amounts into the Capital ledger account.</t>
  </si>
  <si>
    <t xml:space="preserve">When we zero-out the Temporary Equity accounts, we are getting ready for the next period ==&gt; </t>
  </si>
  <si>
    <t xml:space="preserve"> ==&gt;</t>
  </si>
  <si>
    <t>Prepaid Property Insurance</t>
  </si>
  <si>
    <t>Prepaid Auto Insurance</t>
  </si>
  <si>
    <t>Accumulated Depreciation, Computer Equipment</t>
  </si>
  <si>
    <t>D. Fun, Capital</t>
  </si>
  <si>
    <t>Title Next Period</t>
  </si>
  <si>
    <t>Post-Closing Trial Balance</t>
  </si>
  <si>
    <t>The listing of the final balances of the real accounts at the end of the fiscal period.</t>
  </si>
  <si>
    <t>You have to Prove that DR = CR one last time before you use the ending amounts for the beginning amounts in the next period.</t>
  </si>
  <si>
    <t>The opening balances for the next period.</t>
  </si>
  <si>
    <t>Trasactions</t>
  </si>
  <si>
    <t>sold services on account</t>
  </si>
  <si>
    <t>Received utility bill</t>
  </si>
  <si>
    <t>Received ad bill</t>
  </si>
  <si>
    <t>Wage Expense</t>
  </si>
  <si>
    <t>Wages Payable</t>
  </si>
  <si>
    <t>Sold Services for Cash</t>
  </si>
  <si>
    <t>Owner Withdrew cash</t>
  </si>
  <si>
    <t>Page 9</t>
  </si>
  <si>
    <t>Page 10</t>
  </si>
  <si>
    <t>ü</t>
  </si>
  <si>
    <t>Paid Wage Expense</t>
  </si>
  <si>
    <t>Closing Entries</t>
  </si>
  <si>
    <t>Account Names</t>
  </si>
  <si>
    <t>Income Summary</t>
  </si>
  <si>
    <t>Ron Bouslaugh 121ch05workbook.xls</t>
  </si>
  <si>
    <t>R. Bouslaugh, Capital, March 1, 2004</t>
  </si>
  <si>
    <t>R. Bouslaugh, Capital, March 31, 2004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</si>
</sst>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d\-mmm\-yyyy"/>
    <numFmt numFmtId="167" formatCode="#\ ???/???"/>
    <numFmt numFmtId="168" formatCode="[$-409]mmmm\ d\,\ yyyy;@"/>
    <numFmt numFmtId="169" formatCode="mmmm"/>
    <numFmt numFmtId="170" formatCode="yyyy"/>
    <numFmt numFmtId="171" formatCode="mmm"/>
    <numFmt numFmtId="172" formatCode="mmm\."/>
  </numFmts>
  <fonts count="17">
    <font>
      <sz val="10"/>
      <name val="Arial"/>
      <family val="0"/>
    </font>
    <font>
      <sz val="10"/>
      <color indexed="9"/>
      <name val="Arial"/>
      <family val="0"/>
    </font>
    <font>
      <sz val="12"/>
      <name val="Bookman Old Style"/>
      <family val="1"/>
    </font>
    <font>
      <u val="single"/>
      <sz val="10"/>
      <color indexed="36"/>
      <name val="Arial"/>
      <family val="0"/>
    </font>
    <font>
      <b/>
      <sz val="10"/>
      <name val="Arial"/>
      <family val="2"/>
    </font>
    <font>
      <u val="single"/>
      <sz val="10"/>
      <color indexed="12"/>
      <name val="Arial"/>
      <family val="0"/>
    </font>
    <font>
      <b/>
      <sz val="16"/>
      <color indexed="53"/>
      <name val="Bell MT"/>
      <family val="1"/>
    </font>
    <font>
      <b/>
      <sz val="14"/>
      <name val="Arial"/>
      <family val="0"/>
    </font>
    <font>
      <b/>
      <sz val="10"/>
      <color indexed="9"/>
      <name val="Arial"/>
      <family val="2"/>
    </font>
    <font>
      <sz val="8"/>
      <name val="Arial"/>
      <family val="0"/>
    </font>
    <font>
      <sz val="9"/>
      <name val="Arial"/>
      <family val="0"/>
    </font>
    <font>
      <sz val="12"/>
      <name val="Times New Roman"/>
      <family val="1"/>
    </font>
    <font>
      <b/>
      <sz val="12"/>
      <color indexed="9"/>
      <name val="Arial"/>
      <family val="2"/>
    </font>
    <font>
      <sz val="20"/>
      <name val="Arial"/>
      <family val="0"/>
    </font>
    <font>
      <sz val="16"/>
      <name val="Arial"/>
      <family val="0"/>
    </font>
    <font>
      <sz val="18"/>
      <name val="Arial"/>
      <family val="0"/>
    </font>
    <font>
      <sz val="10"/>
      <name val="Wingdings"/>
      <family val="0"/>
    </font>
  </fonts>
  <fills count="11">
    <fill>
      <patternFill/>
    </fill>
    <fill>
      <patternFill patternType="gray125"/>
    </fill>
    <fill>
      <patternFill patternType="solid">
        <fgColor indexed="12"/>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s>
  <borders count="61">
    <border>
      <left/>
      <right/>
      <top/>
      <bottom/>
      <diagonal/>
    </border>
    <border>
      <left style="thin"/>
      <right style="thin"/>
      <top style="thin"/>
      <bottom style="thin"/>
    </border>
    <border>
      <left style="thick">
        <color indexed="53"/>
      </left>
      <right style="thick">
        <color indexed="53"/>
      </right>
      <top style="thick">
        <color indexed="53"/>
      </top>
      <bottom style="thick">
        <color indexed="53"/>
      </bottom>
    </border>
    <border>
      <left style="thin"/>
      <right style="thin"/>
      <top style="medium"/>
      <bottom style="double"/>
    </border>
    <border>
      <left style="double"/>
      <right style="double"/>
      <top style="thin"/>
      <bottom style="thin"/>
    </border>
    <border>
      <left>
        <color indexed="63"/>
      </left>
      <right style="double"/>
      <top>
        <color indexed="63"/>
      </top>
      <bottom style="thin"/>
    </border>
    <border>
      <left style="double"/>
      <right style="double"/>
      <top>
        <color indexed="63"/>
      </top>
      <bottom style="thin"/>
    </border>
    <border>
      <left style="double"/>
      <right style="double"/>
      <top style="thin"/>
      <bottom>
        <color indexed="63"/>
      </bottom>
    </border>
    <border>
      <left>
        <color indexed="63"/>
      </left>
      <right style="double"/>
      <top style="thin"/>
      <bottom style="thin"/>
    </border>
    <border>
      <left style="double"/>
      <right style="double"/>
      <top style="medium"/>
      <bottom style="double"/>
    </border>
    <border>
      <left>
        <color indexed="63"/>
      </left>
      <right style="double"/>
      <top style="thin"/>
      <bottom>
        <color indexed="63"/>
      </bottom>
    </border>
    <border>
      <left style="double"/>
      <right style="double"/>
      <top style="medium"/>
      <bottom style="thin"/>
    </border>
    <border>
      <left style="double"/>
      <right style="double"/>
      <top style="thin"/>
      <bottom style="double"/>
    </border>
    <border>
      <left>
        <color indexed="63"/>
      </left>
      <right>
        <color indexed="63"/>
      </right>
      <top style="double"/>
      <bottom>
        <color indexed="63"/>
      </bottom>
    </border>
    <border>
      <left style="double">
        <color indexed="12"/>
      </left>
      <right>
        <color indexed="63"/>
      </right>
      <top style="double">
        <color indexed="12"/>
      </top>
      <bottom style="thin">
        <color indexed="12"/>
      </bottom>
    </border>
    <border>
      <left>
        <color indexed="63"/>
      </left>
      <right>
        <color indexed="63"/>
      </right>
      <top style="double">
        <color indexed="12"/>
      </top>
      <bottom style="thin">
        <color indexed="12"/>
      </bottom>
    </border>
    <border>
      <left>
        <color indexed="63"/>
      </left>
      <right style="double">
        <color indexed="12"/>
      </right>
      <top style="double">
        <color indexed="12"/>
      </top>
      <bottom style="thin">
        <color indexed="12"/>
      </bottom>
    </border>
    <border>
      <left style="double">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double">
        <color indexed="12"/>
      </right>
      <top style="thin">
        <color indexed="12"/>
      </top>
      <bottom style="thin">
        <color indexed="12"/>
      </bottom>
    </border>
    <border>
      <left>
        <color indexed="63"/>
      </left>
      <right>
        <color indexed="63"/>
      </right>
      <top style="thin">
        <color indexed="12"/>
      </top>
      <bottom>
        <color indexed="63"/>
      </bottom>
    </border>
    <border>
      <left style="double">
        <color indexed="12"/>
      </left>
      <right style="double">
        <color indexed="12"/>
      </right>
      <top style="thin">
        <color indexed="12"/>
      </top>
      <bottom style="thin">
        <color indexed="12"/>
      </bottom>
    </border>
    <border>
      <left style="double">
        <color indexed="12"/>
      </left>
      <right style="double">
        <color indexed="12"/>
      </right>
      <top style="double">
        <color indexed="12"/>
      </top>
      <bottom style="thin">
        <color indexed="12"/>
      </bottom>
    </border>
    <border>
      <left style="double">
        <color indexed="12"/>
      </left>
      <right style="double">
        <color indexed="12"/>
      </right>
      <top style="thin">
        <color indexed="12"/>
      </top>
      <bottom>
        <color indexed="63"/>
      </bottom>
    </border>
    <border>
      <left style="double">
        <color indexed="12"/>
      </left>
      <right style="double">
        <color indexed="12"/>
      </right>
      <top style="medium"/>
      <bottom style="thin">
        <color indexed="12"/>
      </bottom>
    </border>
    <border>
      <left style="double">
        <color indexed="12"/>
      </left>
      <right style="double">
        <color indexed="12"/>
      </right>
      <top style="medium"/>
      <bottom style="double"/>
    </border>
    <border>
      <left style="double">
        <color indexed="12"/>
      </left>
      <right style="double">
        <color indexed="12"/>
      </right>
      <top style="thin">
        <color indexed="12"/>
      </top>
      <bottom style="double">
        <color indexed="12"/>
      </bottom>
    </border>
    <border>
      <left style="double">
        <color indexed="12"/>
      </left>
      <right style="double">
        <color indexed="12"/>
      </right>
      <top>
        <color indexed="63"/>
      </top>
      <bottom style="double">
        <color indexed="12"/>
      </bottom>
    </border>
    <border>
      <left style="double">
        <color indexed="12"/>
      </left>
      <right style="double">
        <color indexed="12"/>
      </right>
      <top style="thin">
        <color indexed="12"/>
      </top>
      <bottom style="medium"/>
    </border>
    <border>
      <left style="double">
        <color indexed="12"/>
      </left>
      <right style="double">
        <color indexed="12"/>
      </right>
      <top>
        <color indexed="63"/>
      </top>
      <bottom style="thin">
        <color indexed="12"/>
      </bottom>
    </border>
    <border>
      <left>
        <color indexed="63"/>
      </left>
      <right>
        <color indexed="63"/>
      </right>
      <top style="double"/>
      <bottom style="thin"/>
    </border>
    <border>
      <left>
        <color indexed="63"/>
      </left>
      <right style="double"/>
      <top style="double"/>
      <bottom style="thin"/>
    </border>
    <border>
      <left style="double">
        <color indexed="12"/>
      </left>
      <right style="double">
        <color indexed="12"/>
      </right>
      <top style="thick">
        <color indexed="12"/>
      </top>
      <bottom style="double">
        <color indexed="12"/>
      </bottom>
    </border>
    <border>
      <left style="thin"/>
      <right style="double"/>
      <top>
        <color indexed="63"/>
      </top>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double"/>
    </border>
    <border>
      <left style="double"/>
      <right style="thin"/>
      <top style="double"/>
      <bottom style="thin"/>
    </border>
    <border>
      <left style="thin"/>
      <right>
        <color indexed="63"/>
      </right>
      <top style="double"/>
      <bottom style="thin"/>
    </border>
    <border>
      <left style="thin"/>
      <right style="thin"/>
      <top style="double"/>
      <bottom style="thin"/>
    </border>
    <border>
      <left style="thin"/>
      <right>
        <color indexed="63"/>
      </right>
      <top style="thin"/>
      <bottom style="thin"/>
    </border>
    <border>
      <left style="thin"/>
      <right style="thin"/>
      <top>
        <color indexed="63"/>
      </top>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n">
        <color indexed="12"/>
      </left>
      <right style="double">
        <color indexed="12"/>
      </right>
      <top style="thin">
        <color indexed="12"/>
      </top>
      <bottom style="thin">
        <color indexed="12"/>
      </bottom>
    </border>
    <border>
      <left style="double">
        <color indexed="12"/>
      </left>
      <right style="thin">
        <color indexed="12"/>
      </right>
      <top style="thin">
        <color indexed="12"/>
      </top>
      <bottom style="thin">
        <color indexed="12"/>
      </bottom>
    </border>
    <border>
      <left style="thin">
        <color indexed="12"/>
      </left>
      <right style="double">
        <color indexed="12"/>
      </right>
      <top style="thin">
        <color indexed="12"/>
      </top>
      <bottom style="double">
        <color indexed="12"/>
      </bottom>
    </border>
    <border>
      <left style="double">
        <color indexed="12"/>
      </left>
      <right style="thin">
        <color indexed="12"/>
      </right>
      <top style="thin">
        <color indexed="12"/>
      </top>
      <bottom style="double">
        <color indexed="12"/>
      </bottom>
    </border>
    <border>
      <left style="thin">
        <color indexed="12"/>
      </left>
      <right style="double">
        <color indexed="12"/>
      </right>
      <top style="double">
        <color indexed="12"/>
      </top>
      <bottom style="thin">
        <color indexed="12"/>
      </bottom>
    </border>
    <border>
      <left style="double">
        <color indexed="12"/>
      </left>
      <right style="thin">
        <color indexed="12"/>
      </right>
      <top style="double">
        <color indexed="12"/>
      </top>
      <bottom style="thin">
        <color indexed="12"/>
      </bottom>
    </border>
    <border>
      <left style="thin">
        <color indexed="12"/>
      </left>
      <right style="double">
        <color indexed="12"/>
      </right>
      <top>
        <color indexed="63"/>
      </top>
      <bottom style="thin">
        <color indexed="12"/>
      </bottom>
    </border>
    <border>
      <left style="double">
        <color indexed="12"/>
      </left>
      <right style="thin">
        <color indexed="12"/>
      </right>
      <top>
        <color indexed="63"/>
      </top>
      <bottom style="thin">
        <color indexed="12"/>
      </bottom>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double"/>
      <bottom style="thin"/>
    </border>
    <border>
      <left style="double"/>
      <right style="double"/>
      <top style="double"/>
      <bottom style="thin"/>
    </border>
    <border>
      <left style="thin"/>
      <right style="double"/>
      <top style="double"/>
      <bottom style="thin"/>
    </border>
  </borders>
  <cellStyleXfs count="31">
    <xf numFmtId="0" fontId="0" fillId="0" borderId="0">
      <alignment/>
      <protection/>
    </xf>
    <xf numFmtId="0" fontId="4" fillId="0" borderId="0" applyNumberFormat="0" applyFill="0" applyBorder="0" applyAlignment="0" applyProtection="0"/>
    <xf numFmtId="0" fontId="0" fillId="0" borderId="0" applyNumberFormat="0" applyFill="0" applyBorder="0" applyAlignment="0" applyProtection="0"/>
    <xf numFmtId="0" fontId="7" fillId="0" borderId="0" applyNumberFormat="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wrapText="1"/>
      <protection/>
    </xf>
    <xf numFmtId="0" fontId="1" fillId="2" borderId="1">
      <alignment horizontal="centerContinuous"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lignment/>
      <protection/>
    </xf>
    <xf numFmtId="0" fontId="3" fillId="0" borderId="0" applyNumberFormat="0" applyFill="0" applyBorder="0" applyAlignment="0" applyProtection="0"/>
    <xf numFmtId="166" fontId="4" fillId="0" borderId="0" applyFont="0" applyFill="0" applyBorder="0" applyProtection="0">
      <alignment horizontal="center"/>
    </xf>
    <xf numFmtId="0" fontId="5" fillId="0" borderId="0" applyNumberFormat="0" applyFill="0" applyBorder="0" applyAlignment="0" applyProtection="0"/>
    <xf numFmtId="9" fontId="0" fillId="0" borderId="0" applyFont="0" applyFill="0" applyBorder="0" applyAlignment="0" applyProtection="0"/>
    <xf numFmtId="167" fontId="6" fillId="3" borderId="2">
      <alignment horizontal="left" indent="2"/>
      <protection/>
    </xf>
    <xf numFmtId="0" fontId="0" fillId="4" borderId="1">
      <alignment horizontal="centerContinuous" wrapText="1"/>
      <protection/>
    </xf>
    <xf numFmtId="0" fontId="8" fillId="2" borderId="1">
      <alignment horizontal="center"/>
      <protection/>
    </xf>
    <xf numFmtId="0" fontId="0" fillId="0" borderId="0">
      <alignment wrapText="1"/>
      <protection/>
    </xf>
    <xf numFmtId="0" fontId="0" fillId="5" borderId="1">
      <alignment horizontal="centerContinuous" wrapText="1"/>
      <protection/>
    </xf>
  </cellStyleXfs>
  <cellXfs count="288">
    <xf numFmtId="0" fontId="0" fillId="0" borderId="0" xfId="0" applyAlignment="1">
      <alignment/>
    </xf>
    <xf numFmtId="0" fontId="1" fillId="2" borderId="1" xfId="0" applyFont="1" applyFill="1" applyBorder="1" applyAlignment="1">
      <alignment horizontal="centerContinuous"/>
    </xf>
    <xf numFmtId="0" fontId="1" fillId="0" borderId="1" xfId="0" applyFont="1" applyFill="1" applyBorder="1" applyAlignment="1">
      <alignment horizontal="centerContinuous"/>
    </xf>
    <xf numFmtId="0" fontId="0" fillId="0" borderId="1" xfId="0" applyBorder="1" applyAlignment="1">
      <alignment horizontal="center"/>
    </xf>
    <xf numFmtId="0" fontId="0" fillId="0" borderId="1" xfId="0" applyBorder="1" applyAlignment="1">
      <alignment/>
    </xf>
    <xf numFmtId="4" fontId="0" fillId="0" borderId="1" xfId="0" applyNumberFormat="1" applyBorder="1" applyAlignment="1">
      <alignment horizontal="center"/>
    </xf>
    <xf numFmtId="0" fontId="10" fillId="0" borderId="1" xfId="0" applyFont="1" applyBorder="1" applyAlignment="1">
      <alignment/>
    </xf>
    <xf numFmtId="4" fontId="0" fillId="0" borderId="1" xfId="0" applyNumberFormat="1" applyBorder="1" applyAlignment="1">
      <alignment/>
    </xf>
    <xf numFmtId="4" fontId="0" fillId="0" borderId="0" xfId="0" applyNumberFormat="1" applyAlignment="1">
      <alignment/>
    </xf>
    <xf numFmtId="4" fontId="0" fillId="0" borderId="3" xfId="0" applyNumberFormat="1" applyBorder="1" applyAlignment="1">
      <alignment horizontal="center"/>
    </xf>
    <xf numFmtId="14" fontId="0" fillId="0" borderId="1" xfId="0" applyNumberFormat="1" applyBorder="1" applyAlignment="1">
      <alignment/>
    </xf>
    <xf numFmtId="0" fontId="0" fillId="0" borderId="0" xfId="0" applyAlignment="1">
      <alignment wrapText="1"/>
    </xf>
    <xf numFmtId="0" fontId="1" fillId="2" borderId="1" xfId="0" applyFont="1" applyFill="1" applyBorder="1" applyAlignment="1">
      <alignment wrapText="1"/>
    </xf>
    <xf numFmtId="0" fontId="1" fillId="0" borderId="0" xfId="0" applyFont="1" applyFill="1" applyBorder="1" applyAlignment="1">
      <alignment wrapText="1"/>
    </xf>
    <xf numFmtId="0" fontId="0" fillId="0" borderId="1" xfId="0" applyNumberFormat="1" applyBorder="1" applyAlignment="1">
      <alignment/>
    </xf>
    <xf numFmtId="0" fontId="0" fillId="0" borderId="0" xfId="0" applyBorder="1" applyAlignment="1">
      <alignment/>
    </xf>
    <xf numFmtId="0" fontId="8" fillId="2" borderId="0" xfId="0" applyFont="1" applyFill="1" applyAlignment="1">
      <alignment horizontal="center"/>
    </xf>
    <xf numFmtId="0" fontId="11" fillId="0" borderId="1" xfId="0" applyFont="1" applyBorder="1" applyAlignment="1">
      <alignment horizontal="left"/>
    </xf>
    <xf numFmtId="0" fontId="11" fillId="0" borderId="1" xfId="0" applyFont="1" applyBorder="1" applyAlignment="1">
      <alignment/>
    </xf>
    <xf numFmtId="0" fontId="8" fillId="2" borderId="0" xfId="0" applyFont="1" applyFill="1" applyAlignment="1">
      <alignment horizontal="centerContinuous"/>
    </xf>
    <xf numFmtId="0" fontId="0" fillId="0" borderId="4" xfId="0" applyBorder="1" applyAlignment="1">
      <alignment horizontal="center"/>
    </xf>
    <xf numFmtId="0" fontId="0" fillId="0" borderId="5" xfId="0" applyBorder="1" applyAlignment="1">
      <alignment/>
    </xf>
    <xf numFmtId="4" fontId="0" fillId="0" borderId="6" xfId="0" applyNumberFormat="1" applyBorder="1" applyAlignment="1">
      <alignment horizontal="center"/>
    </xf>
    <xf numFmtId="2" fontId="0" fillId="0" borderId="6" xfId="0" applyNumberFormat="1" applyBorder="1" applyAlignment="1">
      <alignment horizontal="center"/>
    </xf>
    <xf numFmtId="4" fontId="0" fillId="0" borderId="4" xfId="0" applyNumberFormat="1" applyBorder="1" applyAlignment="1">
      <alignment horizontal="center"/>
    </xf>
    <xf numFmtId="2" fontId="0" fillId="0" borderId="4" xfId="0" applyNumberFormat="1" applyBorder="1" applyAlignment="1">
      <alignment horizontal="center"/>
    </xf>
    <xf numFmtId="4" fontId="0" fillId="0" borderId="7" xfId="0" applyNumberFormat="1" applyBorder="1" applyAlignment="1">
      <alignment horizontal="center"/>
    </xf>
    <xf numFmtId="0" fontId="0" fillId="0" borderId="8" xfId="0" applyBorder="1" applyAlignment="1">
      <alignment/>
    </xf>
    <xf numFmtId="4" fontId="0" fillId="0" borderId="9" xfId="0" applyNumberFormat="1" applyBorder="1" applyAlignment="1">
      <alignment horizontal="center"/>
    </xf>
    <xf numFmtId="2" fontId="0" fillId="0" borderId="8" xfId="0" applyNumberFormat="1" applyBorder="1" applyAlignment="1">
      <alignment horizontal="center"/>
    </xf>
    <xf numFmtId="4" fontId="0" fillId="0" borderId="8" xfId="0" applyNumberFormat="1" applyBorder="1" applyAlignment="1">
      <alignment horizontal="center"/>
    </xf>
    <xf numFmtId="2" fontId="0" fillId="0" borderId="7" xfId="0" applyNumberFormat="1" applyBorder="1" applyAlignment="1">
      <alignment horizontal="center"/>
    </xf>
    <xf numFmtId="4" fontId="0" fillId="0" borderId="10" xfId="0" applyNumberFormat="1" applyBorder="1" applyAlignment="1">
      <alignment horizontal="center"/>
    </xf>
    <xf numFmtId="2" fontId="0" fillId="0" borderId="9" xfId="0" applyNumberFormat="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4" fillId="0" borderId="14" xfId="0" applyFont="1" applyFill="1" applyBorder="1" applyAlignment="1">
      <alignment horizontal="centerContinuous"/>
    </xf>
    <xf numFmtId="0" fontId="4" fillId="0" borderId="15" xfId="0" applyFont="1" applyFill="1" applyBorder="1" applyAlignment="1">
      <alignment horizontal="centerContinuous"/>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168" fontId="4" fillId="0" borderId="17" xfId="0" applyNumberFormat="1" applyFont="1" applyFill="1" applyBorder="1" applyAlignment="1">
      <alignment horizontal="centerContinuous"/>
    </xf>
    <xf numFmtId="168" fontId="4" fillId="0" borderId="20" xfId="0" applyNumberFormat="1" applyFont="1" applyFill="1" applyBorder="1" applyAlignment="1">
      <alignment horizontal="centerContinuous"/>
    </xf>
    <xf numFmtId="168" fontId="4" fillId="0" borderId="19" xfId="0" applyNumberFormat="1" applyFont="1" applyFill="1" applyBorder="1" applyAlignment="1">
      <alignment horizontal="centerContinuous"/>
    </xf>
    <xf numFmtId="0" fontId="8" fillId="0" borderId="21" xfId="0" applyFont="1" applyFill="1" applyBorder="1" applyAlignment="1">
      <alignment/>
    </xf>
    <xf numFmtId="0" fontId="0" fillId="0" borderId="22" xfId="0" applyFill="1" applyBorder="1" applyAlignment="1">
      <alignment horizontal="left" indent="1"/>
    </xf>
    <xf numFmtId="0" fontId="0" fillId="0" borderId="22" xfId="0" applyFill="1" applyBorder="1" applyAlignment="1">
      <alignment/>
    </xf>
    <xf numFmtId="0" fontId="0" fillId="0" borderId="21" xfId="0" applyFill="1" applyBorder="1" applyAlignment="1">
      <alignment horizontal="left" indent="2"/>
    </xf>
    <xf numFmtId="164" fontId="0" fillId="0" borderId="21" xfId="0" applyNumberFormat="1" applyFill="1" applyBorder="1" applyAlignment="1">
      <alignment/>
    </xf>
    <xf numFmtId="0" fontId="0" fillId="0" borderId="21" xfId="0" applyFill="1" applyBorder="1" applyAlignment="1">
      <alignment horizontal="left" indent="1"/>
    </xf>
    <xf numFmtId="4" fontId="0" fillId="0" borderId="21" xfId="0" applyNumberFormat="1" applyFill="1" applyBorder="1" applyAlignment="1">
      <alignment/>
    </xf>
    <xf numFmtId="164" fontId="0" fillId="0" borderId="23" xfId="0" applyNumberFormat="1" applyFill="1" applyBorder="1" applyAlignment="1">
      <alignment/>
    </xf>
    <xf numFmtId="0" fontId="0" fillId="0" borderId="21" xfId="0" applyFill="1" applyBorder="1" applyAlignment="1">
      <alignment horizontal="left" indent="3"/>
    </xf>
    <xf numFmtId="4" fontId="0" fillId="0" borderId="24" xfId="0" applyNumberFormat="1" applyFill="1" applyBorder="1" applyAlignment="1">
      <alignment/>
    </xf>
    <xf numFmtId="4" fontId="0" fillId="0" borderId="23" xfId="0" applyNumberFormat="1" applyFill="1" applyBorder="1" applyAlignment="1">
      <alignment/>
    </xf>
    <xf numFmtId="164" fontId="0" fillId="0" borderId="25" xfId="0" applyNumberFormat="1" applyFill="1" applyBorder="1" applyAlignment="1">
      <alignment/>
    </xf>
    <xf numFmtId="0" fontId="8" fillId="0" borderId="26" xfId="0" applyFont="1" applyFill="1" applyBorder="1" applyAlignment="1">
      <alignment/>
    </xf>
    <xf numFmtId="0" fontId="0" fillId="0" borderId="26" xfId="0" applyFill="1" applyBorder="1" applyAlignment="1">
      <alignment/>
    </xf>
    <xf numFmtId="0" fontId="0" fillId="0" borderId="27" xfId="0" applyFill="1" applyBorder="1" applyAlignment="1">
      <alignment/>
    </xf>
    <xf numFmtId="0" fontId="8" fillId="0" borderId="0" xfId="0" applyFont="1" applyFill="1" applyAlignment="1">
      <alignment/>
    </xf>
    <xf numFmtId="2" fontId="0" fillId="0" borderId="22" xfId="0" applyNumberFormat="1" applyFill="1" applyBorder="1" applyAlignment="1">
      <alignment/>
    </xf>
    <xf numFmtId="164" fontId="0" fillId="0" borderId="22" xfId="0" applyNumberFormat="1" applyFill="1" applyBorder="1" applyAlignment="1">
      <alignment/>
    </xf>
    <xf numFmtId="0" fontId="0" fillId="0" borderId="21" xfId="0" applyFont="1" applyFill="1" applyBorder="1" applyAlignment="1">
      <alignment horizontal="left" indent="1"/>
    </xf>
    <xf numFmtId="0" fontId="0" fillId="0" borderId="21" xfId="0" applyFill="1" applyBorder="1" applyAlignment="1">
      <alignment/>
    </xf>
    <xf numFmtId="14" fontId="0" fillId="0" borderId="21" xfId="0" applyNumberFormat="1" applyFont="1" applyFill="1" applyBorder="1" applyAlignment="1">
      <alignment horizontal="left" indent="1"/>
    </xf>
    <xf numFmtId="14" fontId="0" fillId="0" borderId="21" xfId="0" applyNumberFormat="1" applyFill="1" applyBorder="1" applyAlignment="1">
      <alignment horizontal="left" indent="1"/>
    </xf>
    <xf numFmtId="0" fontId="0" fillId="0" borderId="24" xfId="0" applyFill="1" applyBorder="1" applyAlignment="1">
      <alignment/>
    </xf>
    <xf numFmtId="168" fontId="8" fillId="0" borderId="21" xfId="0" applyNumberFormat="1" applyFont="1" applyFill="1" applyBorder="1" applyAlignment="1">
      <alignment horizontal="center"/>
    </xf>
    <xf numFmtId="168" fontId="8" fillId="0" borderId="22" xfId="0" applyNumberFormat="1" applyFont="1" applyFill="1" applyBorder="1" applyAlignment="1">
      <alignment horizontal="center"/>
    </xf>
    <xf numFmtId="0" fontId="1" fillId="0" borderId="21" xfId="0" applyFont="1" applyFill="1" applyBorder="1" applyAlignment="1">
      <alignment/>
    </xf>
    <xf numFmtId="0" fontId="4" fillId="0" borderId="21" xfId="0" applyFont="1" applyFill="1" applyBorder="1" applyAlignment="1">
      <alignment horizontal="center"/>
    </xf>
    <xf numFmtId="43" fontId="0" fillId="0" borderId="21" xfId="0" applyNumberFormat="1" applyFill="1" applyBorder="1" applyAlignment="1">
      <alignment/>
    </xf>
    <xf numFmtId="164" fontId="0" fillId="0" borderId="28" xfId="0" applyNumberFormat="1" applyFill="1" applyBorder="1" applyAlignment="1">
      <alignment/>
    </xf>
    <xf numFmtId="0" fontId="4" fillId="0" borderId="21" xfId="0" applyFont="1" applyFill="1" applyBorder="1" applyAlignment="1">
      <alignment horizontal="left" indent="1"/>
    </xf>
    <xf numFmtId="0" fontId="0" fillId="0" borderId="29" xfId="0" applyFill="1" applyBorder="1" applyAlignment="1">
      <alignment/>
    </xf>
    <xf numFmtId="43" fontId="0" fillId="0" borderId="23" xfId="0" applyNumberFormat="1" applyFill="1" applyBorder="1" applyAlignment="1">
      <alignment/>
    </xf>
    <xf numFmtId="164" fontId="0" fillId="0" borderId="24" xfId="0" applyNumberFormat="1" applyFill="1" applyBorder="1" applyAlignment="1">
      <alignment/>
    </xf>
    <xf numFmtId="0" fontId="1" fillId="0" borderId="26" xfId="0" applyFont="1" applyFill="1" applyBorder="1" applyAlignment="1">
      <alignment/>
    </xf>
    <xf numFmtId="0" fontId="0" fillId="0" borderId="4" xfId="0" applyBorder="1" applyAlignment="1">
      <alignment/>
    </xf>
    <xf numFmtId="0" fontId="0" fillId="0" borderId="4" xfId="0" applyBorder="1" applyAlignment="1">
      <alignment wrapText="1"/>
    </xf>
    <xf numFmtId="39" fontId="0" fillId="0" borderId="4" xfId="0" applyNumberFormat="1" applyBorder="1" applyAlignment="1">
      <alignment/>
    </xf>
    <xf numFmtId="0" fontId="0" fillId="0" borderId="4" xfId="0" applyNumberFormat="1" applyBorder="1" applyAlignment="1">
      <alignment/>
    </xf>
    <xf numFmtId="0" fontId="4" fillId="0" borderId="4" xfId="0" applyFont="1" applyBorder="1" applyAlignment="1">
      <alignment horizontal="center"/>
    </xf>
    <xf numFmtId="170" fontId="0" fillId="0" borderId="4" xfId="0" applyNumberFormat="1" applyFont="1" applyBorder="1" applyAlignment="1">
      <alignment/>
    </xf>
    <xf numFmtId="0" fontId="0" fillId="0" borderId="4" xfId="0" applyNumberFormat="1" applyFont="1" applyBorder="1" applyAlignment="1">
      <alignment/>
    </xf>
    <xf numFmtId="0" fontId="0" fillId="0" borderId="4" xfId="0" applyFont="1" applyBorder="1" applyAlignment="1">
      <alignment/>
    </xf>
    <xf numFmtId="39" fontId="0" fillId="0" borderId="4" xfId="0" applyNumberFormat="1" applyFont="1" applyBorder="1" applyAlignment="1">
      <alignment/>
    </xf>
    <xf numFmtId="0" fontId="0" fillId="0" borderId="4" xfId="0" applyFont="1" applyBorder="1" applyAlignment="1">
      <alignment horizontal="left"/>
    </xf>
    <xf numFmtId="0" fontId="0" fillId="0" borderId="4" xfId="0" applyFont="1" applyBorder="1" applyAlignment="1">
      <alignment horizontal="left" indent="1"/>
    </xf>
    <xf numFmtId="0" fontId="0" fillId="0" borderId="4" xfId="0" applyFont="1" applyBorder="1" applyAlignment="1">
      <alignment horizontal="left" indent="2"/>
    </xf>
    <xf numFmtId="2" fontId="0" fillId="0" borderId="4" xfId="0" applyNumberFormat="1" applyFont="1" applyBorder="1" applyAlignment="1">
      <alignment horizontal="left"/>
    </xf>
    <xf numFmtId="0" fontId="4" fillId="0" borderId="4" xfId="0" applyFont="1" applyBorder="1" applyAlignment="1">
      <alignment horizontal="center"/>
    </xf>
    <xf numFmtId="0" fontId="0" fillId="0" borderId="4" xfId="0" applyFont="1" applyFill="1" applyBorder="1" applyAlignment="1">
      <alignment horizontal="left"/>
    </xf>
    <xf numFmtId="0" fontId="0" fillId="0" borderId="4" xfId="0" applyBorder="1" applyAlignment="1">
      <alignment horizontal="left"/>
    </xf>
    <xf numFmtId="0" fontId="0" fillId="0" borderId="4" xfId="0" applyBorder="1" applyAlignment="1">
      <alignment horizontal="left" indent="2"/>
    </xf>
    <xf numFmtId="0" fontId="0" fillId="0" borderId="4" xfId="0" applyBorder="1" applyAlignment="1">
      <alignment horizontal="left" indent="1"/>
    </xf>
    <xf numFmtId="0" fontId="0" fillId="0" borderId="12" xfId="0" applyNumberFormat="1" applyBorder="1" applyAlignment="1">
      <alignment/>
    </xf>
    <xf numFmtId="0" fontId="0" fillId="0" borderId="12" xfId="0" applyBorder="1" applyAlignment="1">
      <alignment/>
    </xf>
    <xf numFmtId="39" fontId="0" fillId="0" borderId="12" xfId="0" applyNumberFormat="1" applyBorder="1" applyAlignment="1">
      <alignment/>
    </xf>
    <xf numFmtId="39" fontId="1" fillId="2" borderId="0" xfId="0" applyNumberFormat="1" applyFont="1" applyFill="1" applyAlignment="1">
      <alignment/>
    </xf>
    <xf numFmtId="0" fontId="0" fillId="0" borderId="0" xfId="0" applyNumberFormat="1" applyAlignment="1">
      <alignment/>
    </xf>
    <xf numFmtId="39" fontId="0" fillId="0" borderId="0" xfId="0" applyNumberFormat="1" applyAlignment="1">
      <alignment/>
    </xf>
    <xf numFmtId="0" fontId="0" fillId="0" borderId="1" xfId="0" applyFill="1" applyBorder="1" applyAlignment="1">
      <alignment/>
    </xf>
    <xf numFmtId="0" fontId="0" fillId="0" borderId="0" xfId="0" applyFill="1" applyBorder="1" applyAlignment="1">
      <alignment/>
    </xf>
    <xf numFmtId="14" fontId="0" fillId="0" borderId="0" xfId="0" applyNumberFormat="1" applyBorder="1" applyAlignment="1">
      <alignment/>
    </xf>
    <xf numFmtId="39" fontId="1" fillId="2" borderId="30" xfId="0" applyNumberFormat="1" applyFont="1" applyFill="1" applyBorder="1" applyAlignment="1">
      <alignment/>
    </xf>
    <xf numFmtId="39" fontId="1" fillId="2" borderId="31" xfId="0" applyNumberFormat="1" applyFont="1" applyFill="1" applyBorder="1" applyAlignment="1">
      <alignment/>
    </xf>
    <xf numFmtId="0" fontId="8" fillId="5" borderId="21" xfId="0" applyFont="1" applyFill="1" applyBorder="1" applyAlignment="1">
      <alignment/>
    </xf>
    <xf numFmtId="0" fontId="0" fillId="5" borderId="0" xfId="0" applyFill="1" applyAlignment="1">
      <alignment/>
    </xf>
    <xf numFmtId="0" fontId="0" fillId="5" borderId="21" xfId="0" applyFill="1" applyBorder="1" applyAlignment="1">
      <alignment/>
    </xf>
    <xf numFmtId="164" fontId="0" fillId="5" borderId="25" xfId="0" applyNumberFormat="1" applyFill="1" applyBorder="1" applyAlignment="1">
      <alignment/>
    </xf>
    <xf numFmtId="164" fontId="0" fillId="5" borderId="21" xfId="0" applyNumberFormat="1" applyFill="1" applyBorder="1" applyAlignment="1">
      <alignment/>
    </xf>
    <xf numFmtId="0" fontId="1" fillId="5" borderId="21" xfId="0" applyFont="1" applyFill="1" applyBorder="1" applyAlignment="1">
      <alignment/>
    </xf>
    <xf numFmtId="4" fontId="0" fillId="5" borderId="21" xfId="0" applyNumberFormat="1" applyFill="1" applyBorder="1" applyAlignment="1">
      <alignment/>
    </xf>
    <xf numFmtId="0" fontId="13" fillId="0" borderId="1" xfId="0" applyFont="1" applyBorder="1" applyAlignment="1">
      <alignment/>
    </xf>
    <xf numFmtId="4" fontId="0" fillId="6" borderId="23" xfId="0" applyNumberFormat="1" applyFill="1" applyBorder="1" applyAlignment="1">
      <alignment/>
    </xf>
    <xf numFmtId="0" fontId="14" fillId="0" borderId="1" xfId="0" applyFont="1" applyBorder="1" applyAlignment="1">
      <alignment/>
    </xf>
    <xf numFmtId="0" fontId="0" fillId="7" borderId="1" xfId="0" applyFill="1" applyBorder="1" applyAlignment="1">
      <alignment/>
    </xf>
    <xf numFmtId="0" fontId="0" fillId="8" borderId="1" xfId="0" applyFill="1" applyBorder="1" applyAlignment="1">
      <alignment/>
    </xf>
    <xf numFmtId="0" fontId="0" fillId="9" borderId="1" xfId="0" applyFill="1" applyBorder="1" applyAlignment="1">
      <alignment/>
    </xf>
    <xf numFmtId="0" fontId="14" fillId="7" borderId="1" xfId="0" applyFont="1" applyFill="1" applyBorder="1" applyAlignment="1">
      <alignment wrapText="1"/>
    </xf>
    <xf numFmtId="0" fontId="14" fillId="8" borderId="1" xfId="0" applyFont="1" applyFill="1" applyBorder="1" applyAlignment="1">
      <alignment wrapText="1"/>
    </xf>
    <xf numFmtId="0" fontId="0" fillId="0" borderId="0" xfId="0" applyFill="1" applyAlignment="1">
      <alignment/>
    </xf>
    <xf numFmtId="0" fontId="0" fillId="0" borderId="21" xfId="0" applyFill="1" applyBorder="1" applyAlignment="1">
      <alignment horizontal="left"/>
    </xf>
    <xf numFmtId="4" fontId="4" fillId="0" borderId="15" xfId="0" applyNumberFormat="1" applyFont="1" applyFill="1" applyBorder="1" applyAlignment="1">
      <alignment horizontal="centerContinuous"/>
    </xf>
    <xf numFmtId="4" fontId="4" fillId="0" borderId="18" xfId="0" applyNumberFormat="1" applyFont="1" applyFill="1" applyBorder="1" applyAlignment="1">
      <alignment horizontal="centerContinuous"/>
    </xf>
    <xf numFmtId="4" fontId="4" fillId="0" borderId="20" xfId="0" applyNumberFormat="1" applyFont="1" applyFill="1" applyBorder="1" applyAlignment="1">
      <alignment horizontal="centerContinuous"/>
    </xf>
    <xf numFmtId="4" fontId="4" fillId="0" borderId="22" xfId="0" applyNumberFormat="1" applyFont="1" applyFill="1" applyBorder="1" applyAlignment="1">
      <alignment horizontal="center"/>
    </xf>
    <xf numFmtId="4" fontId="0" fillId="0" borderId="32" xfId="0" applyNumberFormat="1" applyFill="1" applyBorder="1" applyAlignment="1">
      <alignment/>
    </xf>
    <xf numFmtId="4" fontId="1" fillId="0" borderId="27" xfId="0" applyNumberFormat="1" applyFont="1" applyFill="1" applyBorder="1" applyAlignment="1">
      <alignment/>
    </xf>
    <xf numFmtId="0" fontId="14" fillId="9" borderId="1" xfId="0" applyFont="1" applyFill="1" applyBorder="1" applyAlignment="1">
      <alignment wrapText="1"/>
    </xf>
    <xf numFmtId="4" fontId="0" fillId="0" borderId="0" xfId="0" applyNumberFormat="1" applyBorder="1" applyAlignment="1">
      <alignment horizontal="center"/>
    </xf>
    <xf numFmtId="4" fontId="0" fillId="8" borderId="1" xfId="0" applyNumberFormat="1" applyFill="1" applyBorder="1" applyAlignment="1">
      <alignment/>
    </xf>
    <xf numFmtId="4" fontId="0" fillId="7" borderId="1" xfId="0" applyNumberFormat="1" applyFill="1" applyBorder="1" applyAlignment="1">
      <alignment/>
    </xf>
    <xf numFmtId="4" fontId="0" fillId="9" borderId="1" xfId="0" applyNumberFormat="1" applyFill="1" applyBorder="1" applyAlignment="1">
      <alignment/>
    </xf>
    <xf numFmtId="0" fontId="16" fillId="0" borderId="1" xfId="0" applyFont="1" applyFill="1" applyBorder="1" applyAlignment="1">
      <alignment/>
    </xf>
    <xf numFmtId="0" fontId="16" fillId="0" borderId="0" xfId="0" applyFont="1" applyAlignment="1">
      <alignment/>
    </xf>
    <xf numFmtId="0" fontId="16" fillId="0" borderId="33" xfId="0" applyFont="1" applyBorder="1" applyAlignment="1">
      <alignment/>
    </xf>
    <xf numFmtId="0" fontId="0" fillId="0" borderId="0" xfId="0" applyFont="1" applyAlignment="1">
      <alignment/>
    </xf>
    <xf numFmtId="0" fontId="0" fillId="0" borderId="34" xfId="0" applyNumberFormat="1" applyFont="1" applyBorder="1" applyAlignment="1">
      <alignment/>
    </xf>
    <xf numFmtId="0" fontId="0" fillId="0" borderId="30" xfId="0" applyFont="1" applyBorder="1" applyAlignment="1">
      <alignment/>
    </xf>
    <xf numFmtId="0" fontId="0" fillId="0" borderId="30" xfId="0" applyFont="1" applyBorder="1" applyAlignment="1">
      <alignment/>
    </xf>
    <xf numFmtId="0" fontId="0" fillId="0" borderId="13" xfId="0" applyFont="1" applyBorder="1" applyAlignment="1">
      <alignment/>
    </xf>
    <xf numFmtId="0" fontId="0" fillId="0" borderId="31" xfId="0" applyFont="1" applyBorder="1" applyAlignment="1">
      <alignment horizontal="left"/>
    </xf>
    <xf numFmtId="0" fontId="0" fillId="0" borderId="35" xfId="0" applyNumberFormat="1"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0" fillId="0" borderId="37" xfId="0" applyFont="1" applyBorder="1" applyAlignment="1">
      <alignment horizontal="center"/>
    </xf>
    <xf numFmtId="0" fontId="0" fillId="0" borderId="12" xfId="0" applyFont="1" applyBorder="1" applyAlignment="1">
      <alignment/>
    </xf>
    <xf numFmtId="170" fontId="0" fillId="0" borderId="38" xfId="0" applyNumberFormat="1" applyFont="1" applyBorder="1" applyAlignment="1">
      <alignment/>
    </xf>
    <xf numFmtId="0" fontId="0" fillId="0" borderId="39" xfId="0" applyNumberFormat="1" applyFont="1" applyBorder="1" applyAlignment="1">
      <alignment/>
    </xf>
    <xf numFmtId="0" fontId="0" fillId="0" borderId="40" xfId="0" applyFont="1" applyBorder="1" applyAlignment="1">
      <alignment/>
    </xf>
    <xf numFmtId="0" fontId="0" fillId="0" borderId="33" xfId="0" applyFont="1" applyBorder="1" applyAlignment="1">
      <alignment/>
    </xf>
    <xf numFmtId="43" fontId="0" fillId="0" borderId="6" xfId="17" applyFont="1" applyBorder="1" applyAlignment="1">
      <alignment/>
    </xf>
    <xf numFmtId="0" fontId="0" fillId="0" borderId="41" xfId="0" applyNumberFormat="1" applyFont="1" applyBorder="1" applyAlignment="1">
      <alignment horizontal="center"/>
    </xf>
    <xf numFmtId="0" fontId="0" fillId="0" borderId="42" xfId="0" applyFont="1" applyBorder="1" applyAlignment="1">
      <alignment/>
    </xf>
    <xf numFmtId="0" fontId="0" fillId="0" borderId="43" xfId="0" applyNumberFormat="1" applyFont="1" applyBorder="1" applyAlignment="1">
      <alignment/>
    </xf>
    <xf numFmtId="0" fontId="0" fillId="0" borderId="1" xfId="0" applyNumberFormat="1" applyFont="1" applyBorder="1" applyAlignment="1">
      <alignment horizontal="center"/>
    </xf>
    <xf numFmtId="0" fontId="0" fillId="0" borderId="1" xfId="0" applyFont="1" applyBorder="1" applyAlignment="1">
      <alignment horizontal="center"/>
    </xf>
    <xf numFmtId="43" fontId="0" fillId="0" borderId="4" xfId="17" applyFont="1" applyBorder="1" applyAlignment="1">
      <alignment horizontal="center"/>
    </xf>
    <xf numFmtId="0" fontId="0" fillId="0" borderId="44" xfId="0" applyFont="1" applyBorder="1" applyAlignment="1">
      <alignment horizontal="center"/>
    </xf>
    <xf numFmtId="0" fontId="0" fillId="0" borderId="45" xfId="0" applyNumberFormat="1" applyFont="1" applyBorder="1" applyAlignment="1">
      <alignment/>
    </xf>
    <xf numFmtId="0" fontId="0" fillId="0" borderId="37" xfId="0" applyNumberFormat="1" applyFont="1" applyBorder="1" applyAlignment="1">
      <alignment horizontal="center"/>
    </xf>
    <xf numFmtId="0" fontId="0" fillId="0" borderId="46" xfId="0" applyFont="1" applyBorder="1" applyAlignment="1">
      <alignment horizontal="center"/>
    </xf>
    <xf numFmtId="43" fontId="0" fillId="0" borderId="12" xfId="17" applyFont="1" applyBorder="1" applyAlignment="1">
      <alignment horizontal="center"/>
    </xf>
    <xf numFmtId="0" fontId="0" fillId="0" borderId="0" xfId="0" applyNumberFormat="1" applyFont="1" applyAlignment="1">
      <alignment/>
    </xf>
    <xf numFmtId="39" fontId="0" fillId="0" borderId="44" xfId="0" applyNumberFormat="1" applyFont="1" applyBorder="1" applyAlignment="1">
      <alignment horizontal="center"/>
    </xf>
    <xf numFmtId="43" fontId="0" fillId="0" borderId="41" xfId="0" applyNumberFormat="1" applyFont="1" applyBorder="1" applyAlignment="1">
      <alignment horizontal="center"/>
    </xf>
    <xf numFmtId="43" fontId="0" fillId="0" borderId="0" xfId="0" applyNumberFormat="1" applyFont="1" applyAlignment="1">
      <alignment/>
    </xf>
    <xf numFmtId="43" fontId="0" fillId="0" borderId="1" xfId="0" applyNumberFormat="1" applyBorder="1" applyAlignment="1">
      <alignment/>
    </xf>
    <xf numFmtId="0" fontId="0" fillId="5" borderId="4" xfId="0" applyFill="1" applyBorder="1" applyAlignment="1">
      <alignment horizontal="center"/>
    </xf>
    <xf numFmtId="4" fontId="0" fillId="5" borderId="6" xfId="0" applyNumberFormat="1" applyFill="1" applyBorder="1" applyAlignment="1">
      <alignment horizontal="center"/>
    </xf>
    <xf numFmtId="4" fontId="0" fillId="5" borderId="4" xfId="0" applyNumberFormat="1" applyFill="1" applyBorder="1" applyAlignment="1">
      <alignment horizontal="center"/>
    </xf>
    <xf numFmtId="4" fontId="0" fillId="5" borderId="7" xfId="0" applyNumberFormat="1" applyFill="1" applyBorder="1" applyAlignment="1">
      <alignment horizontal="center"/>
    </xf>
    <xf numFmtId="4" fontId="0" fillId="5" borderId="9" xfId="0" applyNumberFormat="1" applyFill="1" applyBorder="1" applyAlignment="1">
      <alignment horizontal="center"/>
    </xf>
    <xf numFmtId="172" fontId="0" fillId="0" borderId="4" xfId="0" applyNumberFormat="1" applyFont="1" applyBorder="1" applyAlignment="1">
      <alignment/>
    </xf>
    <xf numFmtId="0" fontId="0" fillId="0" borderId="47" xfId="0" applyBorder="1" applyAlignment="1">
      <alignment/>
    </xf>
    <xf numFmtId="0" fontId="0" fillId="0" borderId="21" xfId="0" applyBorder="1" applyAlignment="1">
      <alignment/>
    </xf>
    <xf numFmtId="0" fontId="0" fillId="0" borderId="48" xfId="0" applyBorder="1" applyAlignment="1">
      <alignment/>
    </xf>
    <xf numFmtId="0" fontId="0" fillId="0" borderId="49" xfId="0" applyBorder="1" applyAlignment="1">
      <alignment/>
    </xf>
    <xf numFmtId="0" fontId="0" fillId="0" borderId="26" xfId="0" applyBorder="1" applyAlignment="1">
      <alignment/>
    </xf>
    <xf numFmtId="0" fontId="0" fillId="0" borderId="50" xfId="0" applyBorder="1" applyAlignment="1">
      <alignment/>
    </xf>
    <xf numFmtId="0" fontId="0" fillId="0" borderId="51" xfId="0" applyBorder="1" applyAlignment="1">
      <alignment horizontal="centerContinuous"/>
    </xf>
    <xf numFmtId="0" fontId="0" fillId="0" borderId="22" xfId="0" applyBorder="1" applyAlignment="1">
      <alignment horizontal="centerContinuous"/>
    </xf>
    <xf numFmtId="0" fontId="0" fillId="0" borderId="52" xfId="0" applyBorder="1" applyAlignment="1">
      <alignment horizontal="centerContinuous"/>
    </xf>
    <xf numFmtId="0" fontId="0" fillId="0" borderId="53" xfId="0" applyBorder="1" applyAlignment="1">
      <alignment/>
    </xf>
    <xf numFmtId="0" fontId="0" fillId="0" borderId="54" xfId="0" applyBorder="1" applyAlignment="1">
      <alignment/>
    </xf>
    <xf numFmtId="0" fontId="0" fillId="0" borderId="47" xfId="0" applyBorder="1" applyAlignment="1">
      <alignment horizontal="centerContinuous"/>
    </xf>
    <xf numFmtId="0" fontId="0" fillId="0" borderId="21" xfId="0" applyBorder="1" applyAlignment="1">
      <alignment horizontal="centerContinuous"/>
    </xf>
    <xf numFmtId="0" fontId="0" fillId="0" borderId="48" xfId="0" applyBorder="1" applyAlignment="1">
      <alignment horizontal="centerContinuous"/>
    </xf>
    <xf numFmtId="0" fontId="0" fillId="0" borderId="49" xfId="0" applyBorder="1" applyAlignment="1">
      <alignment horizontal="centerContinuous"/>
    </xf>
    <xf numFmtId="0" fontId="0" fillId="0" borderId="26" xfId="0" applyBorder="1" applyAlignment="1">
      <alignment horizontal="centerContinuous"/>
    </xf>
    <xf numFmtId="0" fontId="0" fillId="0" borderId="50" xfId="0" applyBorder="1" applyAlignment="1">
      <alignment horizontal="centerContinuous"/>
    </xf>
    <xf numFmtId="0" fontId="0" fillId="0" borderId="29" xfId="0" applyBorder="1" applyAlignment="1">
      <alignment horizontal="center"/>
    </xf>
    <xf numFmtId="172" fontId="0" fillId="0" borderId="43" xfId="0" applyNumberFormat="1" applyFont="1" applyBorder="1" applyAlignment="1">
      <alignment/>
    </xf>
    <xf numFmtId="39" fontId="0" fillId="0" borderId="41" xfId="0" applyNumberFormat="1" applyFont="1" applyBorder="1" applyAlignment="1">
      <alignment horizontal="center"/>
    </xf>
    <xf numFmtId="43" fontId="0" fillId="0" borderId="21" xfId="0" applyNumberFormat="1" applyBorder="1" applyAlignment="1">
      <alignment/>
    </xf>
    <xf numFmtId="0" fontId="0" fillId="0" borderId="23" xfId="0" applyBorder="1" applyAlignment="1">
      <alignment/>
    </xf>
    <xf numFmtId="43" fontId="0" fillId="0" borderId="23" xfId="0" applyNumberFormat="1" applyBorder="1" applyAlignment="1">
      <alignment/>
    </xf>
    <xf numFmtId="0" fontId="0" fillId="0" borderId="27" xfId="0" applyBorder="1" applyAlignment="1">
      <alignment/>
    </xf>
    <xf numFmtId="43" fontId="0" fillId="0" borderId="32" xfId="0" applyNumberFormat="1" applyBorder="1" applyAlignment="1">
      <alignment/>
    </xf>
    <xf numFmtId="0" fontId="0" fillId="0" borderId="0" xfId="0" applyFont="1" applyAlignment="1">
      <alignment/>
    </xf>
    <xf numFmtId="0" fontId="0" fillId="0" borderId="34" xfId="0" applyNumberFormat="1" applyFont="1" applyBorder="1" applyAlignment="1">
      <alignment/>
    </xf>
    <xf numFmtId="0" fontId="0" fillId="0" borderId="30" xfId="0" applyFont="1" applyBorder="1" applyAlignment="1">
      <alignment/>
    </xf>
    <xf numFmtId="0" fontId="0" fillId="0" borderId="30" xfId="0" applyFont="1" applyBorder="1" applyAlignment="1">
      <alignment/>
    </xf>
    <xf numFmtId="0" fontId="0" fillId="0" borderId="13" xfId="0" applyFont="1" applyBorder="1" applyAlignment="1">
      <alignment/>
    </xf>
    <xf numFmtId="0" fontId="0" fillId="0" borderId="31" xfId="0" applyFont="1" applyBorder="1" applyAlignment="1">
      <alignment horizontal="left"/>
    </xf>
    <xf numFmtId="0" fontId="0" fillId="0" borderId="35" xfId="0" applyNumberFormat="1"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0" fillId="0" borderId="37" xfId="0" applyFont="1" applyBorder="1" applyAlignment="1">
      <alignment horizontal="center"/>
    </xf>
    <xf numFmtId="0" fontId="0" fillId="0" borderId="12" xfId="0" applyFont="1" applyBorder="1" applyAlignment="1">
      <alignment/>
    </xf>
    <xf numFmtId="170" fontId="0" fillId="0" borderId="38" xfId="0" applyNumberFormat="1" applyFont="1" applyBorder="1" applyAlignment="1">
      <alignment/>
    </xf>
    <xf numFmtId="0" fontId="0" fillId="0" borderId="39" xfId="0" applyNumberFormat="1" applyFont="1" applyBorder="1" applyAlignment="1">
      <alignment/>
    </xf>
    <xf numFmtId="0" fontId="0" fillId="0" borderId="40" xfId="0" applyFont="1" applyBorder="1" applyAlignment="1">
      <alignment/>
    </xf>
    <xf numFmtId="0" fontId="0" fillId="0" borderId="33" xfId="0" applyFont="1" applyBorder="1" applyAlignment="1">
      <alignment/>
    </xf>
    <xf numFmtId="43" fontId="0" fillId="0" borderId="6" xfId="17" applyFont="1" applyBorder="1" applyAlignment="1">
      <alignment/>
    </xf>
    <xf numFmtId="172" fontId="0" fillId="0" borderId="43" xfId="0" applyNumberFormat="1" applyFont="1" applyBorder="1" applyAlignment="1">
      <alignment/>
    </xf>
    <xf numFmtId="0" fontId="0" fillId="0" borderId="41" xfId="0" applyNumberFormat="1" applyFont="1" applyBorder="1" applyAlignment="1">
      <alignment horizontal="center"/>
    </xf>
    <xf numFmtId="0" fontId="0" fillId="0" borderId="42" xfId="0" applyFont="1" applyBorder="1" applyAlignment="1">
      <alignment/>
    </xf>
    <xf numFmtId="0" fontId="0" fillId="0" borderId="43" xfId="0" applyNumberFormat="1" applyFont="1" applyBorder="1" applyAlignment="1">
      <alignment/>
    </xf>
    <xf numFmtId="0" fontId="0" fillId="0" borderId="1" xfId="0" applyNumberFormat="1" applyFont="1" applyBorder="1" applyAlignment="1">
      <alignment horizontal="center"/>
    </xf>
    <xf numFmtId="0" fontId="0" fillId="0" borderId="1" xfId="0" applyFont="1" applyBorder="1" applyAlignment="1">
      <alignment horizontal="center"/>
    </xf>
    <xf numFmtId="43" fontId="0" fillId="0" borderId="4" xfId="17" applyFont="1" applyBorder="1" applyAlignment="1">
      <alignment horizontal="center"/>
    </xf>
    <xf numFmtId="0" fontId="0" fillId="0" borderId="44" xfId="0" applyFont="1" applyBorder="1" applyAlignment="1">
      <alignment horizontal="center"/>
    </xf>
    <xf numFmtId="0" fontId="0" fillId="0" borderId="45" xfId="0" applyNumberFormat="1" applyFont="1" applyBorder="1" applyAlignment="1">
      <alignment/>
    </xf>
    <xf numFmtId="0" fontId="0" fillId="0" borderId="37" xfId="0" applyNumberFormat="1" applyFont="1" applyBorder="1" applyAlignment="1">
      <alignment horizontal="center"/>
    </xf>
    <xf numFmtId="0" fontId="0" fillId="0" borderId="46" xfId="0" applyFont="1" applyBorder="1" applyAlignment="1">
      <alignment horizontal="center"/>
    </xf>
    <xf numFmtId="43" fontId="0" fillId="0" borderId="12" xfId="17" applyFont="1" applyBorder="1" applyAlignment="1">
      <alignment horizontal="center"/>
    </xf>
    <xf numFmtId="0" fontId="0" fillId="0" borderId="0" xfId="0" applyNumberFormat="1" applyFont="1" applyAlignment="1">
      <alignment/>
    </xf>
    <xf numFmtId="39" fontId="0" fillId="0" borderId="44" xfId="0" applyNumberFormat="1" applyFont="1" applyBorder="1" applyAlignment="1">
      <alignment horizontal="center"/>
    </xf>
    <xf numFmtId="39" fontId="0" fillId="0" borderId="41" xfId="0" applyNumberFormat="1" applyFont="1" applyBorder="1" applyAlignment="1">
      <alignment horizontal="center"/>
    </xf>
    <xf numFmtId="43" fontId="0" fillId="0" borderId="41" xfId="0" applyNumberFormat="1" applyFont="1" applyBorder="1" applyAlignment="1">
      <alignment horizontal="center"/>
    </xf>
    <xf numFmtId="43" fontId="0" fillId="0" borderId="0" xfId="0" applyNumberFormat="1" applyFont="1" applyAlignment="1">
      <alignment/>
    </xf>
    <xf numFmtId="0" fontId="0" fillId="4" borderId="0" xfId="0" applyFill="1" applyAlignment="1">
      <alignment horizontal="center"/>
    </xf>
    <xf numFmtId="0" fontId="0" fillId="9" borderId="1" xfId="0" applyFill="1" applyBorder="1" applyAlignment="1">
      <alignment horizontal="center"/>
    </xf>
    <xf numFmtId="0" fontId="15" fillId="8" borderId="1" xfId="0" applyFont="1" applyFill="1" applyBorder="1" applyAlignment="1">
      <alignment horizontal="center" vertical="center" wrapText="1"/>
    </xf>
    <xf numFmtId="0" fontId="0" fillId="7" borderId="1" xfId="0" applyFill="1" applyBorder="1" applyAlignment="1">
      <alignment horizontal="center"/>
    </xf>
    <xf numFmtId="0" fontId="0" fillId="8" borderId="1" xfId="0" applyFill="1" applyBorder="1" applyAlignment="1">
      <alignment horizontal="center"/>
    </xf>
    <xf numFmtId="0" fontId="13" fillId="0" borderId="1" xfId="0" applyFont="1" applyBorder="1" applyAlignment="1">
      <alignment horizontal="center" vertical="center" wrapText="1"/>
    </xf>
    <xf numFmtId="0" fontId="13" fillId="7" borderId="1" xfId="0" applyFont="1" applyFill="1" applyBorder="1" applyAlignment="1">
      <alignment horizontal="center" wrapText="1"/>
    </xf>
    <xf numFmtId="0" fontId="13" fillId="8" borderId="1" xfId="0" applyFont="1" applyFill="1" applyBorder="1" applyAlignment="1">
      <alignment horizontal="center" wrapText="1"/>
    </xf>
    <xf numFmtId="0" fontId="13" fillId="0" borderId="1" xfId="0" applyFont="1" applyBorder="1" applyAlignment="1">
      <alignment horizontal="left"/>
    </xf>
    <xf numFmtId="0" fontId="13" fillId="9" borderId="1" xfId="0" applyFont="1" applyFill="1" applyBorder="1" applyAlignment="1">
      <alignment horizontal="center" wrapText="1"/>
    </xf>
    <xf numFmtId="0" fontId="13" fillId="7" borderId="41" xfId="0" applyFont="1" applyFill="1" applyBorder="1" applyAlignment="1">
      <alignment horizontal="left" vertical="center" wrapText="1"/>
    </xf>
    <xf numFmtId="0" fontId="13" fillId="7" borderId="55" xfId="0" applyFont="1" applyFill="1" applyBorder="1" applyAlignment="1">
      <alignment horizontal="left" vertical="center" wrapText="1"/>
    </xf>
    <xf numFmtId="0" fontId="13" fillId="7" borderId="56" xfId="0" applyFont="1" applyFill="1" applyBorder="1" applyAlignment="1">
      <alignment horizontal="left" vertical="center" wrapText="1"/>
    </xf>
    <xf numFmtId="0" fontId="13" fillId="10" borderId="1" xfId="0" applyFont="1" applyFill="1" applyBorder="1" applyAlignment="1">
      <alignment horizontal="center" wrapText="1"/>
    </xf>
    <xf numFmtId="0" fontId="0" fillId="0" borderId="31" xfId="0" applyBorder="1" applyAlignment="1">
      <alignment horizontal="center"/>
    </xf>
    <xf numFmtId="0" fontId="0" fillId="0" borderId="8" xfId="0" applyBorder="1" applyAlignment="1">
      <alignment horizontal="center"/>
    </xf>
    <xf numFmtId="0" fontId="0" fillId="0" borderId="41" xfId="0" applyBorder="1" applyAlignment="1">
      <alignment horizontal="center"/>
    </xf>
    <xf numFmtId="0" fontId="0" fillId="0" borderId="57" xfId="0" applyBorder="1" applyAlignment="1">
      <alignment horizontal="center"/>
    </xf>
    <xf numFmtId="0" fontId="0" fillId="0" borderId="55" xfId="0"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59" xfId="0" applyBorder="1" applyAlignment="1">
      <alignment horizontal="center"/>
    </xf>
    <xf numFmtId="0" fontId="0" fillId="5" borderId="59" xfId="0" applyFill="1" applyBorder="1" applyAlignment="1">
      <alignment horizontal="center"/>
    </xf>
    <xf numFmtId="0" fontId="1" fillId="2" borderId="0" xfId="0" applyFont="1" applyFill="1" applyAlignment="1">
      <alignment horizontal="center"/>
    </xf>
    <xf numFmtId="0" fontId="12" fillId="2" borderId="59" xfId="0" applyFont="1" applyFill="1" applyBorder="1" applyAlignment="1">
      <alignment horizontal="center"/>
    </xf>
    <xf numFmtId="0" fontId="12" fillId="2" borderId="58" xfId="0" applyFont="1" applyFill="1" applyBorder="1" applyAlignment="1">
      <alignment horizontal="center"/>
    </xf>
    <xf numFmtId="0" fontId="0" fillId="0" borderId="4" xfId="0" applyNumberFormat="1" applyBorder="1" applyAlignment="1">
      <alignment horizontal="center"/>
    </xf>
    <xf numFmtId="0" fontId="0" fillId="0" borderId="38" xfId="0" applyFont="1" applyBorder="1" applyAlignment="1">
      <alignment horizontal="center"/>
    </xf>
    <xf numFmtId="0" fontId="0" fillId="0" borderId="40" xfId="0" applyFont="1" applyBorder="1" applyAlignment="1">
      <alignment horizontal="center"/>
    </xf>
    <xf numFmtId="0" fontId="0" fillId="0" borderId="45" xfId="0" applyFont="1" applyBorder="1" applyAlignment="1">
      <alignment horizontal="center"/>
    </xf>
    <xf numFmtId="0" fontId="0" fillId="0" borderId="37" xfId="0" applyFont="1" applyBorder="1" applyAlignment="1">
      <alignment horizontal="center"/>
    </xf>
    <xf numFmtId="0" fontId="0" fillId="0" borderId="60" xfId="0" applyFont="1" applyBorder="1" applyAlignment="1">
      <alignment horizontal="center" wrapText="1"/>
    </xf>
    <xf numFmtId="0" fontId="0" fillId="0" borderId="46" xfId="0" applyFont="1" applyBorder="1" applyAlignment="1">
      <alignment horizontal="center" wrapText="1"/>
    </xf>
    <xf numFmtId="0" fontId="0" fillId="0" borderId="59" xfId="0" applyFont="1" applyBorder="1" applyAlignment="1">
      <alignment horizontal="center"/>
    </xf>
    <xf numFmtId="0" fontId="0" fillId="0" borderId="12" xfId="0" applyFont="1" applyBorder="1" applyAlignment="1">
      <alignment horizontal="center"/>
    </xf>
    <xf numFmtId="0" fontId="12" fillId="2" borderId="1" xfId="0" applyFont="1" applyFill="1" applyBorder="1" applyAlignment="1">
      <alignment horizontal="center"/>
    </xf>
    <xf numFmtId="0" fontId="0" fillId="0" borderId="59" xfId="0" applyFont="1" applyBorder="1" applyAlignment="1">
      <alignment horizontal="center" vertical="top" wrapText="1"/>
    </xf>
    <xf numFmtId="0" fontId="0" fillId="0" borderId="59" xfId="0" applyFont="1" applyBorder="1" applyAlignment="1">
      <alignment horizontal="center"/>
    </xf>
    <xf numFmtId="0" fontId="0" fillId="0" borderId="12" xfId="0" applyFont="1" applyBorder="1" applyAlignment="1">
      <alignment horizontal="center"/>
    </xf>
    <xf numFmtId="0" fontId="0" fillId="0" borderId="59" xfId="0" applyFont="1" applyBorder="1" applyAlignment="1">
      <alignment horizontal="center" vertical="top" wrapText="1"/>
    </xf>
    <xf numFmtId="0" fontId="0" fillId="0" borderId="38" xfId="0" applyFont="1" applyBorder="1" applyAlignment="1">
      <alignment horizontal="center"/>
    </xf>
    <xf numFmtId="0" fontId="0" fillId="0" borderId="40" xfId="0" applyFont="1" applyBorder="1" applyAlignment="1">
      <alignment horizontal="center"/>
    </xf>
    <xf numFmtId="0" fontId="0" fillId="0" borderId="45" xfId="0" applyFont="1" applyBorder="1" applyAlignment="1">
      <alignment horizontal="center"/>
    </xf>
    <xf numFmtId="0" fontId="0" fillId="0" borderId="37" xfId="0" applyFont="1" applyBorder="1" applyAlignment="1">
      <alignment horizontal="center"/>
    </xf>
    <xf numFmtId="0" fontId="0" fillId="0" borderId="60" xfId="0" applyFont="1" applyBorder="1" applyAlignment="1">
      <alignment horizontal="center" wrapText="1"/>
    </xf>
    <xf numFmtId="0" fontId="0" fillId="0" borderId="46" xfId="0" applyFont="1" applyBorder="1" applyAlignment="1">
      <alignment horizontal="center" wrapText="1"/>
    </xf>
  </cellXfs>
  <cellStyles count="20">
    <cellStyle name="Normal" xfId="0"/>
    <cellStyle name="RowLevel_0" xfId="1"/>
    <cellStyle name="RowLevel_1" xfId="3"/>
    <cellStyle name="RowLevel_2" xfId="5"/>
    <cellStyle name="blue" xfId="15"/>
    <cellStyle name="bluecenteraccrossselection" xfId="16"/>
    <cellStyle name="Comma" xfId="17"/>
    <cellStyle name="Comma [0]" xfId="18"/>
    <cellStyle name="Currency" xfId="19"/>
    <cellStyle name="Currency [0]" xfId="20"/>
    <cellStyle name="Currency Round to thousands" xfId="21"/>
    <cellStyle name="Followed Hyperlink" xfId="22"/>
    <cellStyle name="Four-Digit Year" xfId="23"/>
    <cellStyle name="Hyperlink" xfId="24"/>
    <cellStyle name="Percent" xfId="25"/>
    <cellStyle name="Rad" xfId="26"/>
    <cellStyle name="redcenteraccrossselection" xfId="27"/>
    <cellStyle name="Title" xfId="28"/>
    <cellStyle name="Wrap Text" xfId="29"/>
    <cellStyle name="yellowcenteraccrossselection"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O51"/>
  <sheetViews>
    <sheetView zoomScale="85" zoomScaleNormal="85" workbookViewId="0" topLeftCell="A1">
      <selection activeCell="A1" sqref="A1"/>
    </sheetView>
  </sheetViews>
  <sheetFormatPr defaultColWidth="9.140625" defaultRowHeight="12.75"/>
  <cols>
    <col min="1" max="1" width="3.28125" style="0" customWidth="1"/>
    <col min="2" max="2" width="23.28125" style="0" bestFit="1" customWidth="1"/>
    <col min="3" max="3" width="43.140625" style="0" bestFit="1" customWidth="1"/>
    <col min="5" max="5" width="14.28125" style="0" customWidth="1"/>
    <col min="8" max="8" width="10.00390625" style="0" customWidth="1"/>
  </cols>
  <sheetData>
    <row r="1" spans="1:2" ht="12.75">
      <c r="A1">
        <v>1</v>
      </c>
      <c r="B1" t="s">
        <v>0</v>
      </c>
    </row>
    <row r="2" spans="1:2" ht="12.75">
      <c r="A2">
        <v>2</v>
      </c>
      <c r="B2" t="s">
        <v>1</v>
      </c>
    </row>
    <row r="3" spans="1:2" ht="12.75">
      <c r="A3">
        <v>3</v>
      </c>
      <c r="B3" t="s">
        <v>2</v>
      </c>
    </row>
    <row r="4" spans="1:2" ht="12.75">
      <c r="A4">
        <v>4</v>
      </c>
      <c r="B4" t="s">
        <v>3</v>
      </c>
    </row>
    <row r="5" spans="1:2" ht="12.75">
      <c r="A5">
        <v>5</v>
      </c>
      <c r="B5" t="s">
        <v>4</v>
      </c>
    </row>
    <row r="6" spans="1:2" ht="12.75">
      <c r="A6">
        <v>6</v>
      </c>
      <c r="B6" t="s">
        <v>13</v>
      </c>
    </row>
    <row r="7" spans="1:2" ht="12.75">
      <c r="A7">
        <v>7</v>
      </c>
      <c r="B7" t="s">
        <v>5</v>
      </c>
    </row>
    <row r="8" spans="1:2" ht="12.75">
      <c r="A8">
        <v>8</v>
      </c>
      <c r="B8" t="s">
        <v>12</v>
      </c>
    </row>
    <row r="9" spans="1:2" ht="12.75">
      <c r="A9">
        <v>9</v>
      </c>
      <c r="B9" t="s">
        <v>6</v>
      </c>
    </row>
    <row r="10" spans="1:2" ht="12.75">
      <c r="A10">
        <v>10</v>
      </c>
      <c r="B10" t="s">
        <v>7</v>
      </c>
    </row>
    <row r="11" spans="1:2" ht="12.75">
      <c r="A11">
        <v>11</v>
      </c>
      <c r="B11" t="s">
        <v>14</v>
      </c>
    </row>
    <row r="12" spans="1:2" ht="12.75">
      <c r="A12">
        <v>12</v>
      </c>
      <c r="B12" t="s">
        <v>15</v>
      </c>
    </row>
    <row r="13" spans="1:5" ht="12.75">
      <c r="A13">
        <v>13</v>
      </c>
      <c r="B13" t="s">
        <v>16</v>
      </c>
      <c r="D13">
        <v>1</v>
      </c>
      <c r="E13" t="s">
        <v>18</v>
      </c>
    </row>
    <row r="14" spans="1:5" ht="12.75">
      <c r="A14">
        <v>14</v>
      </c>
      <c r="B14" t="s">
        <v>17</v>
      </c>
      <c r="D14">
        <v>2</v>
      </c>
      <c r="E14" t="s">
        <v>19</v>
      </c>
    </row>
    <row r="15" spans="4:5" ht="12.75">
      <c r="D15">
        <v>3</v>
      </c>
      <c r="E15" t="s">
        <v>24</v>
      </c>
    </row>
    <row r="16" spans="4:5" ht="12.75">
      <c r="D16">
        <v>4</v>
      </c>
      <c r="E16" t="s">
        <v>20</v>
      </c>
    </row>
    <row r="17" spans="4:5" ht="12.75">
      <c r="D17">
        <v>5</v>
      </c>
      <c r="E17" t="s">
        <v>21</v>
      </c>
    </row>
    <row r="18" spans="4:5" ht="12.75">
      <c r="D18">
        <v>6</v>
      </c>
      <c r="E18" t="s">
        <v>22</v>
      </c>
    </row>
    <row r="19" spans="4:5" ht="12.75">
      <c r="D19">
        <v>7</v>
      </c>
      <c r="E19" t="s">
        <v>23</v>
      </c>
    </row>
    <row r="20" spans="4:5" ht="12.75">
      <c r="D20">
        <v>8</v>
      </c>
      <c r="E20" t="s">
        <v>25</v>
      </c>
    </row>
    <row r="22" spans="7:8" ht="12.75">
      <c r="G22">
        <v>1</v>
      </c>
      <c r="H22" t="s">
        <v>8</v>
      </c>
    </row>
    <row r="23" spans="7:8" ht="12.75">
      <c r="G23">
        <v>2</v>
      </c>
      <c r="H23" t="s">
        <v>9</v>
      </c>
    </row>
    <row r="24" spans="7:8" ht="12.75">
      <c r="G24">
        <v>3</v>
      </c>
      <c r="H24" t="s">
        <v>10</v>
      </c>
    </row>
    <row r="25" spans="7:8" ht="12.75">
      <c r="G25">
        <v>4</v>
      </c>
      <c r="H25" t="s">
        <v>11</v>
      </c>
    </row>
    <row r="26" spans="7:8" ht="12.75">
      <c r="G26">
        <v>5</v>
      </c>
      <c r="H26" t="s">
        <v>26</v>
      </c>
    </row>
    <row r="27" spans="7:8" ht="12.75">
      <c r="G27">
        <v>6</v>
      </c>
      <c r="H27" t="s">
        <v>8</v>
      </c>
    </row>
    <row r="30" spans="10:11" ht="12.75">
      <c r="J30">
        <v>1</v>
      </c>
      <c r="K30">
        <v>0.45</v>
      </c>
    </row>
    <row r="31" spans="10:11" ht="12.75">
      <c r="J31">
        <v>2</v>
      </c>
      <c r="K31">
        <v>0.75</v>
      </c>
    </row>
    <row r="32" spans="10:11" ht="12.75">
      <c r="J32">
        <v>3</v>
      </c>
      <c r="K32">
        <v>0.55</v>
      </c>
    </row>
    <row r="33" spans="10:11" ht="12.75">
      <c r="J33">
        <v>4</v>
      </c>
      <c r="K33">
        <v>0.43</v>
      </c>
    </row>
    <row r="34" spans="10:11" ht="12.75">
      <c r="J34">
        <v>5</v>
      </c>
      <c r="K34">
        <v>0.58</v>
      </c>
    </row>
    <row r="35" spans="10:11" ht="12.75">
      <c r="J35">
        <v>6</v>
      </c>
      <c r="K35">
        <v>0.37</v>
      </c>
    </row>
    <row r="36" spans="10:11" ht="12.75">
      <c r="J36">
        <v>7</v>
      </c>
      <c r="K36">
        <v>0.88</v>
      </c>
    </row>
    <row r="37" spans="10:11" ht="12.75">
      <c r="J37">
        <v>8</v>
      </c>
      <c r="K37">
        <v>0.935</v>
      </c>
    </row>
    <row r="38" spans="10:11" ht="12.75">
      <c r="J38">
        <v>9</v>
      </c>
      <c r="K38">
        <v>0.68</v>
      </c>
    </row>
    <row r="39" spans="10:11" ht="12.75">
      <c r="J39">
        <v>10</v>
      </c>
      <c r="K39">
        <v>0.59</v>
      </c>
    </row>
    <row r="42" spans="13:15" ht="12.75">
      <c r="M42">
        <v>1</v>
      </c>
      <c r="N42" t="s">
        <v>27</v>
      </c>
      <c r="O42">
        <v>19</v>
      </c>
    </row>
    <row r="43" spans="13:15" ht="12.75">
      <c r="M43">
        <v>2</v>
      </c>
      <c r="N43" t="s">
        <v>28</v>
      </c>
      <c r="O43">
        <v>21</v>
      </c>
    </row>
    <row r="44" spans="13:15" ht="12.75">
      <c r="M44">
        <v>3</v>
      </c>
      <c r="N44" t="s">
        <v>29</v>
      </c>
      <c r="O44">
        <v>22</v>
      </c>
    </row>
    <row r="45" spans="13:15" ht="12.75">
      <c r="M45">
        <v>4</v>
      </c>
      <c r="N45" t="s">
        <v>30</v>
      </c>
      <c r="O45">
        <v>20</v>
      </c>
    </row>
    <row r="46" spans="13:15" ht="12.75">
      <c r="M46">
        <v>5</v>
      </c>
      <c r="N46" t="s">
        <v>31</v>
      </c>
      <c r="O46">
        <v>24</v>
      </c>
    </row>
    <row r="47" spans="13:15" ht="12.75">
      <c r="M47">
        <v>6</v>
      </c>
      <c r="N47" t="s">
        <v>35</v>
      </c>
      <c r="O47">
        <v>15</v>
      </c>
    </row>
    <row r="48" spans="13:15" ht="12.75">
      <c r="M48">
        <v>7</v>
      </c>
      <c r="N48" t="s">
        <v>32</v>
      </c>
      <c r="O48">
        <v>21</v>
      </c>
    </row>
    <row r="49" spans="13:15" ht="12.75">
      <c r="M49">
        <v>8</v>
      </c>
      <c r="N49" t="s">
        <v>33</v>
      </c>
      <c r="O49">
        <v>16</v>
      </c>
    </row>
    <row r="50" spans="13:15" ht="12.75">
      <c r="M50">
        <v>9</v>
      </c>
      <c r="N50" t="s">
        <v>36</v>
      </c>
      <c r="O50">
        <v>25</v>
      </c>
    </row>
    <row r="51" spans="13:15" ht="12.75">
      <c r="M51">
        <v>10</v>
      </c>
      <c r="N51" t="s">
        <v>34</v>
      </c>
      <c r="O51">
        <v>14</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9">
    <tabColor indexed="47"/>
    <pageSetUpPr fitToPage="1"/>
  </sheetPr>
  <dimension ref="A1:F102"/>
  <sheetViews>
    <sheetView zoomScale="85" zoomScaleNormal="85" workbookViewId="0" topLeftCell="A1">
      <selection activeCell="B18" sqref="B18"/>
    </sheetView>
  </sheetViews>
  <sheetFormatPr defaultColWidth="9.140625" defaultRowHeight="12.75"/>
  <cols>
    <col min="1" max="1" width="8.7109375" style="104" customWidth="1"/>
    <col min="2" max="2" width="4.00390625" style="104" customWidth="1"/>
    <col min="3" max="3" width="48.421875" style="0" bestFit="1" customWidth="1"/>
    <col min="4" max="4" width="6.7109375" style="0" customWidth="1"/>
    <col min="5" max="6" width="12.7109375" style="105" bestFit="1" customWidth="1"/>
  </cols>
  <sheetData>
    <row r="1" spans="1:6" ht="15.75" customHeight="1" thickTop="1">
      <c r="A1" s="266" t="s">
        <v>100</v>
      </c>
      <c r="B1" s="266"/>
      <c r="C1" s="266"/>
      <c r="D1" s="267"/>
      <c r="E1" s="109" t="s">
        <v>118</v>
      </c>
      <c r="F1" s="110"/>
    </row>
    <row r="2" spans="1:6" ht="25.5">
      <c r="A2" s="268" t="s">
        <v>101</v>
      </c>
      <c r="B2" s="268"/>
      <c r="C2" s="82" t="s">
        <v>102</v>
      </c>
      <c r="D2" s="83" t="s">
        <v>103</v>
      </c>
      <c r="E2" s="84" t="s">
        <v>104</v>
      </c>
      <c r="F2" s="84" t="s">
        <v>105</v>
      </c>
    </row>
    <row r="3" spans="1:6" ht="12.75">
      <c r="A3" s="85"/>
      <c r="B3" s="85"/>
      <c r="C3" s="86" t="s">
        <v>106</v>
      </c>
      <c r="D3" s="82"/>
      <c r="E3" s="84"/>
      <c r="F3" s="84"/>
    </row>
    <row r="4" spans="1:6" ht="12.75">
      <c r="A4" s="87">
        <f>AssumptionsClassProblem!F26</f>
        <v>38046</v>
      </c>
      <c r="B4" s="88"/>
      <c r="C4" s="89"/>
      <c r="D4" s="89"/>
      <c r="E4" s="90"/>
      <c r="F4" s="90"/>
    </row>
    <row r="5" spans="1:6" ht="12.75">
      <c r="A5" s="181">
        <f>A4</f>
        <v>38046</v>
      </c>
      <c r="B5" s="88">
        <f>DAY(A4)</f>
        <v>29</v>
      </c>
      <c r="C5" s="91" t="str">
        <f>Worksheet!A20</f>
        <v>Property Insurance Expense</v>
      </c>
      <c r="D5" s="89">
        <f>Ledger!H258</f>
        <v>517</v>
      </c>
      <c r="E5" s="90">
        <f>Worksheet!G8</f>
        <v>200</v>
      </c>
      <c r="F5" s="90"/>
    </row>
    <row r="6" spans="1:6" ht="12.75">
      <c r="A6" s="88"/>
      <c r="B6" s="88"/>
      <c r="C6" s="92" t="str">
        <f>Worksheet!A8</f>
        <v>Prepaid Property Insurance</v>
      </c>
      <c r="D6" s="89">
        <f>Ledger!H37</f>
        <v>117</v>
      </c>
      <c r="E6" s="90"/>
      <c r="F6" s="90">
        <f>E5</f>
        <v>200</v>
      </c>
    </row>
    <row r="7" spans="1:6" ht="12.75">
      <c r="A7" s="88"/>
      <c r="B7" s="88"/>
      <c r="C7" s="89"/>
      <c r="D7" s="89"/>
      <c r="E7" s="90"/>
      <c r="F7" s="90"/>
    </row>
    <row r="8" spans="1:6" ht="12.75">
      <c r="A8" s="88"/>
      <c r="B8" s="88">
        <f>B5</f>
        <v>29</v>
      </c>
      <c r="C8" s="89" t="str">
        <f>Worksheet!A21</f>
        <v>Auto Insurance Expense</v>
      </c>
      <c r="D8" s="89">
        <f>Ledger!H275</f>
        <v>518</v>
      </c>
      <c r="E8" s="90">
        <f>Worksheet!G9</f>
        <v>150</v>
      </c>
      <c r="F8" s="90"/>
    </row>
    <row r="9" spans="1:6" ht="12.75">
      <c r="A9" s="88"/>
      <c r="B9" s="88"/>
      <c r="C9" s="92" t="str">
        <f>Worksheet!A9</f>
        <v>Prepaid Auto Insurance</v>
      </c>
      <c r="D9" s="89">
        <f>Ledger!H54</f>
        <v>118</v>
      </c>
      <c r="E9" s="90"/>
      <c r="F9" s="90">
        <f>E8</f>
        <v>150</v>
      </c>
    </row>
    <row r="10" spans="1:6" ht="12.75">
      <c r="A10" s="88"/>
      <c r="B10" s="88"/>
      <c r="C10" s="93"/>
      <c r="D10" s="89"/>
      <c r="E10" s="90"/>
      <c r="F10" s="90"/>
    </row>
    <row r="11" spans="1:6" ht="12.75">
      <c r="A11" s="88"/>
      <c r="B11" s="88">
        <f>B8</f>
        <v>29</v>
      </c>
      <c r="C11" s="89" t="str">
        <f>Worksheet!A22</f>
        <v>Depreciation Expense, Computer Equipment</v>
      </c>
      <c r="D11" s="89">
        <f>Ledger!H292</f>
        <v>525</v>
      </c>
      <c r="E11" s="90">
        <f>Worksheet!E22</f>
        <v>252</v>
      </c>
      <c r="F11" s="90"/>
    </row>
    <row r="12" spans="1:6" ht="12.75">
      <c r="A12" s="88"/>
      <c r="B12" s="88"/>
      <c r="C12" s="92" t="str">
        <f>Worksheet!A11</f>
        <v>Accumulated Depreciation, Computer Equipment</v>
      </c>
      <c r="D12" s="89">
        <f>Ledger!H88</f>
        <v>125</v>
      </c>
      <c r="E12" s="90"/>
      <c r="F12" s="90">
        <f>E11</f>
        <v>252</v>
      </c>
    </row>
    <row r="13" spans="1:6" ht="12.75">
      <c r="A13" s="88"/>
      <c r="B13" s="88"/>
      <c r="C13" s="92"/>
      <c r="D13" s="89"/>
      <c r="E13" s="90"/>
      <c r="F13" s="90"/>
    </row>
    <row r="14" spans="1:6" ht="12.75">
      <c r="A14" s="88"/>
      <c r="B14" s="88">
        <f>B11</f>
        <v>29</v>
      </c>
      <c r="C14" s="94" t="str">
        <f>Worksheet!A16</f>
        <v>Wage Expense</v>
      </c>
      <c r="D14" s="89">
        <f>Ledger!H207</f>
        <v>511</v>
      </c>
      <c r="E14" s="90">
        <f>Worksheet!E16</f>
        <v>250</v>
      </c>
      <c r="F14" s="90"/>
    </row>
    <row r="15" spans="1:6" ht="12.75">
      <c r="A15" s="88"/>
      <c r="B15" s="88"/>
      <c r="C15" s="92" t="str">
        <f>Worksheet!A23</f>
        <v>Wages Payable</v>
      </c>
      <c r="D15" s="89">
        <f>Ledger!H122</f>
        <v>222</v>
      </c>
      <c r="E15" s="90"/>
      <c r="F15" s="90">
        <f>E14</f>
        <v>250</v>
      </c>
    </row>
    <row r="16" spans="1:6" ht="12.75">
      <c r="A16" s="88"/>
      <c r="B16" s="88"/>
      <c r="C16" s="89"/>
      <c r="D16" s="89"/>
      <c r="E16" s="90"/>
      <c r="F16" s="90"/>
    </row>
    <row r="17" spans="1:6" ht="12.75">
      <c r="A17" s="88"/>
      <c r="B17" s="88"/>
      <c r="C17" s="95" t="s">
        <v>162</v>
      </c>
      <c r="D17" s="89"/>
      <c r="E17" s="90"/>
      <c r="F17" s="90"/>
    </row>
    <row r="18" spans="1:6" ht="12.75">
      <c r="A18" s="88"/>
      <c r="B18" s="88"/>
      <c r="C18" s="96"/>
      <c r="D18" s="89"/>
      <c r="E18" s="90"/>
      <c r="F18" s="90"/>
    </row>
    <row r="19" spans="1:6" ht="12.75">
      <c r="A19" s="88"/>
      <c r="B19" s="88"/>
      <c r="C19" s="92"/>
      <c r="D19" s="89"/>
      <c r="E19" s="90"/>
      <c r="F19" s="90"/>
    </row>
    <row r="20" spans="1:6" ht="12.75">
      <c r="A20" s="88"/>
      <c r="B20" s="88"/>
      <c r="C20" s="89"/>
      <c r="D20" s="89"/>
      <c r="E20" s="90"/>
      <c r="F20" s="90"/>
    </row>
    <row r="21" spans="1:6" ht="12.75">
      <c r="A21" s="88"/>
      <c r="B21" s="88"/>
      <c r="C21" s="91"/>
      <c r="D21" s="89"/>
      <c r="E21" s="90"/>
      <c r="F21" s="90"/>
    </row>
    <row r="22" spans="1:6" ht="12.75">
      <c r="A22" s="88"/>
      <c r="B22" s="88"/>
      <c r="C22" s="92"/>
      <c r="D22" s="89"/>
      <c r="E22" s="90"/>
      <c r="F22" s="90"/>
    </row>
    <row r="23" spans="1:6" ht="12.75">
      <c r="A23" s="88"/>
      <c r="B23" s="88"/>
      <c r="C23" s="92"/>
      <c r="D23" s="89"/>
      <c r="E23" s="90"/>
      <c r="F23" s="90"/>
    </row>
    <row r="24" spans="1:6" ht="12.75">
      <c r="A24" s="88"/>
      <c r="B24" s="88"/>
      <c r="C24" s="92"/>
      <c r="D24" s="89"/>
      <c r="E24" s="90"/>
      <c r="F24" s="90"/>
    </row>
    <row r="25" spans="1:6" ht="12.75">
      <c r="A25" s="88"/>
      <c r="B25" s="88"/>
      <c r="C25" s="92"/>
      <c r="D25" s="89"/>
      <c r="E25" s="90"/>
      <c r="F25" s="90"/>
    </row>
    <row r="26" spans="1:6" ht="12.75">
      <c r="A26" s="88"/>
      <c r="B26" s="88"/>
      <c r="C26" s="92"/>
      <c r="D26" s="89"/>
      <c r="E26" s="90"/>
      <c r="F26" s="90"/>
    </row>
    <row r="27" spans="1:6" ht="12.75">
      <c r="A27" s="88"/>
      <c r="B27" s="88"/>
      <c r="C27" s="92"/>
      <c r="D27" s="89"/>
      <c r="E27" s="90"/>
      <c r="F27" s="90"/>
    </row>
    <row r="28" spans="1:6" ht="12.75">
      <c r="A28" s="88"/>
      <c r="B28" s="88"/>
      <c r="C28" s="92"/>
      <c r="D28" s="89"/>
      <c r="E28" s="90"/>
      <c r="F28" s="90"/>
    </row>
    <row r="29" spans="1:6" ht="12.75">
      <c r="A29" s="88"/>
      <c r="B29" s="88"/>
      <c r="C29" s="91"/>
      <c r="D29" s="89"/>
      <c r="E29" s="90"/>
      <c r="F29" s="90"/>
    </row>
    <row r="30" spans="1:6" ht="12.75">
      <c r="A30" s="88"/>
      <c r="B30" s="88"/>
      <c r="C30" s="92"/>
      <c r="D30" s="89"/>
      <c r="E30" s="90"/>
      <c r="F30" s="90"/>
    </row>
    <row r="31" spans="1:6" ht="12.75">
      <c r="A31" s="85"/>
      <c r="B31" s="85"/>
      <c r="C31" s="82"/>
      <c r="D31" s="82"/>
      <c r="E31" s="84"/>
      <c r="F31" s="84"/>
    </row>
    <row r="32" spans="1:6" ht="12.75">
      <c r="A32" s="85"/>
      <c r="B32" s="85"/>
      <c r="C32" s="97"/>
      <c r="D32" s="82"/>
      <c r="E32" s="84"/>
      <c r="F32" s="84"/>
    </row>
    <row r="33" spans="1:6" ht="12.75">
      <c r="A33" s="85"/>
      <c r="B33" s="85"/>
      <c r="C33" s="99"/>
      <c r="D33" s="82"/>
      <c r="E33" s="84"/>
      <c r="F33" s="84"/>
    </row>
    <row r="34" spans="1:6" ht="12.75">
      <c r="A34" s="85"/>
      <c r="B34" s="85"/>
      <c r="C34" s="82"/>
      <c r="D34" s="82"/>
      <c r="E34" s="84"/>
      <c r="F34" s="84"/>
    </row>
    <row r="35" spans="1:6" ht="12.75">
      <c r="A35" s="85"/>
      <c r="B35" s="85"/>
      <c r="C35" s="82"/>
      <c r="D35" s="82"/>
      <c r="E35" s="84"/>
      <c r="F35" s="84"/>
    </row>
    <row r="36" spans="1:6" ht="12.75">
      <c r="A36" s="85"/>
      <c r="B36" s="85"/>
      <c r="C36" s="99"/>
      <c r="D36" s="82"/>
      <c r="E36" s="84"/>
      <c r="F36" s="84"/>
    </row>
    <row r="37" spans="1:6" ht="12.75">
      <c r="A37" s="85"/>
      <c r="B37" s="85"/>
      <c r="C37" s="98"/>
      <c r="D37" s="82"/>
      <c r="E37" s="84"/>
      <c r="F37" s="84"/>
    </row>
    <row r="38" spans="1:6" ht="12.75">
      <c r="A38" s="85"/>
      <c r="B38" s="85"/>
      <c r="C38" s="82"/>
      <c r="D38" s="82"/>
      <c r="E38" s="84"/>
      <c r="F38" s="84"/>
    </row>
    <row r="39" spans="1:6" ht="12.75">
      <c r="A39" s="85"/>
      <c r="B39" s="85"/>
      <c r="C39" s="82"/>
      <c r="D39" s="82"/>
      <c r="E39" s="84"/>
      <c r="F39" s="84"/>
    </row>
    <row r="40" spans="1:6" ht="12.75">
      <c r="A40" s="85"/>
      <c r="B40" s="85"/>
      <c r="C40" s="99"/>
      <c r="D40" s="82"/>
      <c r="E40" s="84"/>
      <c r="F40" s="84"/>
    </row>
    <row r="41" spans="1:6" ht="12.75">
      <c r="A41" s="85"/>
      <c r="B41" s="85"/>
      <c r="C41" s="98"/>
      <c r="D41" s="82"/>
      <c r="E41" s="84"/>
      <c r="F41" s="84"/>
    </row>
    <row r="42" spans="1:6" ht="12.75">
      <c r="A42" s="85"/>
      <c r="B42" s="85"/>
      <c r="C42" s="82"/>
      <c r="D42" s="82"/>
      <c r="E42" s="84"/>
      <c r="F42" s="84"/>
    </row>
    <row r="43" spans="1:6" ht="12.75">
      <c r="A43" s="85"/>
      <c r="B43" s="85"/>
      <c r="C43" s="82"/>
      <c r="D43" s="82"/>
      <c r="E43" s="84"/>
      <c r="F43" s="84"/>
    </row>
    <row r="44" spans="1:6" ht="12.75">
      <c r="A44" s="85"/>
      <c r="B44" s="85"/>
      <c r="C44" s="99"/>
      <c r="D44" s="82"/>
      <c r="E44" s="84"/>
      <c r="F44" s="84"/>
    </row>
    <row r="45" spans="1:6" ht="12.75">
      <c r="A45" s="85"/>
      <c r="B45" s="85"/>
      <c r="C45" s="98"/>
      <c r="D45" s="82"/>
      <c r="E45" s="84"/>
      <c r="F45" s="84"/>
    </row>
    <row r="46" spans="1:6" ht="12.75">
      <c r="A46" s="85"/>
      <c r="B46" s="85"/>
      <c r="C46" s="82"/>
      <c r="D46" s="82"/>
      <c r="E46" s="84"/>
      <c r="F46" s="84"/>
    </row>
    <row r="47" spans="1:6" ht="12.75">
      <c r="A47" s="85"/>
      <c r="B47" s="85"/>
      <c r="C47" s="82"/>
      <c r="D47" s="82"/>
      <c r="E47" s="84"/>
      <c r="F47" s="84"/>
    </row>
    <row r="48" spans="1:6" ht="12.75">
      <c r="A48" s="85"/>
      <c r="B48" s="85"/>
      <c r="C48" s="99"/>
      <c r="D48" s="82"/>
      <c r="E48" s="84"/>
      <c r="F48" s="84"/>
    </row>
    <row r="49" spans="1:6" ht="12.75">
      <c r="A49" s="85"/>
      <c r="B49" s="85"/>
      <c r="C49" s="98"/>
      <c r="D49" s="82"/>
      <c r="E49" s="84"/>
      <c r="F49" s="84"/>
    </row>
    <row r="50" spans="1:6" ht="12.75">
      <c r="A50" s="85"/>
      <c r="B50" s="85"/>
      <c r="C50" s="82"/>
      <c r="D50" s="82"/>
      <c r="E50" s="84"/>
      <c r="F50" s="84"/>
    </row>
    <row r="51" spans="1:6" ht="12.75">
      <c r="A51" s="85"/>
      <c r="B51" s="85"/>
      <c r="C51" s="82"/>
      <c r="D51" s="82"/>
      <c r="E51" s="84"/>
      <c r="F51" s="84"/>
    </row>
    <row r="52" spans="1:6" ht="12.75">
      <c r="A52" s="85"/>
      <c r="B52" s="85"/>
      <c r="C52" s="99"/>
      <c r="D52" s="82"/>
      <c r="E52" s="84"/>
      <c r="F52" s="84"/>
    </row>
    <row r="53" spans="1:6" ht="12.75">
      <c r="A53" s="85"/>
      <c r="B53" s="85"/>
      <c r="C53" s="98"/>
      <c r="D53" s="82"/>
      <c r="E53" s="84"/>
      <c r="F53" s="84"/>
    </row>
    <row r="54" spans="1:6" ht="12.75">
      <c r="A54" s="85"/>
      <c r="B54" s="85"/>
      <c r="C54" s="82"/>
      <c r="D54" s="82"/>
      <c r="E54" s="84"/>
      <c r="F54" s="84"/>
    </row>
    <row r="55" spans="1:6" ht="12.75">
      <c r="A55" s="85"/>
      <c r="B55" s="85"/>
      <c r="C55" s="82"/>
      <c r="D55" s="82"/>
      <c r="E55" s="84"/>
      <c r="F55" s="84"/>
    </row>
    <row r="56" spans="1:6" ht="12.75">
      <c r="A56" s="85"/>
      <c r="B56" s="85"/>
      <c r="C56" s="99"/>
      <c r="D56" s="82"/>
      <c r="E56" s="84"/>
      <c r="F56" s="84"/>
    </row>
    <row r="57" spans="1:6" ht="12.75">
      <c r="A57" s="85"/>
      <c r="B57" s="85"/>
      <c r="C57" s="99"/>
      <c r="D57" s="82"/>
      <c r="E57" s="84"/>
      <c r="F57" s="84"/>
    </row>
    <row r="58" spans="1:6" ht="12.75">
      <c r="A58" s="85"/>
      <c r="B58" s="85"/>
      <c r="C58" s="98"/>
      <c r="D58" s="82"/>
      <c r="E58" s="84"/>
      <c r="F58" s="84"/>
    </row>
    <row r="59" spans="1:6" ht="12.75">
      <c r="A59" s="85"/>
      <c r="B59" s="85"/>
      <c r="C59" s="82"/>
      <c r="D59" s="82"/>
      <c r="E59" s="84"/>
      <c r="F59" s="84"/>
    </row>
    <row r="60" spans="1:6" ht="12.75">
      <c r="A60" s="85"/>
      <c r="B60" s="85"/>
      <c r="C60" s="82"/>
      <c r="D60" s="82"/>
      <c r="E60" s="84"/>
      <c r="F60" s="84"/>
    </row>
    <row r="61" spans="1:6" ht="12.75">
      <c r="A61" s="85"/>
      <c r="B61" s="85"/>
      <c r="C61" s="99"/>
      <c r="D61" s="82"/>
      <c r="E61" s="84"/>
      <c r="F61" s="84"/>
    </row>
    <row r="62" spans="1:6" ht="12.75">
      <c r="A62" s="85"/>
      <c r="B62" s="85"/>
      <c r="C62" s="98"/>
      <c r="D62" s="82"/>
      <c r="E62" s="84"/>
      <c r="F62" s="84"/>
    </row>
    <row r="63" spans="1:6" ht="12.75">
      <c r="A63" s="85"/>
      <c r="B63" s="85"/>
      <c r="C63" s="82"/>
      <c r="D63" s="82"/>
      <c r="E63" s="84"/>
      <c r="F63" s="84"/>
    </row>
    <row r="64" spans="1:6" ht="12.75">
      <c r="A64" s="85"/>
      <c r="B64" s="85"/>
      <c r="C64" s="82"/>
      <c r="D64" s="82"/>
      <c r="E64" s="84"/>
      <c r="F64" s="84"/>
    </row>
    <row r="65" spans="1:6" ht="12.75">
      <c r="A65" s="85"/>
      <c r="B65" s="85"/>
      <c r="C65" s="99"/>
      <c r="D65" s="82"/>
      <c r="E65" s="84"/>
      <c r="F65" s="84"/>
    </row>
    <row r="66" spans="1:6" ht="12.75">
      <c r="A66" s="85"/>
      <c r="B66" s="85"/>
      <c r="C66" s="98"/>
      <c r="D66" s="82"/>
      <c r="E66" s="84"/>
      <c r="F66" s="84"/>
    </row>
    <row r="67" spans="1:6" ht="12.75">
      <c r="A67" s="85"/>
      <c r="B67" s="85"/>
      <c r="C67" s="82"/>
      <c r="D67" s="82"/>
      <c r="E67" s="84"/>
      <c r="F67" s="84"/>
    </row>
    <row r="68" spans="1:6" ht="12.75">
      <c r="A68" s="85"/>
      <c r="B68" s="85"/>
      <c r="C68" s="82"/>
      <c r="D68" s="82"/>
      <c r="E68" s="84"/>
      <c r="F68" s="84"/>
    </row>
    <row r="69" spans="1:6" ht="12.75">
      <c r="A69" s="85"/>
      <c r="B69" s="85"/>
      <c r="C69" s="99"/>
      <c r="D69" s="82"/>
      <c r="E69" s="84"/>
      <c r="F69" s="84"/>
    </row>
    <row r="70" spans="1:6" ht="12.75">
      <c r="A70" s="85"/>
      <c r="B70" s="85"/>
      <c r="C70" s="98"/>
      <c r="D70" s="82"/>
      <c r="E70" s="84"/>
      <c r="F70" s="84"/>
    </row>
    <row r="71" spans="1:6" ht="12.75">
      <c r="A71" s="85"/>
      <c r="B71" s="85"/>
      <c r="C71" s="82"/>
      <c r="D71" s="82"/>
      <c r="E71" s="84"/>
      <c r="F71" s="84"/>
    </row>
    <row r="72" spans="1:6" ht="12.75">
      <c r="A72" s="85"/>
      <c r="B72" s="85"/>
      <c r="C72" s="82"/>
      <c r="D72" s="82"/>
      <c r="E72" s="84"/>
      <c r="F72" s="84"/>
    </row>
    <row r="73" spans="1:6" ht="12.75">
      <c r="A73" s="85"/>
      <c r="B73" s="85"/>
      <c r="C73" s="82"/>
      <c r="D73" s="82"/>
      <c r="E73" s="84"/>
      <c r="F73" s="84"/>
    </row>
    <row r="74" spans="1:6" ht="12.75">
      <c r="A74" s="85"/>
      <c r="B74" s="85"/>
      <c r="C74" s="82"/>
      <c r="D74" s="82"/>
      <c r="E74" s="84"/>
      <c r="F74" s="84"/>
    </row>
    <row r="75" spans="1:6" ht="12.75">
      <c r="A75" s="85"/>
      <c r="B75" s="85"/>
      <c r="C75" s="82"/>
      <c r="D75" s="82"/>
      <c r="E75" s="84"/>
      <c r="F75" s="84"/>
    </row>
    <row r="76" spans="1:6" ht="12.75">
      <c r="A76" s="85"/>
      <c r="B76" s="85"/>
      <c r="C76" s="82"/>
      <c r="D76" s="82"/>
      <c r="E76" s="84"/>
      <c r="F76" s="84"/>
    </row>
    <row r="77" spans="1:6" ht="12.75">
      <c r="A77" s="85"/>
      <c r="B77" s="85"/>
      <c r="C77" s="82"/>
      <c r="D77" s="82"/>
      <c r="E77" s="84"/>
      <c r="F77" s="84"/>
    </row>
    <row r="78" spans="1:6" ht="12.75">
      <c r="A78" s="85"/>
      <c r="B78" s="85"/>
      <c r="C78" s="82"/>
      <c r="D78" s="82"/>
      <c r="E78" s="84"/>
      <c r="F78" s="84"/>
    </row>
    <row r="79" spans="1:6" ht="12.75">
      <c r="A79" s="85"/>
      <c r="B79" s="85"/>
      <c r="C79" s="82"/>
      <c r="D79" s="82"/>
      <c r="E79" s="84"/>
      <c r="F79" s="84"/>
    </row>
    <row r="80" spans="1:6" ht="12.75">
      <c r="A80" s="85"/>
      <c r="B80" s="85"/>
      <c r="C80" s="82"/>
      <c r="D80" s="82"/>
      <c r="E80" s="84"/>
      <c r="F80" s="84"/>
    </row>
    <row r="81" spans="1:6" ht="12.75">
      <c r="A81" s="85"/>
      <c r="B81" s="85"/>
      <c r="C81" s="82"/>
      <c r="D81" s="82"/>
      <c r="E81" s="84"/>
      <c r="F81" s="84"/>
    </row>
    <row r="82" spans="1:6" ht="12.75">
      <c r="A82" s="85"/>
      <c r="B82" s="85"/>
      <c r="C82" s="82"/>
      <c r="D82" s="82"/>
      <c r="E82" s="84"/>
      <c r="F82" s="84"/>
    </row>
    <row r="83" spans="1:6" ht="12.75">
      <c r="A83" s="85"/>
      <c r="B83" s="85"/>
      <c r="C83" s="82"/>
      <c r="D83" s="82"/>
      <c r="E83" s="84"/>
      <c r="F83" s="84"/>
    </row>
    <row r="84" spans="1:6" ht="12.75">
      <c r="A84" s="85"/>
      <c r="B84" s="85"/>
      <c r="C84" s="82"/>
      <c r="D84" s="82"/>
      <c r="E84" s="84"/>
      <c r="F84" s="84"/>
    </row>
    <row r="85" spans="1:6" ht="12.75">
      <c r="A85" s="85"/>
      <c r="B85" s="85"/>
      <c r="C85" s="82"/>
      <c r="D85" s="82"/>
      <c r="E85" s="84"/>
      <c r="F85" s="84"/>
    </row>
    <row r="86" spans="1:6" ht="12.75">
      <c r="A86" s="85"/>
      <c r="B86" s="85"/>
      <c r="C86" s="82"/>
      <c r="D86" s="82"/>
      <c r="E86" s="84"/>
      <c r="F86" s="84"/>
    </row>
    <row r="87" spans="1:6" ht="12.75">
      <c r="A87" s="85"/>
      <c r="B87" s="85"/>
      <c r="C87" s="82"/>
      <c r="D87" s="82"/>
      <c r="E87" s="84"/>
      <c r="F87" s="84"/>
    </row>
    <row r="88" spans="1:6" ht="12.75">
      <c r="A88" s="85"/>
      <c r="B88" s="85"/>
      <c r="C88" s="82"/>
      <c r="D88" s="82"/>
      <c r="E88" s="84"/>
      <c r="F88" s="84"/>
    </row>
    <row r="89" spans="1:6" ht="12.75">
      <c r="A89" s="85"/>
      <c r="B89" s="85"/>
      <c r="C89" s="82"/>
      <c r="D89" s="82"/>
      <c r="E89" s="84"/>
      <c r="F89" s="84"/>
    </row>
    <row r="90" spans="1:6" ht="12.75">
      <c r="A90" s="85"/>
      <c r="B90" s="85"/>
      <c r="C90" s="82"/>
      <c r="D90" s="82"/>
      <c r="E90" s="84"/>
      <c r="F90" s="84"/>
    </row>
    <row r="91" spans="1:6" ht="12.75">
      <c r="A91" s="85"/>
      <c r="B91" s="85"/>
      <c r="C91" s="82"/>
      <c r="D91" s="82"/>
      <c r="E91" s="84"/>
      <c r="F91" s="84"/>
    </row>
    <row r="92" spans="1:6" ht="12.75">
      <c r="A92" s="85"/>
      <c r="B92" s="85"/>
      <c r="C92" s="82"/>
      <c r="D92" s="82"/>
      <c r="E92" s="84"/>
      <c r="F92" s="84"/>
    </row>
    <row r="93" spans="1:6" ht="12.75">
      <c r="A93" s="85"/>
      <c r="B93" s="85"/>
      <c r="C93" s="82"/>
      <c r="D93" s="82"/>
      <c r="E93" s="84"/>
      <c r="F93" s="84"/>
    </row>
    <row r="94" spans="1:6" ht="12.75">
      <c r="A94" s="85"/>
      <c r="B94" s="85"/>
      <c r="C94" s="82"/>
      <c r="D94" s="82"/>
      <c r="E94" s="84"/>
      <c r="F94" s="84"/>
    </row>
    <row r="95" spans="1:6" ht="12.75">
      <c r="A95" s="85"/>
      <c r="B95" s="85"/>
      <c r="C95" s="82"/>
      <c r="D95" s="82"/>
      <c r="E95" s="84"/>
      <c r="F95" s="84"/>
    </row>
    <row r="96" spans="1:6" ht="12.75">
      <c r="A96" s="85"/>
      <c r="B96" s="85"/>
      <c r="C96" s="82"/>
      <c r="D96" s="82"/>
      <c r="E96" s="84"/>
      <c r="F96" s="84"/>
    </row>
    <row r="97" spans="1:6" ht="12.75">
      <c r="A97" s="85"/>
      <c r="B97" s="85"/>
      <c r="C97" s="82"/>
      <c r="D97" s="82"/>
      <c r="E97" s="84"/>
      <c r="F97" s="84"/>
    </row>
    <row r="98" spans="1:6" ht="12.75">
      <c r="A98" s="85"/>
      <c r="B98" s="85"/>
      <c r="C98" s="82"/>
      <c r="D98" s="82"/>
      <c r="E98" s="84"/>
      <c r="F98" s="84"/>
    </row>
    <row r="99" spans="1:6" ht="12.75">
      <c r="A99" s="85"/>
      <c r="B99" s="85"/>
      <c r="C99" s="82"/>
      <c r="D99" s="82"/>
      <c r="E99" s="84"/>
      <c r="F99" s="84"/>
    </row>
    <row r="100" spans="1:6" ht="12.75">
      <c r="A100" s="85"/>
      <c r="B100" s="85"/>
      <c r="C100" s="82"/>
      <c r="D100" s="82"/>
      <c r="E100" s="84"/>
      <c r="F100" s="84"/>
    </row>
    <row r="101" spans="1:6" ht="13.5" thickBot="1">
      <c r="A101" s="100"/>
      <c r="B101" s="100"/>
      <c r="C101" s="101"/>
      <c r="D101" s="101"/>
      <c r="E101" s="102"/>
      <c r="F101" s="102"/>
    </row>
    <row r="102" spans="1:6" ht="13.5" thickTop="1">
      <c r="A102" s="265"/>
      <c r="B102" s="265"/>
      <c r="C102" s="265"/>
      <c r="D102" s="265"/>
      <c r="E102" s="103">
        <f>SUM(E3:E101)</f>
        <v>852</v>
      </c>
      <c r="F102" s="103">
        <f>SUM(F3:F101)</f>
        <v>852</v>
      </c>
    </row>
  </sheetData>
  <mergeCells count="3">
    <mergeCell ref="A102:D102"/>
    <mergeCell ref="A1:D1"/>
    <mergeCell ref="A2:B2"/>
  </mergeCells>
  <dataValidations count="1">
    <dataValidation type="list" allowBlank="1" showInputMessage="1" showErrorMessage="1" sqref="D3:D101">
      <formula1>AccNo</formula1>
    </dataValidation>
  </dataValidations>
  <printOptions horizontalCentered="1"/>
  <pageMargins left="0.75" right="0.75" top="1" bottom="1" header="0.5" footer="0.5"/>
  <pageSetup fitToHeight="1" fitToWidth="1" horizontalDpi="600" verticalDpi="600" orientation="landscape" r:id="rId1"/>
  <headerFooter alignWithMargins="0">
    <oddHeader>&amp;C&amp;A</oddHeader>
    <oddFooter>&amp;LAccounting Is Fun!&amp;CPage &amp;P of &amp;N&amp;RAccounting Is Fun!</oddFooter>
  </headerFooter>
</worksheet>
</file>

<file path=xl/worksheets/sheet11.xml><?xml version="1.0" encoding="utf-8"?>
<worksheet xmlns="http://schemas.openxmlformats.org/spreadsheetml/2006/main" xmlns:r="http://schemas.openxmlformats.org/officeDocument/2006/relationships">
  <sheetPr codeName="Sheet20">
    <tabColor indexed="11"/>
  </sheetPr>
  <dimension ref="A1:J308"/>
  <sheetViews>
    <sheetView showGridLines="0" workbookViewId="0" topLeftCell="A1">
      <selection activeCell="A1" sqref="A1:H1"/>
    </sheetView>
  </sheetViews>
  <sheetFormatPr defaultColWidth="9.140625" defaultRowHeight="12.75"/>
  <cols>
    <col min="1" max="1" width="8.421875" style="171" customWidth="1"/>
    <col min="2" max="2" width="5.421875" style="171" customWidth="1"/>
    <col min="3" max="3" width="7.00390625" style="142" customWidth="1"/>
    <col min="4" max="4" width="10.140625" style="142" customWidth="1"/>
    <col min="5" max="8" width="12.8515625" style="142" customWidth="1"/>
    <col min="9" max="16384" width="9.140625" style="142" customWidth="1"/>
  </cols>
  <sheetData>
    <row r="1" spans="1:8" ht="15.75" customHeight="1">
      <c r="A1" s="277" t="s">
        <v>107</v>
      </c>
      <c r="B1" s="277"/>
      <c r="C1" s="277"/>
      <c r="D1" s="277"/>
      <c r="E1" s="277"/>
      <c r="F1" s="277"/>
      <c r="G1" s="277"/>
      <c r="H1" s="277"/>
    </row>
    <row r="2" spans="1:2" ht="15.75" customHeight="1" thickBot="1">
      <c r="A2" s="142"/>
      <c r="B2" s="142"/>
    </row>
    <row r="3" spans="1:8" ht="13.5" thickTop="1">
      <c r="A3" s="143" t="s">
        <v>108</v>
      </c>
      <c r="B3" s="144" t="str">
        <f>IF(H3="","",VLOOKUP(H3,AccountNames,2,FALSE))</f>
        <v>Cash</v>
      </c>
      <c r="C3" s="145"/>
      <c r="D3" s="145"/>
      <c r="E3" s="145"/>
      <c r="F3" s="146"/>
      <c r="G3" s="146" t="s">
        <v>109</v>
      </c>
      <c r="H3" s="147">
        <v>111</v>
      </c>
    </row>
    <row r="4" spans="1:8" ht="13.5" thickBot="1">
      <c r="A4" s="148"/>
      <c r="B4" s="149"/>
      <c r="C4" s="150"/>
      <c r="D4" s="151"/>
      <c r="E4" s="151"/>
      <c r="F4" s="151"/>
      <c r="G4" s="151"/>
      <c r="H4" s="152"/>
    </row>
    <row r="5" spans="1:8" ht="12.75" customHeight="1" thickTop="1">
      <c r="A5" s="269" t="s">
        <v>101</v>
      </c>
      <c r="B5" s="270"/>
      <c r="C5" s="270" t="s">
        <v>110</v>
      </c>
      <c r="D5" s="273" t="s">
        <v>103</v>
      </c>
      <c r="E5" s="275" t="s">
        <v>104</v>
      </c>
      <c r="F5" s="275" t="s">
        <v>105</v>
      </c>
      <c r="G5" s="278" t="s">
        <v>111</v>
      </c>
      <c r="H5" s="278"/>
    </row>
    <row r="6" spans="1:8" ht="13.5" thickBot="1">
      <c r="A6" s="271"/>
      <c r="B6" s="272"/>
      <c r="C6" s="272"/>
      <c r="D6" s="274"/>
      <c r="E6" s="276"/>
      <c r="F6" s="276"/>
      <c r="G6" s="154" t="s">
        <v>104</v>
      </c>
      <c r="H6" s="154" t="s">
        <v>105</v>
      </c>
    </row>
    <row r="7" spans="1:8" ht="13.5" thickTop="1">
      <c r="A7" s="155">
        <f>'General Journal P (11)'!$A$4</f>
        <v>38046</v>
      </c>
      <c r="B7" s="156"/>
      <c r="C7" s="157"/>
      <c r="D7" s="158"/>
      <c r="E7" s="159"/>
      <c r="F7" s="159"/>
      <c r="G7" s="159"/>
      <c r="H7" s="159"/>
    </row>
    <row r="8" spans="1:8" ht="12.75">
      <c r="A8" s="200">
        <f>'General Journal P (11)'!$A$5</f>
        <v>38046</v>
      </c>
      <c r="B8" s="160">
        <v>1</v>
      </c>
      <c r="C8" s="161" t="s">
        <v>112</v>
      </c>
      <c r="D8" s="141" t="s">
        <v>160</v>
      </c>
      <c r="E8" s="159"/>
      <c r="F8" s="159"/>
      <c r="G8" s="159">
        <f>AssumptionsClassProblem!V68</f>
        <v>6559</v>
      </c>
      <c r="H8" s="159"/>
    </row>
    <row r="9" spans="1:8" ht="12.75">
      <c r="A9" s="162"/>
      <c r="B9" s="163">
        <f>B212</f>
        <v>13</v>
      </c>
      <c r="C9" s="164"/>
      <c r="D9" s="163" t="str">
        <f>D212</f>
        <v>Page 10</v>
      </c>
      <c r="E9" s="163"/>
      <c r="F9" s="165">
        <f>E212</f>
        <v>2149</v>
      </c>
      <c r="G9" s="165">
        <f>G8-F9</f>
        <v>4410</v>
      </c>
      <c r="H9" s="165"/>
    </row>
    <row r="10" spans="1:8" ht="12.75">
      <c r="A10" s="162"/>
      <c r="B10" s="163">
        <v>17</v>
      </c>
      <c r="C10" s="164"/>
      <c r="D10" s="166" t="s">
        <v>159</v>
      </c>
      <c r="E10" s="165">
        <f>AssumptionsClassProblem!X92</f>
        <v>6402</v>
      </c>
      <c r="F10" s="165"/>
      <c r="G10" s="165">
        <f>G9+E10</f>
        <v>10812</v>
      </c>
      <c r="H10" s="165"/>
    </row>
    <row r="11" spans="1:8" ht="12.75">
      <c r="A11" s="162"/>
      <c r="B11" s="163">
        <v>21</v>
      </c>
      <c r="C11" s="164"/>
      <c r="D11" s="166" t="s">
        <v>159</v>
      </c>
      <c r="E11" s="165"/>
      <c r="F11" s="165">
        <f>AssumptionsClassProblem!X93</f>
        <v>1650</v>
      </c>
      <c r="G11" s="165">
        <f>G10-F11</f>
        <v>9162</v>
      </c>
      <c r="H11" s="165"/>
    </row>
    <row r="12" spans="1:8" ht="12.75">
      <c r="A12" s="162"/>
      <c r="B12" s="163"/>
      <c r="C12" s="164"/>
      <c r="D12" s="166"/>
      <c r="E12" s="165"/>
      <c r="F12" s="165"/>
      <c r="G12" s="165"/>
      <c r="H12" s="165"/>
    </row>
    <row r="13" spans="1:8" ht="12.75">
      <c r="A13" s="162"/>
      <c r="B13" s="163"/>
      <c r="C13" s="164"/>
      <c r="D13" s="166"/>
      <c r="E13" s="165"/>
      <c r="F13" s="165"/>
      <c r="G13" s="165"/>
      <c r="H13" s="165"/>
    </row>
    <row r="14" spans="1:8" ht="12.75">
      <c r="A14" s="162"/>
      <c r="B14" s="163"/>
      <c r="C14" s="164"/>
      <c r="D14" s="166"/>
      <c r="E14" s="165"/>
      <c r="F14" s="165"/>
      <c r="G14" s="165"/>
      <c r="H14" s="165"/>
    </row>
    <row r="15" spans="1:8" ht="12.75">
      <c r="A15" s="162"/>
      <c r="B15" s="163"/>
      <c r="C15" s="164"/>
      <c r="D15" s="166"/>
      <c r="E15" s="165"/>
      <c r="F15" s="165"/>
      <c r="G15" s="165"/>
      <c r="H15" s="165"/>
    </row>
    <row r="16" spans="1:8" ht="12.75">
      <c r="A16" s="162"/>
      <c r="B16" s="163"/>
      <c r="C16" s="164"/>
      <c r="D16" s="166"/>
      <c r="E16" s="165"/>
      <c r="F16" s="165"/>
      <c r="G16" s="165"/>
      <c r="H16" s="165"/>
    </row>
    <row r="17" spans="1:8" ht="12.75">
      <c r="A17" s="162"/>
      <c r="B17" s="163"/>
      <c r="C17" s="164"/>
      <c r="D17" s="166"/>
      <c r="E17" s="165"/>
      <c r="F17" s="165"/>
      <c r="G17" s="165"/>
      <c r="H17" s="165"/>
    </row>
    <row r="18" spans="1:8" ht="13.5" thickBot="1">
      <c r="A18" s="167"/>
      <c r="B18" s="168"/>
      <c r="C18" s="153"/>
      <c r="D18" s="169"/>
      <c r="E18" s="170"/>
      <c r="F18" s="170"/>
      <c r="G18" s="170"/>
      <c r="H18" s="170"/>
    </row>
    <row r="19" ht="14.25" thickBot="1" thickTop="1"/>
    <row r="20" spans="1:8" ht="13.5" thickTop="1">
      <c r="A20" s="143" t="s">
        <v>108</v>
      </c>
      <c r="B20" s="144" t="str">
        <f>IF(H20="","",VLOOKUP(H20,AccountNames,2,FALSE))</f>
        <v>Accounts Receivable</v>
      </c>
      <c r="C20" s="145"/>
      <c r="D20" s="145"/>
      <c r="E20" s="145"/>
      <c r="F20" s="146"/>
      <c r="G20" s="146" t="s">
        <v>109</v>
      </c>
      <c r="H20" s="147">
        <v>113</v>
      </c>
    </row>
    <row r="21" spans="1:8" ht="13.5" thickBot="1">
      <c r="A21" s="148"/>
      <c r="B21" s="149"/>
      <c r="C21" s="150"/>
      <c r="D21" s="151"/>
      <c r="E21" s="151"/>
      <c r="F21" s="151"/>
      <c r="G21" s="151"/>
      <c r="H21" s="152"/>
    </row>
    <row r="22" spans="1:8" ht="13.5" thickTop="1">
      <c r="A22" s="269" t="s">
        <v>101</v>
      </c>
      <c r="B22" s="270"/>
      <c r="C22" s="270" t="s">
        <v>110</v>
      </c>
      <c r="D22" s="273" t="s">
        <v>103</v>
      </c>
      <c r="E22" s="275" t="s">
        <v>104</v>
      </c>
      <c r="F22" s="275" t="s">
        <v>105</v>
      </c>
      <c r="G22" s="278" t="s">
        <v>111</v>
      </c>
      <c r="H22" s="278"/>
    </row>
    <row r="23" spans="1:8" ht="13.5" thickBot="1">
      <c r="A23" s="271"/>
      <c r="B23" s="272"/>
      <c r="C23" s="272"/>
      <c r="D23" s="274"/>
      <c r="E23" s="276"/>
      <c r="F23" s="276"/>
      <c r="G23" s="154" t="s">
        <v>104</v>
      </c>
      <c r="H23" s="154" t="s">
        <v>105</v>
      </c>
    </row>
    <row r="24" spans="1:8" ht="13.5" thickTop="1">
      <c r="A24" s="155">
        <f>'General Journal P (11)'!$A$4</f>
        <v>38046</v>
      </c>
      <c r="B24" s="156"/>
      <c r="C24" s="157"/>
      <c r="D24" s="158"/>
      <c r="E24" s="159"/>
      <c r="F24" s="159"/>
      <c r="G24" s="159"/>
      <c r="H24" s="159"/>
    </row>
    <row r="25" spans="1:8" ht="12.75">
      <c r="A25" s="200">
        <f>'General Journal P (11)'!$A$5</f>
        <v>38046</v>
      </c>
      <c r="B25" s="160">
        <v>1</v>
      </c>
      <c r="C25" s="161"/>
      <c r="D25" s="158" t="s">
        <v>158</v>
      </c>
      <c r="E25" s="159">
        <f>AssumptionsClassProblem!X88</f>
        <v>1785</v>
      </c>
      <c r="F25" s="159"/>
      <c r="G25" s="159">
        <f>E25</f>
        <v>1785</v>
      </c>
      <c r="H25" s="159"/>
    </row>
    <row r="26" spans="1:8" ht="12.75">
      <c r="A26" s="162"/>
      <c r="B26" s="163"/>
      <c r="C26" s="164"/>
      <c r="D26" s="172"/>
      <c r="E26" s="165"/>
      <c r="F26" s="165"/>
      <c r="G26" s="165"/>
      <c r="H26" s="165"/>
    </row>
    <row r="27" spans="1:8" ht="12.75">
      <c r="A27" s="162"/>
      <c r="B27" s="163"/>
      <c r="C27" s="164"/>
      <c r="D27" s="166"/>
      <c r="E27" s="165"/>
      <c r="F27" s="165"/>
      <c r="G27" s="165"/>
      <c r="H27" s="165"/>
    </row>
    <row r="28" spans="1:8" ht="12.75">
      <c r="A28" s="162"/>
      <c r="B28" s="163"/>
      <c r="C28" s="164"/>
      <c r="D28" s="166"/>
      <c r="E28" s="165"/>
      <c r="F28" s="165"/>
      <c r="G28" s="165"/>
      <c r="H28" s="165"/>
    </row>
    <row r="29" spans="1:8" ht="12.75">
      <c r="A29" s="162"/>
      <c r="B29" s="163"/>
      <c r="C29" s="164"/>
      <c r="D29" s="166"/>
      <c r="E29" s="165"/>
      <c r="F29" s="165"/>
      <c r="G29" s="165"/>
      <c r="H29" s="165"/>
    </row>
    <row r="30" spans="1:8" ht="12.75">
      <c r="A30" s="162"/>
      <c r="B30" s="163"/>
      <c r="C30" s="164"/>
      <c r="D30" s="166"/>
      <c r="E30" s="165"/>
      <c r="F30" s="165"/>
      <c r="G30" s="165"/>
      <c r="H30" s="165"/>
    </row>
    <row r="31" spans="1:8" ht="12.75">
      <c r="A31" s="162"/>
      <c r="B31" s="163"/>
      <c r="C31" s="164"/>
      <c r="D31" s="166"/>
      <c r="E31" s="165"/>
      <c r="F31" s="165"/>
      <c r="G31" s="165"/>
      <c r="H31" s="165"/>
    </row>
    <row r="32" spans="1:8" ht="12.75">
      <c r="A32" s="162"/>
      <c r="B32" s="163"/>
      <c r="C32" s="164"/>
      <c r="D32" s="166"/>
      <c r="E32" s="165"/>
      <c r="F32" s="165"/>
      <c r="G32" s="165"/>
      <c r="H32" s="165"/>
    </row>
    <row r="33" spans="1:8" ht="12.75">
      <c r="A33" s="162"/>
      <c r="B33" s="163"/>
      <c r="C33" s="164"/>
      <c r="D33" s="166"/>
      <c r="E33" s="165"/>
      <c r="F33" s="165"/>
      <c r="G33" s="165"/>
      <c r="H33" s="165"/>
    </row>
    <row r="34" spans="1:8" ht="12.75">
      <c r="A34" s="162"/>
      <c r="B34" s="163"/>
      <c r="C34" s="164"/>
      <c r="D34" s="166"/>
      <c r="E34" s="165"/>
      <c r="F34" s="165"/>
      <c r="G34" s="165"/>
      <c r="H34" s="165"/>
    </row>
    <row r="35" spans="1:8" ht="13.5" thickBot="1">
      <c r="A35" s="167"/>
      <c r="B35" s="168"/>
      <c r="C35" s="153"/>
      <c r="D35" s="169"/>
      <c r="E35" s="170"/>
      <c r="F35" s="170"/>
      <c r="G35" s="170"/>
      <c r="H35" s="170"/>
    </row>
    <row r="36" ht="14.25" thickBot="1" thickTop="1"/>
    <row r="37" spans="1:8" ht="13.5" thickTop="1">
      <c r="A37" s="143" t="s">
        <v>108</v>
      </c>
      <c r="B37" s="144" t="str">
        <f>IF(H37="","",VLOOKUP(H37,AccountNames,2,FALSE))</f>
        <v>Prepaid Property Insurance</v>
      </c>
      <c r="C37" s="145"/>
      <c r="D37" s="145"/>
      <c r="E37" s="145"/>
      <c r="F37" s="146"/>
      <c r="G37" s="146" t="s">
        <v>109</v>
      </c>
      <c r="H37" s="147">
        <v>117</v>
      </c>
    </row>
    <row r="38" spans="1:8" ht="13.5" thickBot="1">
      <c r="A38" s="148"/>
      <c r="B38" s="149"/>
      <c r="C38" s="150"/>
      <c r="D38" s="151"/>
      <c r="E38" s="151"/>
      <c r="F38" s="151"/>
      <c r="G38" s="151"/>
      <c r="H38" s="152"/>
    </row>
    <row r="39" spans="1:8" ht="13.5" thickTop="1">
      <c r="A39" s="269" t="s">
        <v>101</v>
      </c>
      <c r="B39" s="270"/>
      <c r="C39" s="270" t="s">
        <v>110</v>
      </c>
      <c r="D39" s="273" t="s">
        <v>103</v>
      </c>
      <c r="E39" s="275" t="s">
        <v>104</v>
      </c>
      <c r="F39" s="275" t="s">
        <v>105</v>
      </c>
      <c r="G39" s="278" t="s">
        <v>111</v>
      </c>
      <c r="H39" s="278"/>
    </row>
    <row r="40" spans="1:8" ht="13.5" thickBot="1">
      <c r="A40" s="271"/>
      <c r="B40" s="272"/>
      <c r="C40" s="272"/>
      <c r="D40" s="274"/>
      <c r="E40" s="276"/>
      <c r="F40" s="276"/>
      <c r="G40" s="154" t="s">
        <v>104</v>
      </c>
      <c r="H40" s="154" t="s">
        <v>105</v>
      </c>
    </row>
    <row r="41" spans="1:8" ht="13.5" thickTop="1">
      <c r="A41" s="155">
        <f>'General Journal P (11)'!$A$4</f>
        <v>38046</v>
      </c>
      <c r="B41" s="156"/>
      <c r="C41" s="157"/>
      <c r="D41" s="158"/>
      <c r="E41" s="159"/>
      <c r="F41" s="159"/>
      <c r="G41" s="159"/>
      <c r="H41" s="159"/>
    </row>
    <row r="42" spans="1:8" ht="12.75">
      <c r="A42" s="200">
        <f>'General Journal P (11)'!$A$5</f>
        <v>38046</v>
      </c>
      <c r="B42" s="160">
        <v>1</v>
      </c>
      <c r="C42" s="161" t="s">
        <v>112</v>
      </c>
      <c r="D42" s="141" t="s">
        <v>160</v>
      </c>
      <c r="E42" s="159"/>
      <c r="F42" s="159"/>
      <c r="G42" s="159">
        <f>AssumptionsClassProblem!V70</f>
        <v>2200</v>
      </c>
      <c r="H42" s="159"/>
    </row>
    <row r="43" spans="1:8" ht="12.75">
      <c r="A43" s="162"/>
      <c r="B43" s="163">
        <f>'General Journal P (11)'!B5</f>
        <v>29</v>
      </c>
      <c r="C43" s="164" t="s">
        <v>115</v>
      </c>
      <c r="D43" s="172" t="str">
        <f>'General Journal P (11)'!E1</f>
        <v>Page 11</v>
      </c>
      <c r="E43" s="165"/>
      <c r="F43" s="165">
        <f>'General Journal P (11)'!F6</f>
        <v>200</v>
      </c>
      <c r="G43" s="165">
        <f>G42-F43</f>
        <v>2000</v>
      </c>
      <c r="H43" s="165"/>
    </row>
    <row r="44" spans="1:8" ht="12.75">
      <c r="A44" s="162"/>
      <c r="B44" s="163"/>
      <c r="C44" s="164"/>
      <c r="D44" s="166"/>
      <c r="E44" s="165"/>
      <c r="F44" s="165"/>
      <c r="G44" s="165"/>
      <c r="H44" s="165"/>
    </row>
    <row r="45" spans="1:8" ht="12.75">
      <c r="A45" s="162"/>
      <c r="B45" s="163"/>
      <c r="C45" s="164"/>
      <c r="D45" s="166"/>
      <c r="E45" s="165"/>
      <c r="F45" s="165"/>
      <c r="G45" s="165"/>
      <c r="H45" s="165"/>
    </row>
    <row r="46" spans="1:8" ht="12.75">
      <c r="A46" s="162"/>
      <c r="B46" s="163"/>
      <c r="C46" s="164"/>
      <c r="D46" s="166"/>
      <c r="E46" s="165"/>
      <c r="F46" s="165"/>
      <c r="G46" s="165"/>
      <c r="H46" s="165"/>
    </row>
    <row r="47" spans="1:8" ht="12.75">
      <c r="A47" s="162"/>
      <c r="B47" s="163"/>
      <c r="C47" s="164"/>
      <c r="D47" s="166"/>
      <c r="E47" s="165"/>
      <c r="F47" s="165"/>
      <c r="G47" s="165"/>
      <c r="H47" s="165"/>
    </row>
    <row r="48" spans="1:8" ht="12.75">
      <c r="A48" s="162"/>
      <c r="B48" s="163"/>
      <c r="C48" s="164"/>
      <c r="D48" s="166"/>
      <c r="E48" s="165"/>
      <c r="F48" s="165"/>
      <c r="G48" s="165"/>
      <c r="H48" s="165"/>
    </row>
    <row r="49" spans="1:8" ht="12.75">
      <c r="A49" s="162"/>
      <c r="B49" s="163"/>
      <c r="C49" s="164"/>
      <c r="D49" s="166"/>
      <c r="E49" s="165"/>
      <c r="F49" s="165"/>
      <c r="G49" s="165"/>
      <c r="H49" s="165"/>
    </row>
    <row r="50" spans="1:8" ht="12.75">
      <c r="A50" s="162"/>
      <c r="B50" s="163"/>
      <c r="C50" s="164"/>
      <c r="D50" s="166"/>
      <c r="E50" s="165"/>
      <c r="F50" s="165"/>
      <c r="G50" s="165"/>
      <c r="H50" s="165"/>
    </row>
    <row r="51" spans="1:8" ht="12.75">
      <c r="A51" s="162"/>
      <c r="B51" s="163"/>
      <c r="C51" s="164"/>
      <c r="D51" s="166"/>
      <c r="E51" s="165"/>
      <c r="F51" s="165"/>
      <c r="G51" s="165"/>
      <c r="H51" s="165"/>
    </row>
    <row r="52" spans="1:8" ht="13.5" thickBot="1">
      <c r="A52" s="167"/>
      <c r="B52" s="168"/>
      <c r="C52" s="153"/>
      <c r="D52" s="169"/>
      <c r="E52" s="170"/>
      <c r="F52" s="170"/>
      <c r="G52" s="170"/>
      <c r="H52" s="170"/>
    </row>
    <row r="53" ht="14.25" thickBot="1" thickTop="1"/>
    <row r="54" spans="1:8" ht="13.5" thickTop="1">
      <c r="A54" s="143" t="s">
        <v>108</v>
      </c>
      <c r="B54" s="144" t="str">
        <f>IF(H54="","",VLOOKUP(H54,AccountNames,2,FALSE))</f>
        <v>Prepaid Auto Insurance</v>
      </c>
      <c r="C54" s="145"/>
      <c r="D54" s="145"/>
      <c r="E54" s="145"/>
      <c r="F54" s="146"/>
      <c r="G54" s="146" t="s">
        <v>109</v>
      </c>
      <c r="H54" s="147">
        <v>118</v>
      </c>
    </row>
    <row r="55" spans="1:8" ht="13.5" thickBot="1">
      <c r="A55" s="148"/>
      <c r="B55" s="149"/>
      <c r="C55" s="150"/>
      <c r="D55" s="151"/>
      <c r="E55" s="151"/>
      <c r="F55" s="151"/>
      <c r="G55" s="151"/>
      <c r="H55" s="152"/>
    </row>
    <row r="56" spans="1:8" ht="13.5" thickTop="1">
      <c r="A56" s="269" t="s">
        <v>101</v>
      </c>
      <c r="B56" s="270"/>
      <c r="C56" s="270" t="s">
        <v>110</v>
      </c>
      <c r="D56" s="273" t="s">
        <v>103</v>
      </c>
      <c r="E56" s="275" t="s">
        <v>104</v>
      </c>
      <c r="F56" s="275" t="s">
        <v>105</v>
      </c>
      <c r="G56" s="278" t="s">
        <v>111</v>
      </c>
      <c r="H56" s="278"/>
    </row>
    <row r="57" spans="1:8" ht="13.5" thickBot="1">
      <c r="A57" s="271"/>
      <c r="B57" s="272"/>
      <c r="C57" s="272"/>
      <c r="D57" s="274"/>
      <c r="E57" s="276"/>
      <c r="F57" s="276"/>
      <c r="G57" s="154" t="s">
        <v>104</v>
      </c>
      <c r="H57" s="154" t="s">
        <v>105</v>
      </c>
    </row>
    <row r="58" spans="1:8" ht="13.5" thickTop="1">
      <c r="A58" s="155">
        <f>'General Journal P (11)'!$A$4</f>
        <v>38046</v>
      </c>
      <c r="B58" s="156"/>
      <c r="C58" s="157"/>
      <c r="D58" s="158"/>
      <c r="E58" s="159"/>
      <c r="F58" s="159"/>
      <c r="G58" s="159"/>
      <c r="H58" s="159"/>
    </row>
    <row r="59" spans="1:8" ht="12.75">
      <c r="A59" s="200">
        <f>'General Journal P (11)'!$A$5</f>
        <v>38046</v>
      </c>
      <c r="B59" s="160">
        <v>1</v>
      </c>
      <c r="C59" s="161" t="s">
        <v>112</v>
      </c>
      <c r="D59" s="141" t="s">
        <v>160</v>
      </c>
      <c r="E59" s="159"/>
      <c r="F59" s="159"/>
      <c r="G59" s="159">
        <f>AssumptionsClassProblem!V71</f>
        <v>1650</v>
      </c>
      <c r="H59" s="159"/>
    </row>
    <row r="60" spans="1:8" ht="12.75">
      <c r="A60" s="162"/>
      <c r="B60" s="163">
        <f>'General Journal P (11)'!B8</f>
        <v>29</v>
      </c>
      <c r="C60" s="164" t="s">
        <v>115</v>
      </c>
      <c r="D60" s="172" t="str">
        <f>'General Journal P (11)'!E1</f>
        <v>Page 11</v>
      </c>
      <c r="E60" s="165"/>
      <c r="F60" s="165">
        <f>'General Journal P (11)'!F9</f>
        <v>150</v>
      </c>
      <c r="G60" s="165">
        <f>G59-F60</f>
        <v>1500</v>
      </c>
      <c r="H60" s="165"/>
    </row>
    <row r="61" spans="1:8" ht="12.75">
      <c r="A61" s="162"/>
      <c r="B61" s="163"/>
      <c r="C61" s="164"/>
      <c r="D61" s="166"/>
      <c r="E61" s="165"/>
      <c r="F61" s="165"/>
      <c r="G61" s="165"/>
      <c r="H61" s="165"/>
    </row>
    <row r="62" spans="1:8" ht="12.75">
      <c r="A62" s="162"/>
      <c r="B62" s="163"/>
      <c r="C62" s="164"/>
      <c r="D62" s="166"/>
      <c r="E62" s="165"/>
      <c r="F62" s="165"/>
      <c r="G62" s="165"/>
      <c r="H62" s="165"/>
    </row>
    <row r="63" spans="1:8" ht="12.75">
      <c r="A63" s="162"/>
      <c r="B63" s="163"/>
      <c r="C63" s="164"/>
      <c r="D63" s="166"/>
      <c r="E63" s="165"/>
      <c r="F63" s="165"/>
      <c r="G63" s="165"/>
      <c r="H63" s="165"/>
    </row>
    <row r="64" spans="1:8" ht="12.75">
      <c r="A64" s="162"/>
      <c r="B64" s="163"/>
      <c r="C64" s="164"/>
      <c r="D64" s="166"/>
      <c r="E64" s="165"/>
      <c r="F64" s="165"/>
      <c r="G64" s="165"/>
      <c r="H64" s="165"/>
    </row>
    <row r="65" spans="1:8" ht="12.75">
      <c r="A65" s="162"/>
      <c r="B65" s="163"/>
      <c r="C65" s="164"/>
      <c r="D65" s="166"/>
      <c r="E65" s="165"/>
      <c r="F65" s="165"/>
      <c r="G65" s="165"/>
      <c r="H65" s="165"/>
    </row>
    <row r="66" spans="1:8" ht="12.75">
      <c r="A66" s="162"/>
      <c r="B66" s="163"/>
      <c r="C66" s="164"/>
      <c r="D66" s="166"/>
      <c r="E66" s="165"/>
      <c r="F66" s="165"/>
      <c r="G66" s="165"/>
      <c r="H66" s="165"/>
    </row>
    <row r="67" spans="1:8" ht="12.75">
      <c r="A67" s="162"/>
      <c r="B67" s="163"/>
      <c r="C67" s="164"/>
      <c r="D67" s="166"/>
      <c r="E67" s="165"/>
      <c r="F67" s="165"/>
      <c r="G67" s="165"/>
      <c r="H67" s="165"/>
    </row>
    <row r="68" spans="1:8" ht="12.75">
      <c r="A68" s="162"/>
      <c r="B68" s="163"/>
      <c r="C68" s="164"/>
      <c r="D68" s="166"/>
      <c r="E68" s="165"/>
      <c r="F68" s="165"/>
      <c r="G68" s="165"/>
      <c r="H68" s="165"/>
    </row>
    <row r="69" spans="1:8" ht="13.5" thickBot="1">
      <c r="A69" s="167"/>
      <c r="B69" s="168"/>
      <c r="C69" s="153"/>
      <c r="D69" s="169"/>
      <c r="E69" s="170"/>
      <c r="F69" s="170"/>
      <c r="G69" s="170"/>
      <c r="H69" s="170"/>
    </row>
    <row r="70" ht="14.25" thickBot="1" thickTop="1"/>
    <row r="71" spans="1:8" ht="13.5" thickTop="1">
      <c r="A71" s="143" t="s">
        <v>108</v>
      </c>
      <c r="B71" s="144" t="str">
        <f>IF(H71="","",VLOOKUP(H71,AccountNames,2,FALSE))</f>
        <v>Computer Equipment</v>
      </c>
      <c r="C71" s="145"/>
      <c r="D71" s="145"/>
      <c r="E71" s="145"/>
      <c r="F71" s="146"/>
      <c r="G71" s="146" t="s">
        <v>109</v>
      </c>
      <c r="H71" s="147">
        <v>124</v>
      </c>
    </row>
    <row r="72" spans="1:8" ht="13.5" thickBot="1">
      <c r="A72" s="148"/>
      <c r="B72" s="149"/>
      <c r="C72" s="150"/>
      <c r="D72" s="151"/>
      <c r="E72" s="151"/>
      <c r="F72" s="151"/>
      <c r="G72" s="151"/>
      <c r="H72" s="152"/>
    </row>
    <row r="73" spans="1:8" ht="13.5" thickTop="1">
      <c r="A73" s="269" t="s">
        <v>101</v>
      </c>
      <c r="B73" s="270"/>
      <c r="C73" s="270" t="s">
        <v>110</v>
      </c>
      <c r="D73" s="273" t="s">
        <v>103</v>
      </c>
      <c r="E73" s="275" t="s">
        <v>104</v>
      </c>
      <c r="F73" s="275" t="s">
        <v>105</v>
      </c>
      <c r="G73" s="278" t="s">
        <v>111</v>
      </c>
      <c r="H73" s="278"/>
    </row>
    <row r="74" spans="1:8" ht="13.5" thickBot="1">
      <c r="A74" s="271"/>
      <c r="B74" s="272"/>
      <c r="C74" s="272"/>
      <c r="D74" s="274"/>
      <c r="E74" s="276"/>
      <c r="F74" s="276"/>
      <c r="G74" s="154" t="s">
        <v>104</v>
      </c>
      <c r="H74" s="154" t="s">
        <v>105</v>
      </c>
    </row>
    <row r="75" spans="1:8" ht="13.5" thickTop="1">
      <c r="A75" s="155">
        <f>'General Journal P (11)'!$A$4</f>
        <v>38046</v>
      </c>
      <c r="B75" s="156"/>
      <c r="C75" s="157"/>
      <c r="D75" s="158"/>
      <c r="E75" s="159"/>
      <c r="F75" s="159"/>
      <c r="G75" s="159"/>
      <c r="H75" s="159"/>
    </row>
    <row r="76" spans="1:8" ht="12.75">
      <c r="A76" s="200">
        <f>'General Journal P (11)'!$A$5</f>
        <v>38046</v>
      </c>
      <c r="B76" s="160">
        <v>1</v>
      </c>
      <c r="C76" s="161" t="s">
        <v>112</v>
      </c>
      <c r="D76" s="141" t="s">
        <v>160</v>
      </c>
      <c r="E76" s="159"/>
      <c r="F76" s="159"/>
      <c r="G76" s="159">
        <f>AssumptionsClassProblem!V72</f>
        <v>12096</v>
      </c>
      <c r="H76" s="159"/>
    </row>
    <row r="77" spans="1:8" ht="12.75">
      <c r="A77" s="162"/>
      <c r="B77" s="163"/>
      <c r="C77" s="164"/>
      <c r="D77" s="172"/>
      <c r="E77" s="165"/>
      <c r="F77" s="165"/>
      <c r="G77" s="165"/>
      <c r="H77" s="165"/>
    </row>
    <row r="78" spans="1:8" ht="12.75">
      <c r="A78" s="162"/>
      <c r="B78" s="163"/>
      <c r="C78" s="164"/>
      <c r="D78" s="166"/>
      <c r="E78" s="165"/>
      <c r="F78" s="165"/>
      <c r="G78" s="165"/>
      <c r="H78" s="165"/>
    </row>
    <row r="79" spans="1:8" ht="12.75">
      <c r="A79" s="162"/>
      <c r="B79" s="163"/>
      <c r="C79" s="164"/>
      <c r="D79" s="166"/>
      <c r="E79" s="165"/>
      <c r="F79" s="165"/>
      <c r="G79" s="165"/>
      <c r="H79" s="165"/>
    </row>
    <row r="80" spans="1:8" ht="12.75">
      <c r="A80" s="162"/>
      <c r="B80" s="163"/>
      <c r="C80" s="164"/>
      <c r="D80" s="166"/>
      <c r="E80" s="165"/>
      <c r="F80" s="165"/>
      <c r="G80" s="165"/>
      <c r="H80" s="165"/>
    </row>
    <row r="81" spans="1:8" ht="12.75">
      <c r="A81" s="162"/>
      <c r="B81" s="163"/>
      <c r="C81" s="164"/>
      <c r="D81" s="166"/>
      <c r="E81" s="165"/>
      <c r="F81" s="165"/>
      <c r="G81" s="165"/>
      <c r="H81" s="165"/>
    </row>
    <row r="82" spans="1:8" ht="12.75">
      <c r="A82" s="162"/>
      <c r="B82" s="163"/>
      <c r="C82" s="164"/>
      <c r="D82" s="166"/>
      <c r="E82" s="165"/>
      <c r="F82" s="165"/>
      <c r="G82" s="165"/>
      <c r="H82" s="165"/>
    </row>
    <row r="83" spans="1:8" ht="12.75">
      <c r="A83" s="162"/>
      <c r="B83" s="163"/>
      <c r="C83" s="164"/>
      <c r="D83" s="166"/>
      <c r="E83" s="165"/>
      <c r="F83" s="165"/>
      <c r="G83" s="165"/>
      <c r="H83" s="165"/>
    </row>
    <row r="84" spans="1:8" ht="12.75">
      <c r="A84" s="162"/>
      <c r="B84" s="163"/>
      <c r="C84" s="164"/>
      <c r="D84" s="166"/>
      <c r="E84" s="165"/>
      <c r="F84" s="165"/>
      <c r="G84" s="165"/>
      <c r="H84" s="165"/>
    </row>
    <row r="85" spans="1:8" ht="12.75">
      <c r="A85" s="162"/>
      <c r="B85" s="163"/>
      <c r="C85" s="164"/>
      <c r="D85" s="166"/>
      <c r="E85" s="165"/>
      <c r="F85" s="165"/>
      <c r="G85" s="165"/>
      <c r="H85" s="165"/>
    </row>
    <row r="86" spans="1:8" ht="13.5" thickBot="1">
      <c r="A86" s="167"/>
      <c r="B86" s="168"/>
      <c r="C86" s="153"/>
      <c r="D86" s="169"/>
      <c r="E86" s="170"/>
      <c r="F86" s="170"/>
      <c r="G86" s="170"/>
      <c r="H86" s="170"/>
    </row>
    <row r="87" ht="14.25" thickBot="1" thickTop="1"/>
    <row r="88" spans="1:8" ht="13.5" thickTop="1">
      <c r="A88" s="143" t="s">
        <v>108</v>
      </c>
      <c r="B88" s="144" t="str">
        <f>IF(H88="","",VLOOKUP(H88,AccountNames,2,FALSE))</f>
        <v>Accumulated Depreciation, Computer Equipment</v>
      </c>
      <c r="C88" s="145"/>
      <c r="D88" s="145"/>
      <c r="E88" s="145"/>
      <c r="F88" s="146"/>
      <c r="G88" s="146" t="s">
        <v>109</v>
      </c>
      <c r="H88" s="147">
        <v>125</v>
      </c>
    </row>
    <row r="89" spans="1:8" ht="13.5" thickBot="1">
      <c r="A89" s="148"/>
      <c r="B89" s="149"/>
      <c r="C89" s="150"/>
      <c r="D89" s="151"/>
      <c r="E89" s="151"/>
      <c r="F89" s="151"/>
      <c r="G89" s="151"/>
      <c r="H89" s="152"/>
    </row>
    <row r="90" spans="1:8" ht="13.5" thickTop="1">
      <c r="A90" s="269" t="s">
        <v>101</v>
      </c>
      <c r="B90" s="270"/>
      <c r="C90" s="270" t="s">
        <v>110</v>
      </c>
      <c r="D90" s="273" t="s">
        <v>103</v>
      </c>
      <c r="E90" s="275" t="s">
        <v>104</v>
      </c>
      <c r="F90" s="275" t="s">
        <v>105</v>
      </c>
      <c r="G90" s="278" t="s">
        <v>111</v>
      </c>
      <c r="H90" s="278"/>
    </row>
    <row r="91" spans="1:8" ht="13.5" thickBot="1">
      <c r="A91" s="271"/>
      <c r="B91" s="272"/>
      <c r="C91" s="272"/>
      <c r="D91" s="274"/>
      <c r="E91" s="276"/>
      <c r="F91" s="276"/>
      <c r="G91" s="154" t="s">
        <v>104</v>
      </c>
      <c r="H91" s="154" t="s">
        <v>105</v>
      </c>
    </row>
    <row r="92" spans="1:8" ht="13.5" thickTop="1">
      <c r="A92" s="155">
        <f>'General Journal P (11)'!$A$4</f>
        <v>38046</v>
      </c>
      <c r="B92" s="156"/>
      <c r="C92" s="157"/>
      <c r="D92" s="158"/>
      <c r="E92" s="159"/>
      <c r="F92" s="159"/>
      <c r="G92" s="159"/>
      <c r="H92" s="159"/>
    </row>
    <row r="93" spans="1:8" ht="12.75">
      <c r="A93" s="200">
        <f>'General Journal P (11)'!$A$5</f>
        <v>38046</v>
      </c>
      <c r="B93" s="160">
        <v>1</v>
      </c>
      <c r="C93" s="161" t="s">
        <v>112</v>
      </c>
      <c r="D93" s="141" t="s">
        <v>160</v>
      </c>
      <c r="E93" s="159"/>
      <c r="F93" s="159"/>
      <c r="G93" s="159"/>
      <c r="H93" s="159">
        <f>AssumptionsClassProblem!W73</f>
        <v>6300</v>
      </c>
    </row>
    <row r="94" spans="1:8" ht="12.75">
      <c r="A94" s="162"/>
      <c r="B94" s="163">
        <f>'General Journal P (11)'!B11</f>
        <v>29</v>
      </c>
      <c r="C94" s="164" t="s">
        <v>115</v>
      </c>
      <c r="D94" s="172" t="str">
        <f>'General Journal P (11)'!E1</f>
        <v>Page 11</v>
      </c>
      <c r="E94" s="165"/>
      <c r="F94" s="165">
        <f>'General Journal P (11)'!F12</f>
        <v>252</v>
      </c>
      <c r="G94" s="165"/>
      <c r="H94" s="165">
        <f>H93+F94</f>
        <v>6552</v>
      </c>
    </row>
    <row r="95" spans="1:8" ht="12.75">
      <c r="A95" s="162"/>
      <c r="B95" s="163"/>
      <c r="C95" s="164"/>
      <c r="D95" s="166"/>
      <c r="E95" s="165"/>
      <c r="F95" s="165"/>
      <c r="G95" s="165"/>
      <c r="H95" s="165"/>
    </row>
    <row r="96" spans="1:8" ht="12.75">
      <c r="A96" s="162"/>
      <c r="B96" s="163"/>
      <c r="C96" s="164"/>
      <c r="D96" s="166"/>
      <c r="E96" s="165"/>
      <c r="F96" s="165"/>
      <c r="G96" s="165"/>
      <c r="H96" s="165"/>
    </row>
    <row r="97" spans="1:8" ht="12.75">
      <c r="A97" s="162"/>
      <c r="B97" s="163"/>
      <c r="C97" s="164"/>
      <c r="D97" s="166"/>
      <c r="E97" s="165"/>
      <c r="F97" s="165"/>
      <c r="G97" s="165"/>
      <c r="H97" s="165"/>
    </row>
    <row r="98" spans="1:8" ht="12.75">
      <c r="A98" s="162"/>
      <c r="B98" s="163"/>
      <c r="C98" s="164"/>
      <c r="D98" s="166"/>
      <c r="E98" s="165"/>
      <c r="F98" s="165"/>
      <c r="G98" s="165"/>
      <c r="H98" s="165"/>
    </row>
    <row r="99" spans="1:8" ht="12.75">
      <c r="A99" s="162"/>
      <c r="B99" s="163"/>
      <c r="C99" s="164"/>
      <c r="D99" s="166"/>
      <c r="E99" s="165"/>
      <c r="F99" s="165"/>
      <c r="G99" s="165"/>
      <c r="H99" s="165"/>
    </row>
    <row r="100" spans="1:8" ht="12.75">
      <c r="A100" s="162"/>
      <c r="B100" s="163"/>
      <c r="C100" s="164"/>
      <c r="D100" s="166"/>
      <c r="E100" s="165"/>
      <c r="F100" s="165"/>
      <c r="G100" s="165"/>
      <c r="H100" s="165"/>
    </row>
    <row r="101" spans="1:8" ht="12.75">
      <c r="A101" s="162"/>
      <c r="B101" s="163"/>
      <c r="C101" s="164"/>
      <c r="D101" s="166"/>
      <c r="E101" s="165"/>
      <c r="F101" s="165"/>
      <c r="G101" s="165"/>
      <c r="H101" s="165"/>
    </row>
    <row r="102" spans="1:8" ht="12.75">
      <c r="A102" s="162"/>
      <c r="B102" s="163"/>
      <c r="C102" s="164"/>
      <c r="D102" s="166"/>
      <c r="E102" s="165"/>
      <c r="F102" s="165"/>
      <c r="G102" s="165"/>
      <c r="H102" s="165"/>
    </row>
    <row r="103" spans="1:8" ht="13.5" thickBot="1">
      <c r="A103" s="167"/>
      <c r="B103" s="168"/>
      <c r="C103" s="153"/>
      <c r="D103" s="169"/>
      <c r="E103" s="170"/>
      <c r="F103" s="170"/>
      <c r="G103" s="170"/>
      <c r="H103" s="170"/>
    </row>
    <row r="104" ht="14.25" thickBot="1" thickTop="1"/>
    <row r="105" spans="1:8" ht="13.5" thickTop="1">
      <c r="A105" s="143" t="s">
        <v>108</v>
      </c>
      <c r="B105" s="144" t="str">
        <f>IF(H105="","",VLOOKUP(H105,AccountNames,2,FALSE))</f>
        <v>Accounts Payable</v>
      </c>
      <c r="C105" s="145"/>
      <c r="D105" s="145"/>
      <c r="E105" s="145"/>
      <c r="F105" s="146"/>
      <c r="G105" s="146" t="s">
        <v>109</v>
      </c>
      <c r="H105" s="147">
        <v>221</v>
      </c>
    </row>
    <row r="106" spans="1:8" ht="13.5" thickBot="1">
      <c r="A106" s="148"/>
      <c r="B106" s="149"/>
      <c r="C106" s="150"/>
      <c r="D106" s="151"/>
      <c r="E106" s="151"/>
      <c r="F106" s="151"/>
      <c r="G106" s="151"/>
      <c r="H106" s="152"/>
    </row>
    <row r="107" spans="1:8" ht="13.5" thickTop="1">
      <c r="A107" s="269" t="s">
        <v>101</v>
      </c>
      <c r="B107" s="270"/>
      <c r="C107" s="270" t="s">
        <v>110</v>
      </c>
      <c r="D107" s="273" t="s">
        <v>103</v>
      </c>
      <c r="E107" s="275" t="s">
        <v>104</v>
      </c>
      <c r="F107" s="275" t="s">
        <v>105</v>
      </c>
      <c r="G107" s="278" t="s">
        <v>111</v>
      </c>
      <c r="H107" s="278"/>
    </row>
    <row r="108" spans="1:8" ht="13.5" thickBot="1">
      <c r="A108" s="271"/>
      <c r="B108" s="272"/>
      <c r="C108" s="272"/>
      <c r="D108" s="274"/>
      <c r="E108" s="276"/>
      <c r="F108" s="276"/>
      <c r="G108" s="154" t="s">
        <v>104</v>
      </c>
      <c r="H108" s="154" t="s">
        <v>105</v>
      </c>
    </row>
    <row r="109" spans="1:8" ht="13.5" thickTop="1">
      <c r="A109" s="155">
        <f>'General Journal P (11)'!$A$4</f>
        <v>38046</v>
      </c>
      <c r="B109" s="156"/>
      <c r="C109" s="157"/>
      <c r="D109" s="158"/>
      <c r="E109" s="159"/>
      <c r="F109" s="159"/>
      <c r="G109" s="159"/>
      <c r="H109" s="159"/>
    </row>
    <row r="110" spans="1:8" ht="12.75">
      <c r="A110" s="200">
        <f>'General Journal P (11)'!$A$5</f>
        <v>38046</v>
      </c>
      <c r="B110" s="160">
        <v>1</v>
      </c>
      <c r="C110" s="161" t="s">
        <v>112</v>
      </c>
      <c r="D110" s="141" t="s">
        <v>160</v>
      </c>
      <c r="E110" s="159"/>
      <c r="F110" s="159"/>
      <c r="G110" s="159"/>
      <c r="H110" s="159">
        <f>AssumptionsClassProblem!W74</f>
        <v>1071</v>
      </c>
    </row>
    <row r="111" spans="1:8" ht="12.75">
      <c r="A111" s="162"/>
      <c r="B111" s="163">
        <f>B229</f>
        <v>5</v>
      </c>
      <c r="C111" s="164"/>
      <c r="D111" s="166" t="s">
        <v>158</v>
      </c>
      <c r="E111" s="163"/>
      <c r="F111" s="165">
        <f>E229</f>
        <v>619</v>
      </c>
      <c r="G111" s="165"/>
      <c r="H111" s="165">
        <f>H110+F111</f>
        <v>1690</v>
      </c>
    </row>
    <row r="112" spans="1:8" ht="12.75">
      <c r="A112" s="162"/>
      <c r="B112" s="163">
        <f>B246</f>
        <v>9</v>
      </c>
      <c r="C112" s="164"/>
      <c r="D112" s="163" t="str">
        <f>D246</f>
        <v>Page 9</v>
      </c>
      <c r="E112" s="163"/>
      <c r="F112" s="165">
        <f>E246</f>
        <v>96</v>
      </c>
      <c r="G112" s="165"/>
      <c r="H112" s="165">
        <f>H111+F112</f>
        <v>1786</v>
      </c>
    </row>
    <row r="113" spans="1:8" ht="12.75">
      <c r="A113" s="162"/>
      <c r="B113" s="163"/>
      <c r="C113" s="164"/>
      <c r="D113" s="166"/>
      <c r="E113" s="165"/>
      <c r="F113" s="165"/>
      <c r="G113" s="165"/>
      <c r="H113" s="165"/>
    </row>
    <row r="114" spans="1:8" ht="12.75">
      <c r="A114" s="162"/>
      <c r="B114" s="163"/>
      <c r="C114" s="164"/>
      <c r="D114" s="166"/>
      <c r="E114" s="165"/>
      <c r="F114" s="165"/>
      <c r="G114" s="165"/>
      <c r="H114" s="165"/>
    </row>
    <row r="115" spans="1:8" ht="12.75">
      <c r="A115" s="162"/>
      <c r="B115" s="163"/>
      <c r="C115" s="164"/>
      <c r="D115" s="166"/>
      <c r="E115" s="165"/>
      <c r="F115" s="165"/>
      <c r="G115" s="165"/>
      <c r="H115" s="165"/>
    </row>
    <row r="116" spans="1:8" ht="12.75">
      <c r="A116" s="162"/>
      <c r="B116" s="163"/>
      <c r="C116" s="164"/>
      <c r="D116" s="166"/>
      <c r="E116" s="165"/>
      <c r="F116" s="165"/>
      <c r="G116" s="165"/>
      <c r="H116" s="165"/>
    </row>
    <row r="117" spans="1:8" ht="12.75">
      <c r="A117" s="162"/>
      <c r="B117" s="163"/>
      <c r="C117" s="164"/>
      <c r="D117" s="166"/>
      <c r="E117" s="165"/>
      <c r="F117" s="165"/>
      <c r="G117" s="165"/>
      <c r="H117" s="165"/>
    </row>
    <row r="118" spans="1:8" ht="12.75">
      <c r="A118" s="162"/>
      <c r="B118" s="163"/>
      <c r="C118" s="164"/>
      <c r="D118" s="166"/>
      <c r="E118" s="165"/>
      <c r="F118" s="165"/>
      <c r="G118" s="165"/>
      <c r="H118" s="165"/>
    </row>
    <row r="119" spans="1:8" ht="12.75">
      <c r="A119" s="162"/>
      <c r="B119" s="163"/>
      <c r="C119" s="164"/>
      <c r="D119" s="166"/>
      <c r="E119" s="165"/>
      <c r="F119" s="165"/>
      <c r="G119" s="165"/>
      <c r="H119" s="165"/>
    </row>
    <row r="120" spans="1:8" ht="13.5" thickBot="1">
      <c r="A120" s="167"/>
      <c r="B120" s="168"/>
      <c r="C120" s="153"/>
      <c r="D120" s="169"/>
      <c r="E120" s="170"/>
      <c r="F120" s="170"/>
      <c r="G120" s="170"/>
      <c r="H120" s="170"/>
    </row>
    <row r="121" ht="14.25" thickBot="1" thickTop="1"/>
    <row r="122" spans="1:8" ht="13.5" thickTop="1">
      <c r="A122" s="143" t="s">
        <v>108</v>
      </c>
      <c r="B122" s="144" t="str">
        <f>IF(H122="","",VLOOKUP(H122,AccountNames,2,FALSE))</f>
        <v>Wages Payable</v>
      </c>
      <c r="C122" s="145"/>
      <c r="D122" s="145"/>
      <c r="E122" s="145"/>
      <c r="F122" s="146"/>
      <c r="G122" s="146" t="s">
        <v>109</v>
      </c>
      <c r="H122" s="147">
        <v>222</v>
      </c>
    </row>
    <row r="123" spans="1:8" ht="13.5" thickBot="1">
      <c r="A123" s="148"/>
      <c r="B123" s="149"/>
      <c r="C123" s="150"/>
      <c r="D123" s="151"/>
      <c r="E123" s="151"/>
      <c r="F123" s="151"/>
      <c r="G123" s="151"/>
      <c r="H123" s="152"/>
    </row>
    <row r="124" spans="1:8" ht="13.5" thickTop="1">
      <c r="A124" s="269" t="s">
        <v>101</v>
      </c>
      <c r="B124" s="270"/>
      <c r="C124" s="270" t="s">
        <v>110</v>
      </c>
      <c r="D124" s="273" t="s">
        <v>103</v>
      </c>
      <c r="E124" s="275" t="s">
        <v>104</v>
      </c>
      <c r="F124" s="275" t="s">
        <v>105</v>
      </c>
      <c r="G124" s="278" t="s">
        <v>111</v>
      </c>
      <c r="H124" s="278"/>
    </row>
    <row r="125" spans="1:8" ht="13.5" thickBot="1">
      <c r="A125" s="271"/>
      <c r="B125" s="272"/>
      <c r="C125" s="272"/>
      <c r="D125" s="274"/>
      <c r="E125" s="276"/>
      <c r="F125" s="276"/>
      <c r="G125" s="154" t="s">
        <v>104</v>
      </c>
      <c r="H125" s="154" t="s">
        <v>105</v>
      </c>
    </row>
    <row r="126" spans="1:8" ht="13.5" thickTop="1">
      <c r="A126" s="155">
        <f>'General Journal P (11)'!$A$4</f>
        <v>38046</v>
      </c>
      <c r="B126" s="156"/>
      <c r="C126" s="157"/>
      <c r="D126" s="158"/>
      <c r="E126" s="159"/>
      <c r="F126" s="159"/>
      <c r="G126" s="159"/>
      <c r="H126" s="159"/>
    </row>
    <row r="127" spans="1:8" ht="12.75">
      <c r="A127" s="200">
        <f>'General Journal P (11)'!$A$5</f>
        <v>38046</v>
      </c>
      <c r="B127" s="160">
        <f>'General Journal P (11)'!B14</f>
        <v>29</v>
      </c>
      <c r="C127" s="164" t="s">
        <v>115</v>
      </c>
      <c r="D127" s="172" t="str">
        <f>'General Journal P (11)'!E1</f>
        <v>Page 11</v>
      </c>
      <c r="E127" s="165"/>
      <c r="F127" s="165">
        <f>'General Journal P (11)'!F15</f>
        <v>250</v>
      </c>
      <c r="G127" s="165"/>
      <c r="H127" s="165">
        <f>F127</f>
        <v>250</v>
      </c>
    </row>
    <row r="128" spans="1:8" ht="12.75">
      <c r="A128" s="162"/>
      <c r="B128" s="163"/>
      <c r="C128" s="164"/>
      <c r="D128" s="172"/>
      <c r="E128" s="165"/>
      <c r="F128" s="165"/>
      <c r="G128" s="165"/>
      <c r="H128" s="165"/>
    </row>
    <row r="129" spans="1:8" ht="12.75">
      <c r="A129" s="162"/>
      <c r="B129" s="163"/>
      <c r="C129" s="164"/>
      <c r="D129" s="166"/>
      <c r="E129" s="165"/>
      <c r="F129" s="165"/>
      <c r="G129" s="165"/>
      <c r="H129" s="165"/>
    </row>
    <row r="130" spans="1:8" ht="12.75">
      <c r="A130" s="162"/>
      <c r="B130" s="163"/>
      <c r="C130" s="164"/>
      <c r="D130" s="166"/>
      <c r="E130" s="165"/>
      <c r="F130" s="165"/>
      <c r="G130" s="165"/>
      <c r="H130" s="165"/>
    </row>
    <row r="131" spans="1:8" ht="12.75">
      <c r="A131" s="162"/>
      <c r="B131" s="163"/>
      <c r="C131" s="164"/>
      <c r="D131" s="166"/>
      <c r="E131" s="165"/>
      <c r="F131" s="165"/>
      <c r="G131" s="165"/>
      <c r="H131" s="165"/>
    </row>
    <row r="132" spans="1:10" ht="12.75">
      <c r="A132" s="162"/>
      <c r="B132" s="163"/>
      <c r="C132" s="164"/>
      <c r="D132" s="166"/>
      <c r="E132" s="165"/>
      <c r="F132" s="165"/>
      <c r="G132" s="165"/>
      <c r="H132" s="165"/>
      <c r="J132" s="140"/>
    </row>
    <row r="133" spans="1:8" ht="12.75">
      <c r="A133" s="162"/>
      <c r="B133" s="163"/>
      <c r="C133" s="164"/>
      <c r="D133" s="166"/>
      <c r="E133" s="165"/>
      <c r="F133" s="165"/>
      <c r="G133" s="165"/>
      <c r="H133" s="165"/>
    </row>
    <row r="134" spans="1:8" ht="12.75">
      <c r="A134" s="162"/>
      <c r="B134" s="163"/>
      <c r="C134" s="164"/>
      <c r="D134" s="166"/>
      <c r="E134" s="165"/>
      <c r="F134" s="165"/>
      <c r="G134" s="165"/>
      <c r="H134" s="165"/>
    </row>
    <row r="135" spans="1:8" ht="12.75">
      <c r="A135" s="162"/>
      <c r="B135" s="163"/>
      <c r="C135" s="164"/>
      <c r="D135" s="166"/>
      <c r="E135" s="165"/>
      <c r="F135" s="165"/>
      <c r="G135" s="165"/>
      <c r="H135" s="165"/>
    </row>
    <row r="136" spans="1:8" ht="12.75">
      <c r="A136" s="162"/>
      <c r="B136" s="163"/>
      <c r="C136" s="164"/>
      <c r="D136" s="166"/>
      <c r="E136" s="165"/>
      <c r="F136" s="165"/>
      <c r="G136" s="165"/>
      <c r="H136" s="165"/>
    </row>
    <row r="137" spans="1:8" ht="13.5" thickBot="1">
      <c r="A137" s="167"/>
      <c r="B137" s="168"/>
      <c r="C137" s="153"/>
      <c r="D137" s="169"/>
      <c r="E137" s="170"/>
      <c r="F137" s="170"/>
      <c r="G137" s="170"/>
      <c r="H137" s="170"/>
    </row>
    <row r="138" ht="14.25" thickBot="1" thickTop="1"/>
    <row r="139" spans="1:8" ht="13.5" thickTop="1">
      <c r="A139" s="143" t="s">
        <v>108</v>
      </c>
      <c r="B139" s="144" t="str">
        <f>IF(H139="","",VLOOKUP(H139,AccountNames,2,FALSE))</f>
        <v>R. Bouslaugh, Capital</v>
      </c>
      <c r="C139" s="145"/>
      <c r="D139" s="145"/>
      <c r="E139" s="145"/>
      <c r="F139" s="146"/>
      <c r="G139" s="146" t="s">
        <v>109</v>
      </c>
      <c r="H139" s="147">
        <v>311</v>
      </c>
    </row>
    <row r="140" spans="1:8" ht="13.5" thickBot="1">
      <c r="A140" s="148"/>
      <c r="B140" s="149"/>
      <c r="C140" s="150"/>
      <c r="D140" s="151"/>
      <c r="E140" s="151"/>
      <c r="F140" s="151"/>
      <c r="G140" s="151"/>
      <c r="H140" s="152"/>
    </row>
    <row r="141" spans="1:8" ht="13.5" thickTop="1">
      <c r="A141" s="269" t="s">
        <v>101</v>
      </c>
      <c r="B141" s="270"/>
      <c r="C141" s="270" t="s">
        <v>110</v>
      </c>
      <c r="D141" s="273" t="s">
        <v>103</v>
      </c>
      <c r="E141" s="275" t="s">
        <v>104</v>
      </c>
      <c r="F141" s="275" t="s">
        <v>105</v>
      </c>
      <c r="G141" s="278" t="s">
        <v>111</v>
      </c>
      <c r="H141" s="278"/>
    </row>
    <row r="142" spans="1:8" ht="13.5" thickBot="1">
      <c r="A142" s="271"/>
      <c r="B142" s="272"/>
      <c r="C142" s="272"/>
      <c r="D142" s="274"/>
      <c r="E142" s="276"/>
      <c r="F142" s="276"/>
      <c r="G142" s="154" t="s">
        <v>104</v>
      </c>
      <c r="H142" s="154" t="s">
        <v>105</v>
      </c>
    </row>
    <row r="143" spans="1:8" ht="13.5" thickTop="1">
      <c r="A143" s="155">
        <f>'General Journal P (11)'!$A$4</f>
        <v>38046</v>
      </c>
      <c r="B143" s="156"/>
      <c r="C143" s="157"/>
      <c r="D143" s="158"/>
      <c r="E143" s="159"/>
      <c r="F143" s="159"/>
      <c r="G143" s="159"/>
      <c r="H143" s="159"/>
    </row>
    <row r="144" spans="1:8" ht="12.75">
      <c r="A144" s="200">
        <f>'General Journal P (11)'!$A$5</f>
        <v>38046</v>
      </c>
      <c r="B144" s="160">
        <v>1</v>
      </c>
      <c r="C144" s="161" t="s">
        <v>112</v>
      </c>
      <c r="D144" s="141" t="s">
        <v>160</v>
      </c>
      <c r="E144" s="159"/>
      <c r="F144" s="159"/>
      <c r="G144" s="159"/>
      <c r="H144" s="159">
        <f>AssumptionsClassProblem!W76</f>
        <v>15134</v>
      </c>
    </row>
    <row r="145" spans="1:8" ht="12.75">
      <c r="A145" s="162"/>
      <c r="B145" s="163"/>
      <c r="C145" s="164"/>
      <c r="D145" s="172"/>
      <c r="E145" s="165"/>
      <c r="F145" s="165"/>
      <c r="G145" s="165"/>
      <c r="H145" s="165"/>
    </row>
    <row r="146" spans="1:8" ht="12.75">
      <c r="A146" s="162"/>
      <c r="B146" s="163"/>
      <c r="C146" s="164"/>
      <c r="D146" s="172"/>
      <c r="E146" s="165"/>
      <c r="F146" s="165"/>
      <c r="G146" s="165"/>
      <c r="H146" s="165"/>
    </row>
    <row r="147" spans="1:8" ht="12.75">
      <c r="A147" s="162"/>
      <c r="B147" s="163"/>
      <c r="C147" s="164"/>
      <c r="D147" s="166"/>
      <c r="E147" s="165"/>
      <c r="F147" s="165"/>
      <c r="G147" s="165"/>
      <c r="H147" s="165"/>
    </row>
    <row r="148" spans="1:8" ht="12.75">
      <c r="A148" s="162"/>
      <c r="B148" s="163"/>
      <c r="C148" s="164"/>
      <c r="D148" s="166"/>
      <c r="E148" s="165"/>
      <c r="F148" s="165"/>
      <c r="G148" s="165"/>
      <c r="H148" s="165"/>
    </row>
    <row r="149" spans="1:8" ht="12.75">
      <c r="A149" s="162"/>
      <c r="B149" s="163"/>
      <c r="C149" s="164"/>
      <c r="D149" s="166"/>
      <c r="E149" s="165"/>
      <c r="F149" s="165"/>
      <c r="G149" s="165"/>
      <c r="H149" s="165"/>
    </row>
    <row r="150" spans="1:8" ht="12.75">
      <c r="A150" s="162"/>
      <c r="B150" s="163"/>
      <c r="C150" s="164"/>
      <c r="D150" s="166"/>
      <c r="E150" s="165"/>
      <c r="F150" s="165"/>
      <c r="G150" s="165"/>
      <c r="H150" s="165"/>
    </row>
    <row r="151" spans="1:8" ht="12.75">
      <c r="A151" s="162"/>
      <c r="B151" s="163"/>
      <c r="C151" s="164"/>
      <c r="D151" s="166"/>
      <c r="E151" s="165"/>
      <c r="F151" s="165"/>
      <c r="G151" s="165"/>
      <c r="H151" s="165"/>
    </row>
    <row r="152" spans="1:8" ht="12.75">
      <c r="A152" s="162"/>
      <c r="B152" s="163"/>
      <c r="C152" s="164"/>
      <c r="D152" s="166"/>
      <c r="E152" s="165"/>
      <c r="F152" s="165"/>
      <c r="G152" s="165"/>
      <c r="H152" s="165"/>
    </row>
    <row r="153" spans="1:8" ht="12.75">
      <c r="A153" s="162"/>
      <c r="B153" s="163"/>
      <c r="C153" s="164"/>
      <c r="D153" s="166"/>
      <c r="E153" s="165"/>
      <c r="F153" s="165"/>
      <c r="G153" s="165"/>
      <c r="H153" s="165"/>
    </row>
    <row r="154" spans="1:8" ht="13.5" thickBot="1">
      <c r="A154" s="167"/>
      <c r="B154" s="168"/>
      <c r="C154" s="153"/>
      <c r="D154" s="169"/>
      <c r="E154" s="170"/>
      <c r="F154" s="170"/>
      <c r="G154" s="170"/>
      <c r="H154" s="170"/>
    </row>
    <row r="155" ht="14.25" thickBot="1" thickTop="1"/>
    <row r="156" spans="1:8" ht="13.5" thickTop="1">
      <c r="A156" s="143" t="s">
        <v>108</v>
      </c>
      <c r="B156" s="144" t="str">
        <f>IF(H156="","",VLOOKUP(H156,AccountNames,2,FALSE))</f>
        <v>R. Bouslaugh, Drawing</v>
      </c>
      <c r="C156" s="145"/>
      <c r="D156" s="145"/>
      <c r="E156" s="145"/>
      <c r="F156" s="146"/>
      <c r="G156" s="146" t="s">
        <v>109</v>
      </c>
      <c r="H156" s="147">
        <v>312</v>
      </c>
    </row>
    <row r="157" spans="1:8" ht="13.5" thickBot="1">
      <c r="A157" s="148"/>
      <c r="B157" s="149"/>
      <c r="C157" s="150"/>
      <c r="D157" s="151"/>
      <c r="E157" s="151"/>
      <c r="F157" s="151"/>
      <c r="G157" s="151"/>
      <c r="H157" s="152"/>
    </row>
    <row r="158" spans="1:8" ht="13.5" thickTop="1">
      <c r="A158" s="269" t="s">
        <v>101</v>
      </c>
      <c r="B158" s="270"/>
      <c r="C158" s="270" t="s">
        <v>110</v>
      </c>
      <c r="D158" s="273" t="s">
        <v>103</v>
      </c>
      <c r="E158" s="275" t="s">
        <v>104</v>
      </c>
      <c r="F158" s="275" t="s">
        <v>105</v>
      </c>
      <c r="G158" s="278" t="s">
        <v>111</v>
      </c>
      <c r="H158" s="278"/>
    </row>
    <row r="159" spans="1:8" ht="13.5" thickBot="1">
      <c r="A159" s="271"/>
      <c r="B159" s="272"/>
      <c r="C159" s="272"/>
      <c r="D159" s="274"/>
      <c r="E159" s="276"/>
      <c r="F159" s="276"/>
      <c r="G159" s="154" t="s">
        <v>104</v>
      </c>
      <c r="H159" s="154" t="s">
        <v>105</v>
      </c>
    </row>
    <row r="160" spans="1:8" ht="13.5" thickTop="1">
      <c r="A160" s="155">
        <f>'General Journal P (11)'!$A$4</f>
        <v>38046</v>
      </c>
      <c r="B160" s="156"/>
      <c r="C160" s="157"/>
      <c r="D160" s="158"/>
      <c r="E160" s="159"/>
      <c r="F160" s="159"/>
      <c r="G160" s="159"/>
      <c r="H160" s="159"/>
    </row>
    <row r="161" spans="1:8" ht="12.75">
      <c r="A161" s="200">
        <f>'General Journal P (11)'!$A$5</f>
        <v>38046</v>
      </c>
      <c r="B161" s="160">
        <f>B11</f>
        <v>21</v>
      </c>
      <c r="C161" s="161"/>
      <c r="D161" s="160" t="str">
        <f>D11</f>
        <v>Page 10</v>
      </c>
      <c r="E161" s="159">
        <f>F11</f>
        <v>1650</v>
      </c>
      <c r="F161" s="160"/>
      <c r="G161" s="159">
        <f>E161</f>
        <v>1650</v>
      </c>
      <c r="H161" s="159"/>
    </row>
    <row r="162" spans="1:8" ht="12.75">
      <c r="A162" s="162"/>
      <c r="B162" s="163"/>
      <c r="C162" s="164"/>
      <c r="D162" s="172"/>
      <c r="E162" s="165"/>
      <c r="F162" s="165"/>
      <c r="G162" s="165"/>
      <c r="H162" s="165"/>
    </row>
    <row r="163" spans="1:8" ht="12.75">
      <c r="A163" s="162"/>
      <c r="B163" s="163"/>
      <c r="C163" s="164"/>
      <c r="D163" s="166"/>
      <c r="E163" s="165"/>
      <c r="F163" s="165"/>
      <c r="G163" s="165"/>
      <c r="H163" s="165"/>
    </row>
    <row r="164" spans="1:8" ht="12.75">
      <c r="A164" s="162"/>
      <c r="B164" s="163"/>
      <c r="C164" s="164"/>
      <c r="D164" s="166"/>
      <c r="E164" s="165"/>
      <c r="F164" s="165"/>
      <c r="G164" s="165"/>
      <c r="H164" s="165"/>
    </row>
    <row r="165" spans="1:8" ht="12.75">
      <c r="A165" s="162"/>
      <c r="B165" s="163"/>
      <c r="C165" s="164"/>
      <c r="D165" s="166"/>
      <c r="E165" s="165"/>
      <c r="F165" s="165"/>
      <c r="G165" s="165"/>
      <c r="H165" s="165"/>
    </row>
    <row r="166" spans="1:8" ht="12.75">
      <c r="A166" s="162"/>
      <c r="B166" s="163"/>
      <c r="C166" s="164"/>
      <c r="D166" s="166"/>
      <c r="E166" s="165"/>
      <c r="F166" s="165"/>
      <c r="G166" s="165"/>
      <c r="H166" s="165"/>
    </row>
    <row r="167" spans="1:8" ht="12.75">
      <c r="A167" s="162"/>
      <c r="B167" s="163"/>
      <c r="C167" s="164"/>
      <c r="D167" s="166"/>
      <c r="E167" s="165"/>
      <c r="F167" s="165"/>
      <c r="G167" s="165"/>
      <c r="H167" s="165"/>
    </row>
    <row r="168" spans="1:8" ht="12.75">
      <c r="A168" s="162"/>
      <c r="B168" s="163"/>
      <c r="C168" s="164"/>
      <c r="D168" s="166"/>
      <c r="E168" s="165"/>
      <c r="F168" s="165"/>
      <c r="G168" s="165"/>
      <c r="H168" s="165"/>
    </row>
    <row r="169" spans="1:8" ht="12.75">
      <c r="A169" s="162"/>
      <c r="B169" s="163"/>
      <c r="C169" s="164"/>
      <c r="D169" s="166"/>
      <c r="E169" s="165"/>
      <c r="F169" s="165"/>
      <c r="G169" s="165"/>
      <c r="H169" s="165"/>
    </row>
    <row r="170" spans="1:8" ht="12.75">
      <c r="A170" s="162"/>
      <c r="B170" s="163"/>
      <c r="C170" s="164"/>
      <c r="D170" s="166"/>
      <c r="E170" s="165"/>
      <c r="F170" s="165"/>
      <c r="G170" s="165"/>
      <c r="H170" s="165"/>
    </row>
    <row r="171" spans="1:8" ht="13.5" thickBot="1">
      <c r="A171" s="167"/>
      <c r="B171" s="168"/>
      <c r="C171" s="153"/>
      <c r="D171" s="169"/>
      <c r="E171" s="170"/>
      <c r="F171" s="170"/>
      <c r="G171" s="170"/>
      <c r="H171" s="170"/>
    </row>
    <row r="172" ht="14.25" thickBot="1" thickTop="1"/>
    <row r="173" spans="1:8" ht="13.5" thickTop="1">
      <c r="A173" s="143" t="s">
        <v>108</v>
      </c>
      <c r="B173" s="144" t="str">
        <f>IF(H173="","",VLOOKUP(H173,AccountNames,2,FALSE))</f>
        <v>Income Summary</v>
      </c>
      <c r="C173" s="145"/>
      <c r="D173" s="145"/>
      <c r="E173" s="145"/>
      <c r="F173" s="146"/>
      <c r="G173" s="146" t="s">
        <v>109</v>
      </c>
      <c r="H173" s="147">
        <v>313</v>
      </c>
    </row>
    <row r="174" spans="1:8" ht="13.5" thickBot="1">
      <c r="A174" s="148"/>
      <c r="B174" s="149"/>
      <c r="C174" s="150"/>
      <c r="D174" s="151"/>
      <c r="E174" s="151"/>
      <c r="F174" s="151"/>
      <c r="G174" s="151"/>
      <c r="H174" s="152"/>
    </row>
    <row r="175" spans="1:8" ht="13.5" thickTop="1">
      <c r="A175" s="269" t="s">
        <v>101</v>
      </c>
      <c r="B175" s="270"/>
      <c r="C175" s="270" t="s">
        <v>110</v>
      </c>
      <c r="D175" s="273" t="s">
        <v>103</v>
      </c>
      <c r="E175" s="275" t="s">
        <v>104</v>
      </c>
      <c r="F175" s="275" t="s">
        <v>105</v>
      </c>
      <c r="G175" s="278" t="s">
        <v>111</v>
      </c>
      <c r="H175" s="278"/>
    </row>
    <row r="176" spans="1:8" ht="13.5" thickBot="1">
      <c r="A176" s="271"/>
      <c r="B176" s="272"/>
      <c r="C176" s="272"/>
      <c r="D176" s="274"/>
      <c r="E176" s="276"/>
      <c r="F176" s="276"/>
      <c r="G176" s="154" t="s">
        <v>104</v>
      </c>
      <c r="H176" s="154" t="s">
        <v>105</v>
      </c>
    </row>
    <row r="177" spans="1:8" ht="13.5" thickTop="1">
      <c r="A177" s="155">
        <f>A194</f>
        <v>38046</v>
      </c>
      <c r="B177" s="156"/>
      <c r="C177" s="157"/>
      <c r="D177" s="158"/>
      <c r="E177" s="159"/>
      <c r="F177" s="159"/>
      <c r="G177" s="159"/>
      <c r="H177" s="159"/>
    </row>
    <row r="178" spans="1:8" ht="12.75">
      <c r="A178" s="200">
        <f>A195</f>
        <v>38046</v>
      </c>
      <c r="B178" s="160"/>
      <c r="C178" s="161"/>
      <c r="D178" s="201"/>
      <c r="E178" s="159"/>
      <c r="F178" s="173"/>
      <c r="G178" s="159"/>
      <c r="H178" s="159"/>
    </row>
    <row r="179" spans="1:8" ht="12.75">
      <c r="A179" s="162"/>
      <c r="B179" s="163"/>
      <c r="C179" s="164"/>
      <c r="D179" s="172"/>
      <c r="E179" s="165"/>
      <c r="F179" s="165"/>
      <c r="G179" s="165"/>
      <c r="H179" s="165"/>
    </row>
    <row r="180" spans="1:8" ht="12.75">
      <c r="A180" s="162"/>
      <c r="B180" s="163"/>
      <c r="C180" s="164"/>
      <c r="D180" s="172"/>
      <c r="E180" s="165"/>
      <c r="F180" s="165"/>
      <c r="G180" s="165"/>
      <c r="H180" s="165"/>
    </row>
    <row r="181" spans="1:8" ht="12.75">
      <c r="A181" s="162"/>
      <c r="B181" s="163"/>
      <c r="C181" s="164"/>
      <c r="D181" s="166"/>
      <c r="E181" s="165"/>
      <c r="F181" s="165"/>
      <c r="G181" s="165"/>
      <c r="H181" s="165"/>
    </row>
    <row r="182" spans="1:8" ht="12.75">
      <c r="A182" s="162"/>
      <c r="B182" s="163"/>
      <c r="C182" s="164"/>
      <c r="D182" s="166"/>
      <c r="E182" s="165"/>
      <c r="F182" s="165"/>
      <c r="G182" s="165"/>
      <c r="H182" s="165"/>
    </row>
    <row r="183" spans="1:8" ht="12.75">
      <c r="A183" s="162"/>
      <c r="B183" s="163"/>
      <c r="C183" s="164"/>
      <c r="D183" s="166"/>
      <c r="E183" s="165"/>
      <c r="F183" s="165"/>
      <c r="G183" s="165"/>
      <c r="H183" s="165"/>
    </row>
    <row r="184" spans="1:8" ht="12.75">
      <c r="A184" s="162"/>
      <c r="B184" s="163"/>
      <c r="C184" s="164"/>
      <c r="D184" s="166"/>
      <c r="E184" s="165"/>
      <c r="F184" s="165"/>
      <c r="G184" s="165"/>
      <c r="H184" s="165"/>
    </row>
    <row r="185" spans="1:8" ht="12.75">
      <c r="A185" s="162"/>
      <c r="B185" s="163"/>
      <c r="C185" s="164"/>
      <c r="D185" s="166"/>
      <c r="E185" s="165"/>
      <c r="F185" s="165"/>
      <c r="G185" s="165"/>
      <c r="H185" s="165"/>
    </row>
    <row r="186" spans="1:8" ht="12.75">
      <c r="A186" s="162"/>
      <c r="B186" s="163"/>
      <c r="C186" s="164"/>
      <c r="D186" s="166"/>
      <c r="E186" s="165"/>
      <c r="F186" s="165"/>
      <c r="G186" s="165"/>
      <c r="H186" s="165"/>
    </row>
    <row r="187" spans="1:8" ht="12.75">
      <c r="A187" s="162"/>
      <c r="B187" s="163"/>
      <c r="C187" s="164"/>
      <c r="D187" s="166"/>
      <c r="E187" s="165"/>
      <c r="F187" s="165"/>
      <c r="G187" s="165"/>
      <c r="H187" s="165"/>
    </row>
    <row r="188" spans="1:8" ht="13.5" thickBot="1">
      <c r="A188" s="167"/>
      <c r="B188" s="168"/>
      <c r="C188" s="153"/>
      <c r="D188" s="169"/>
      <c r="E188" s="170"/>
      <c r="F188" s="170"/>
      <c r="G188" s="170"/>
      <c r="H188" s="170"/>
    </row>
    <row r="189" ht="14.25" thickBot="1" thickTop="1"/>
    <row r="190" spans="1:8" ht="13.5" thickTop="1">
      <c r="A190" s="143" t="s">
        <v>108</v>
      </c>
      <c r="B190" s="144" t="str">
        <f>IF(H190="","",VLOOKUP(H190,AccountNames,2,FALSE))</f>
        <v>Professional Fees</v>
      </c>
      <c r="C190" s="145"/>
      <c r="D190" s="145"/>
      <c r="E190" s="145"/>
      <c r="F190" s="146"/>
      <c r="G190" s="146" t="s">
        <v>109</v>
      </c>
      <c r="H190" s="147">
        <v>411</v>
      </c>
    </row>
    <row r="191" spans="1:8" ht="13.5" thickBot="1">
      <c r="A191" s="148"/>
      <c r="B191" s="149"/>
      <c r="C191" s="150"/>
      <c r="D191" s="151"/>
      <c r="E191" s="151"/>
      <c r="F191" s="151"/>
      <c r="G191" s="151"/>
      <c r="H191" s="152"/>
    </row>
    <row r="192" spans="1:8" ht="13.5" thickTop="1">
      <c r="A192" s="269" t="s">
        <v>101</v>
      </c>
      <c r="B192" s="270"/>
      <c r="C192" s="270" t="s">
        <v>110</v>
      </c>
      <c r="D192" s="273" t="s">
        <v>103</v>
      </c>
      <c r="E192" s="275" t="s">
        <v>104</v>
      </c>
      <c r="F192" s="275" t="s">
        <v>105</v>
      </c>
      <c r="G192" s="278" t="s">
        <v>111</v>
      </c>
      <c r="H192" s="278"/>
    </row>
    <row r="193" spans="1:8" ht="13.5" thickBot="1">
      <c r="A193" s="271"/>
      <c r="B193" s="272"/>
      <c r="C193" s="272"/>
      <c r="D193" s="274"/>
      <c r="E193" s="276"/>
      <c r="F193" s="276"/>
      <c r="G193" s="154" t="s">
        <v>104</v>
      </c>
      <c r="H193" s="154" t="s">
        <v>105</v>
      </c>
    </row>
    <row r="194" spans="1:8" ht="13.5" thickTop="1">
      <c r="A194" s="155">
        <f>'General Journal P (11)'!$A$4</f>
        <v>38046</v>
      </c>
      <c r="B194" s="156"/>
      <c r="C194" s="157"/>
      <c r="D194" s="158"/>
      <c r="E194" s="159"/>
      <c r="F194" s="159"/>
      <c r="G194" s="159"/>
      <c r="H194" s="159"/>
    </row>
    <row r="195" spans="1:8" ht="12.75">
      <c r="A195" s="200">
        <f>'General Journal P (11)'!$A$5</f>
        <v>38046</v>
      </c>
      <c r="B195" s="160">
        <f>B25</f>
        <v>1</v>
      </c>
      <c r="C195" s="164"/>
      <c r="D195" s="160" t="str">
        <f>D25</f>
        <v>Page 9</v>
      </c>
      <c r="E195" s="165"/>
      <c r="F195" s="173">
        <f>E25</f>
        <v>1785</v>
      </c>
      <c r="G195" s="165"/>
      <c r="H195" s="165">
        <f>F195</f>
        <v>1785</v>
      </c>
    </row>
    <row r="196" spans="1:8" ht="12.75">
      <c r="A196" s="162"/>
      <c r="B196" s="163">
        <f>B10</f>
        <v>17</v>
      </c>
      <c r="C196" s="164"/>
      <c r="D196" s="163" t="str">
        <f>D10</f>
        <v>Page 10</v>
      </c>
      <c r="E196" s="163"/>
      <c r="F196" s="165">
        <f>E10</f>
        <v>6402</v>
      </c>
      <c r="G196" s="165"/>
      <c r="H196" s="165">
        <f>H195+F196</f>
        <v>8187</v>
      </c>
    </row>
    <row r="197" spans="1:8" ht="12.75">
      <c r="A197" s="162"/>
      <c r="B197" s="163"/>
      <c r="C197" s="164"/>
      <c r="D197" s="172"/>
      <c r="E197" s="165"/>
      <c r="F197" s="165"/>
      <c r="G197" s="165"/>
      <c r="H197" s="165"/>
    </row>
    <row r="198" spans="1:8" ht="12.75">
      <c r="A198" s="162"/>
      <c r="B198" s="163"/>
      <c r="C198" s="164"/>
      <c r="D198" s="166"/>
      <c r="E198" s="165"/>
      <c r="F198" s="165"/>
      <c r="G198" s="165"/>
      <c r="H198" s="165"/>
    </row>
    <row r="199" spans="1:8" ht="12.75">
      <c r="A199" s="162"/>
      <c r="B199" s="163"/>
      <c r="C199" s="164"/>
      <c r="D199" s="166"/>
      <c r="E199" s="165"/>
      <c r="F199" s="165"/>
      <c r="G199" s="165"/>
      <c r="H199" s="165"/>
    </row>
    <row r="200" spans="1:8" ht="12.75">
      <c r="A200" s="162"/>
      <c r="B200" s="163"/>
      <c r="C200" s="164"/>
      <c r="D200" s="166"/>
      <c r="E200" s="165"/>
      <c r="F200" s="165"/>
      <c r="G200" s="165"/>
      <c r="H200" s="165"/>
    </row>
    <row r="201" spans="1:8" ht="12.75">
      <c r="A201" s="162"/>
      <c r="B201" s="163"/>
      <c r="C201" s="164"/>
      <c r="D201" s="166"/>
      <c r="E201" s="165"/>
      <c r="F201" s="165"/>
      <c r="G201" s="165"/>
      <c r="H201" s="165"/>
    </row>
    <row r="202" spans="1:8" ht="12.75">
      <c r="A202" s="162"/>
      <c r="B202" s="163"/>
      <c r="C202" s="164"/>
      <c r="D202" s="166"/>
      <c r="E202" s="165"/>
      <c r="F202" s="165"/>
      <c r="G202" s="165"/>
      <c r="H202" s="165"/>
    </row>
    <row r="203" spans="1:8" ht="12.75">
      <c r="A203" s="162"/>
      <c r="B203" s="163"/>
      <c r="C203" s="164"/>
      <c r="D203" s="166"/>
      <c r="E203" s="165"/>
      <c r="F203" s="165"/>
      <c r="G203" s="165"/>
      <c r="H203" s="165"/>
    </row>
    <row r="204" spans="1:8" ht="12.75">
      <c r="A204" s="162"/>
      <c r="B204" s="163"/>
      <c r="C204" s="164"/>
      <c r="D204" s="166"/>
      <c r="E204" s="165"/>
      <c r="F204" s="165"/>
      <c r="G204" s="165"/>
      <c r="H204" s="165"/>
    </row>
    <row r="205" spans="1:8" ht="13.5" thickBot="1">
      <c r="A205" s="167"/>
      <c r="B205" s="168"/>
      <c r="C205" s="153"/>
      <c r="D205" s="169"/>
      <c r="E205" s="170"/>
      <c r="F205" s="170"/>
      <c r="G205" s="170"/>
      <c r="H205" s="170"/>
    </row>
    <row r="206" ht="14.25" thickBot="1" thickTop="1"/>
    <row r="207" spans="1:8" ht="13.5" thickTop="1">
      <c r="A207" s="143" t="s">
        <v>108</v>
      </c>
      <c r="B207" s="144" t="str">
        <f>IF(H207="","",VLOOKUP(H207,AccountNames,2,FALSE))</f>
        <v>Wage Expense</v>
      </c>
      <c r="C207" s="145"/>
      <c r="D207" s="145"/>
      <c r="E207" s="145"/>
      <c r="F207" s="146"/>
      <c r="G207" s="146" t="s">
        <v>109</v>
      </c>
      <c r="H207" s="147">
        <v>511</v>
      </c>
    </row>
    <row r="208" spans="1:8" ht="13.5" thickBot="1">
      <c r="A208" s="148"/>
      <c r="B208" s="149"/>
      <c r="C208" s="150"/>
      <c r="D208" s="151"/>
      <c r="E208" s="151"/>
      <c r="F208" s="151"/>
      <c r="G208" s="151"/>
      <c r="H208" s="152"/>
    </row>
    <row r="209" spans="1:8" ht="13.5" thickTop="1">
      <c r="A209" s="269" t="s">
        <v>101</v>
      </c>
      <c r="B209" s="270"/>
      <c r="C209" s="270" t="s">
        <v>110</v>
      </c>
      <c r="D209" s="273" t="s">
        <v>103</v>
      </c>
      <c r="E209" s="275" t="s">
        <v>104</v>
      </c>
      <c r="F209" s="275" t="s">
        <v>105</v>
      </c>
      <c r="G209" s="278" t="s">
        <v>111</v>
      </c>
      <c r="H209" s="278"/>
    </row>
    <row r="210" spans="1:8" ht="13.5" thickBot="1">
      <c r="A210" s="271"/>
      <c r="B210" s="272"/>
      <c r="C210" s="272"/>
      <c r="D210" s="274"/>
      <c r="E210" s="276"/>
      <c r="F210" s="276"/>
      <c r="G210" s="154" t="s">
        <v>104</v>
      </c>
      <c r="H210" s="154" t="s">
        <v>105</v>
      </c>
    </row>
    <row r="211" spans="1:8" ht="13.5" thickTop="1">
      <c r="A211" s="155">
        <f>'General Journal P (11)'!$A$4</f>
        <v>38046</v>
      </c>
      <c r="B211" s="156"/>
      <c r="C211" s="157"/>
      <c r="D211" s="158"/>
      <c r="E211" s="159"/>
      <c r="F211" s="159"/>
      <c r="G211" s="159"/>
      <c r="H211" s="159"/>
    </row>
    <row r="212" spans="1:8" ht="12.75">
      <c r="A212" s="200">
        <f>'General Journal P (11)'!$A$5</f>
        <v>38046</v>
      </c>
      <c r="B212" s="160">
        <v>13</v>
      </c>
      <c r="C212" s="164"/>
      <c r="D212" s="172" t="s">
        <v>159</v>
      </c>
      <c r="E212" s="165">
        <f>AssumptionsClassProblem!X91</f>
        <v>2149</v>
      </c>
      <c r="F212" s="165"/>
      <c r="G212" s="165">
        <f>E212</f>
        <v>2149</v>
      </c>
      <c r="H212" s="165"/>
    </row>
    <row r="213" spans="1:8" ht="12.75">
      <c r="A213" s="162"/>
      <c r="B213" s="163">
        <f>'General Journal P (11)'!B14</f>
        <v>29</v>
      </c>
      <c r="C213" s="164" t="s">
        <v>115</v>
      </c>
      <c r="D213" s="172" t="str">
        <f>'General Journal P (11)'!E1</f>
        <v>Page 11</v>
      </c>
      <c r="E213" s="165">
        <f>'General Journal P (11)'!E14</f>
        <v>250</v>
      </c>
      <c r="F213" s="165"/>
      <c r="G213" s="165">
        <f>G212+E213</f>
        <v>2399</v>
      </c>
      <c r="H213" s="165"/>
    </row>
    <row r="214" spans="1:8" ht="12.75">
      <c r="A214" s="162"/>
      <c r="B214" s="163"/>
      <c r="C214" s="164"/>
      <c r="D214" s="172"/>
      <c r="E214" s="165"/>
      <c r="F214" s="165"/>
      <c r="G214" s="165"/>
      <c r="H214" s="165"/>
    </row>
    <row r="215" spans="1:8" ht="12.75">
      <c r="A215" s="162"/>
      <c r="B215" s="163"/>
      <c r="C215" s="164"/>
      <c r="D215" s="166"/>
      <c r="E215" s="165"/>
      <c r="F215" s="165"/>
      <c r="G215" s="165"/>
      <c r="H215" s="165"/>
    </row>
    <row r="216" spans="1:8" ht="12.75">
      <c r="A216" s="162"/>
      <c r="B216" s="163"/>
      <c r="C216" s="164"/>
      <c r="D216" s="166"/>
      <c r="E216" s="165"/>
      <c r="F216" s="165"/>
      <c r="G216" s="165"/>
      <c r="H216" s="165"/>
    </row>
    <row r="217" spans="1:8" ht="12.75">
      <c r="A217" s="162"/>
      <c r="B217" s="163"/>
      <c r="C217" s="164"/>
      <c r="D217" s="166"/>
      <c r="E217" s="165"/>
      <c r="F217" s="165"/>
      <c r="G217" s="165"/>
      <c r="H217" s="165"/>
    </row>
    <row r="218" spans="1:8" ht="12.75">
      <c r="A218" s="162"/>
      <c r="B218" s="163"/>
      <c r="C218" s="164"/>
      <c r="D218" s="166"/>
      <c r="E218" s="165"/>
      <c r="F218" s="165"/>
      <c r="G218" s="165"/>
      <c r="H218" s="165"/>
    </row>
    <row r="219" spans="1:8" ht="12.75">
      <c r="A219" s="162"/>
      <c r="B219" s="163"/>
      <c r="C219" s="164"/>
      <c r="D219" s="166"/>
      <c r="E219" s="165"/>
      <c r="F219" s="165"/>
      <c r="G219" s="165"/>
      <c r="H219" s="165"/>
    </row>
    <row r="220" spans="1:8" ht="12.75">
      <c r="A220" s="162"/>
      <c r="B220" s="163"/>
      <c r="C220" s="164"/>
      <c r="D220" s="166"/>
      <c r="E220" s="165"/>
      <c r="F220" s="165"/>
      <c r="G220" s="165"/>
      <c r="H220" s="165"/>
    </row>
    <row r="221" spans="1:8" ht="12.75">
      <c r="A221" s="162"/>
      <c r="B221" s="163"/>
      <c r="C221" s="164"/>
      <c r="D221" s="166"/>
      <c r="E221" s="165"/>
      <c r="F221" s="165"/>
      <c r="G221" s="165"/>
      <c r="H221" s="165"/>
    </row>
    <row r="222" spans="1:8" ht="13.5" thickBot="1">
      <c r="A222" s="167"/>
      <c r="B222" s="168"/>
      <c r="C222" s="153"/>
      <c r="D222" s="169"/>
      <c r="E222" s="170"/>
      <c r="F222" s="170"/>
      <c r="G222" s="170"/>
      <c r="H222" s="170"/>
    </row>
    <row r="223" ht="14.25" thickBot="1" thickTop="1"/>
    <row r="224" spans="1:8" ht="13.5" thickTop="1">
      <c r="A224" s="143" t="s">
        <v>108</v>
      </c>
      <c r="B224" s="144" t="str">
        <f>IF(H224="","",VLOOKUP(H224,AccountNames,2,FALSE))</f>
        <v>Advertising Expense</v>
      </c>
      <c r="C224" s="145"/>
      <c r="D224" s="145"/>
      <c r="E224" s="145"/>
      <c r="F224" s="146"/>
      <c r="G224" s="146" t="s">
        <v>109</v>
      </c>
      <c r="H224" s="147">
        <v>514</v>
      </c>
    </row>
    <row r="225" spans="1:8" ht="13.5" thickBot="1">
      <c r="A225" s="148"/>
      <c r="B225" s="149"/>
      <c r="C225" s="150"/>
      <c r="D225" s="151"/>
      <c r="E225" s="151"/>
      <c r="F225" s="151"/>
      <c r="G225" s="151"/>
      <c r="H225" s="152"/>
    </row>
    <row r="226" spans="1:8" ht="13.5" thickTop="1">
      <c r="A226" s="269" t="s">
        <v>101</v>
      </c>
      <c r="B226" s="270"/>
      <c r="C226" s="270" t="s">
        <v>110</v>
      </c>
      <c r="D226" s="273" t="s">
        <v>103</v>
      </c>
      <c r="E226" s="275" t="s">
        <v>104</v>
      </c>
      <c r="F226" s="275" t="s">
        <v>105</v>
      </c>
      <c r="G226" s="278" t="s">
        <v>111</v>
      </c>
      <c r="H226" s="278"/>
    </row>
    <row r="227" spans="1:8" ht="13.5" thickBot="1">
      <c r="A227" s="271"/>
      <c r="B227" s="272"/>
      <c r="C227" s="272"/>
      <c r="D227" s="274"/>
      <c r="E227" s="276"/>
      <c r="F227" s="276"/>
      <c r="G227" s="154" t="s">
        <v>104</v>
      </c>
      <c r="H227" s="154" t="s">
        <v>105</v>
      </c>
    </row>
    <row r="228" spans="1:8" ht="13.5" thickTop="1">
      <c r="A228" s="155">
        <f>'General Journal P (11)'!$A$4</f>
        <v>38046</v>
      </c>
      <c r="B228" s="156"/>
      <c r="C228" s="157"/>
      <c r="D228" s="158"/>
      <c r="E228" s="159"/>
      <c r="F228" s="159"/>
      <c r="G228" s="159"/>
      <c r="H228" s="159"/>
    </row>
    <row r="229" spans="1:8" ht="12.75">
      <c r="A229" s="200">
        <f>'General Journal P (11)'!$A$5</f>
        <v>38046</v>
      </c>
      <c r="B229" s="160">
        <v>5</v>
      </c>
      <c r="C229" s="164"/>
      <c r="D229" s="172" t="s">
        <v>158</v>
      </c>
      <c r="E229" s="165">
        <f>AssumptionsClassProblem!X89</f>
        <v>619</v>
      </c>
      <c r="F229" s="165"/>
      <c r="G229" s="165">
        <f>E229</f>
        <v>619</v>
      </c>
      <c r="H229" s="165"/>
    </row>
    <row r="230" spans="1:8" ht="12.75">
      <c r="A230" s="162"/>
      <c r="B230" s="163"/>
      <c r="C230" s="164"/>
      <c r="D230" s="172"/>
      <c r="E230" s="165"/>
      <c r="F230" s="165"/>
      <c r="G230" s="165"/>
      <c r="H230" s="165"/>
    </row>
    <row r="231" spans="1:8" ht="12.75">
      <c r="A231" s="162"/>
      <c r="B231" s="163"/>
      <c r="C231" s="164"/>
      <c r="D231" s="166"/>
      <c r="E231" s="165"/>
      <c r="F231" s="165"/>
      <c r="G231" s="165"/>
      <c r="H231" s="165"/>
    </row>
    <row r="232" spans="1:8" ht="12.75">
      <c r="A232" s="162"/>
      <c r="B232" s="163"/>
      <c r="C232" s="164"/>
      <c r="D232" s="166"/>
      <c r="E232" s="165"/>
      <c r="F232" s="165"/>
      <c r="G232" s="165"/>
      <c r="H232" s="165"/>
    </row>
    <row r="233" spans="1:8" ht="12.75">
      <c r="A233" s="162"/>
      <c r="B233" s="163"/>
      <c r="C233" s="164"/>
      <c r="D233" s="166"/>
      <c r="E233" s="165"/>
      <c r="F233" s="165"/>
      <c r="G233" s="165"/>
      <c r="H233" s="165"/>
    </row>
    <row r="234" spans="1:8" ht="12.75">
      <c r="A234" s="162"/>
      <c r="B234" s="163"/>
      <c r="C234" s="164"/>
      <c r="D234" s="166"/>
      <c r="E234" s="165"/>
      <c r="F234" s="165"/>
      <c r="G234" s="165"/>
      <c r="H234" s="165"/>
    </row>
    <row r="235" spans="1:8" ht="12.75">
      <c r="A235" s="162"/>
      <c r="B235" s="163"/>
      <c r="C235" s="164"/>
      <c r="D235" s="166"/>
      <c r="E235" s="165"/>
      <c r="F235" s="165"/>
      <c r="G235" s="165"/>
      <c r="H235" s="165"/>
    </row>
    <row r="236" spans="1:8" ht="12.75">
      <c r="A236" s="162"/>
      <c r="B236" s="163"/>
      <c r="C236" s="164"/>
      <c r="D236" s="166"/>
      <c r="E236" s="165"/>
      <c r="F236" s="165"/>
      <c r="G236" s="165"/>
      <c r="H236" s="165"/>
    </row>
    <row r="237" spans="1:8" ht="12.75">
      <c r="A237" s="162"/>
      <c r="B237" s="163"/>
      <c r="C237" s="164"/>
      <c r="D237" s="166"/>
      <c r="E237" s="165"/>
      <c r="F237" s="165"/>
      <c r="G237" s="165"/>
      <c r="H237" s="165"/>
    </row>
    <row r="238" spans="1:8" ht="12.75">
      <c r="A238" s="162"/>
      <c r="B238" s="163"/>
      <c r="C238" s="164"/>
      <c r="D238" s="166"/>
      <c r="E238" s="165"/>
      <c r="F238" s="165"/>
      <c r="G238" s="165"/>
      <c r="H238" s="165"/>
    </row>
    <row r="239" spans="1:8" ht="13.5" thickBot="1">
      <c r="A239" s="167"/>
      <c r="B239" s="168"/>
      <c r="C239" s="153"/>
      <c r="D239" s="169"/>
      <c r="E239" s="170"/>
      <c r="F239" s="170"/>
      <c r="G239" s="170"/>
      <c r="H239" s="170"/>
    </row>
    <row r="240" ht="14.25" thickBot="1" thickTop="1"/>
    <row r="241" spans="1:8" ht="13.5" thickTop="1">
      <c r="A241" s="143" t="s">
        <v>108</v>
      </c>
      <c r="B241" s="144" t="str">
        <f>IF(H241="","",VLOOKUP(H241,AccountNames,2,FALSE))</f>
        <v>Utilities Expense</v>
      </c>
      <c r="C241" s="145"/>
      <c r="D241" s="145"/>
      <c r="E241" s="145"/>
      <c r="F241" s="146"/>
      <c r="G241" s="146" t="s">
        <v>109</v>
      </c>
      <c r="H241" s="147">
        <v>515</v>
      </c>
    </row>
    <row r="242" spans="1:8" ht="13.5" thickBot="1">
      <c r="A242" s="148"/>
      <c r="B242" s="149"/>
      <c r="C242" s="150"/>
      <c r="D242" s="151"/>
      <c r="E242" s="151"/>
      <c r="F242" s="151"/>
      <c r="G242" s="151"/>
      <c r="H242" s="152"/>
    </row>
    <row r="243" spans="1:8" ht="13.5" thickTop="1">
      <c r="A243" s="269" t="s">
        <v>101</v>
      </c>
      <c r="B243" s="270"/>
      <c r="C243" s="270" t="s">
        <v>110</v>
      </c>
      <c r="D243" s="273" t="s">
        <v>103</v>
      </c>
      <c r="E243" s="275" t="s">
        <v>104</v>
      </c>
      <c r="F243" s="275" t="s">
        <v>105</v>
      </c>
      <c r="G243" s="278" t="s">
        <v>111</v>
      </c>
      <c r="H243" s="278"/>
    </row>
    <row r="244" spans="1:8" ht="13.5" thickBot="1">
      <c r="A244" s="271"/>
      <c r="B244" s="272"/>
      <c r="C244" s="272"/>
      <c r="D244" s="274"/>
      <c r="E244" s="276"/>
      <c r="F244" s="276"/>
      <c r="G244" s="154" t="s">
        <v>104</v>
      </c>
      <c r="H244" s="154" t="s">
        <v>105</v>
      </c>
    </row>
    <row r="245" spans="1:8" ht="13.5" thickTop="1">
      <c r="A245" s="155">
        <f>'General Journal P (11)'!$A$4</f>
        <v>38046</v>
      </c>
      <c r="B245" s="156"/>
      <c r="C245" s="157"/>
      <c r="D245" s="158"/>
      <c r="E245" s="159"/>
      <c r="F245" s="159"/>
      <c r="G245" s="159"/>
      <c r="H245" s="159"/>
    </row>
    <row r="246" spans="1:8" ht="12.75">
      <c r="A246" s="200">
        <f>'General Journal P (11)'!$A$5</f>
        <v>38046</v>
      </c>
      <c r="B246" s="160">
        <v>9</v>
      </c>
      <c r="C246" s="164"/>
      <c r="D246" s="172" t="s">
        <v>158</v>
      </c>
      <c r="E246" s="165">
        <f>AssumptionsClassProblem!X90</f>
        <v>96</v>
      </c>
      <c r="F246" s="165"/>
      <c r="G246" s="165">
        <f>E246</f>
        <v>96</v>
      </c>
      <c r="H246" s="165"/>
    </row>
    <row r="247" spans="1:8" ht="12.75">
      <c r="A247" s="162"/>
      <c r="B247" s="163"/>
      <c r="C247" s="164"/>
      <c r="D247" s="172"/>
      <c r="E247" s="165"/>
      <c r="F247" s="165"/>
      <c r="G247" s="165"/>
      <c r="H247" s="165"/>
    </row>
    <row r="248" spans="1:8" ht="12.75">
      <c r="A248" s="162"/>
      <c r="B248" s="163"/>
      <c r="C248" s="164"/>
      <c r="D248" s="166"/>
      <c r="E248" s="165"/>
      <c r="F248" s="165"/>
      <c r="G248" s="165"/>
      <c r="H248" s="165"/>
    </row>
    <row r="249" spans="1:8" ht="12.75">
      <c r="A249" s="162"/>
      <c r="B249" s="163"/>
      <c r="C249" s="164"/>
      <c r="D249" s="166"/>
      <c r="E249" s="165"/>
      <c r="F249" s="165"/>
      <c r="G249" s="165"/>
      <c r="H249" s="165"/>
    </row>
    <row r="250" spans="1:8" ht="12.75">
      <c r="A250" s="162"/>
      <c r="B250" s="163"/>
      <c r="C250" s="164"/>
      <c r="D250" s="166"/>
      <c r="E250" s="165"/>
      <c r="F250" s="165"/>
      <c r="G250" s="165"/>
      <c r="H250" s="165"/>
    </row>
    <row r="251" spans="1:8" ht="12.75">
      <c r="A251" s="162"/>
      <c r="B251" s="163"/>
      <c r="C251" s="164"/>
      <c r="D251" s="166"/>
      <c r="E251" s="165"/>
      <c r="F251" s="165"/>
      <c r="G251" s="165"/>
      <c r="H251" s="165"/>
    </row>
    <row r="252" spans="1:8" ht="12.75">
      <c r="A252" s="162"/>
      <c r="B252" s="163"/>
      <c r="C252" s="164"/>
      <c r="D252" s="166"/>
      <c r="E252" s="165"/>
      <c r="F252" s="165"/>
      <c r="G252" s="165"/>
      <c r="H252" s="165"/>
    </row>
    <row r="253" spans="1:8" ht="12.75">
      <c r="A253" s="162"/>
      <c r="B253" s="163"/>
      <c r="C253" s="164"/>
      <c r="D253" s="166"/>
      <c r="E253" s="165"/>
      <c r="F253" s="165"/>
      <c r="G253" s="165"/>
      <c r="H253" s="165"/>
    </row>
    <row r="254" spans="1:8" ht="12.75">
      <c r="A254" s="162"/>
      <c r="B254" s="163"/>
      <c r="C254" s="164"/>
      <c r="D254" s="166"/>
      <c r="E254" s="165"/>
      <c r="F254" s="165"/>
      <c r="G254" s="165"/>
      <c r="H254" s="165"/>
    </row>
    <row r="255" spans="1:8" ht="12.75">
      <c r="A255" s="162"/>
      <c r="B255" s="163"/>
      <c r="C255" s="164"/>
      <c r="D255" s="166"/>
      <c r="E255" s="165"/>
      <c r="F255" s="165"/>
      <c r="G255" s="165"/>
      <c r="H255" s="165"/>
    </row>
    <row r="256" spans="1:8" ht="13.5" thickBot="1">
      <c r="A256" s="167"/>
      <c r="B256" s="168"/>
      <c r="C256" s="153"/>
      <c r="D256" s="169"/>
      <c r="E256" s="170"/>
      <c r="F256" s="170"/>
      <c r="G256" s="170"/>
      <c r="H256" s="170"/>
    </row>
    <row r="257" ht="14.25" thickBot="1" thickTop="1"/>
    <row r="258" spans="1:8" ht="13.5" thickTop="1">
      <c r="A258" s="143" t="s">
        <v>108</v>
      </c>
      <c r="B258" s="144" t="str">
        <f>IF(H258="","",VLOOKUP(H258,AccountNames,2,FALSE))</f>
        <v>Property Insurance Expense</v>
      </c>
      <c r="C258" s="145"/>
      <c r="D258" s="145"/>
      <c r="E258" s="145"/>
      <c r="F258" s="146"/>
      <c r="G258" s="146" t="s">
        <v>109</v>
      </c>
      <c r="H258" s="147">
        <v>517</v>
      </c>
    </row>
    <row r="259" spans="1:8" ht="13.5" thickBot="1">
      <c r="A259" s="148"/>
      <c r="B259" s="149"/>
      <c r="C259" s="150"/>
      <c r="D259" s="151"/>
      <c r="E259" s="151"/>
      <c r="F259" s="151"/>
      <c r="G259" s="151"/>
      <c r="H259" s="152"/>
    </row>
    <row r="260" spans="1:8" ht="13.5" thickTop="1">
      <c r="A260" s="269" t="s">
        <v>101</v>
      </c>
      <c r="B260" s="270"/>
      <c r="C260" s="270" t="s">
        <v>110</v>
      </c>
      <c r="D260" s="273" t="s">
        <v>103</v>
      </c>
      <c r="E260" s="275" t="s">
        <v>104</v>
      </c>
      <c r="F260" s="275" t="s">
        <v>105</v>
      </c>
      <c r="G260" s="278" t="s">
        <v>111</v>
      </c>
      <c r="H260" s="278"/>
    </row>
    <row r="261" spans="1:8" ht="13.5" thickBot="1">
      <c r="A261" s="271"/>
      <c r="B261" s="272"/>
      <c r="C261" s="272"/>
      <c r="D261" s="274"/>
      <c r="E261" s="276"/>
      <c r="F261" s="276"/>
      <c r="G261" s="154" t="s">
        <v>104</v>
      </c>
      <c r="H261" s="154" t="s">
        <v>105</v>
      </c>
    </row>
    <row r="262" spans="1:8" ht="13.5" thickTop="1">
      <c r="A262" s="155">
        <f>'General Journal P (11)'!$A$4</f>
        <v>38046</v>
      </c>
      <c r="B262" s="156"/>
      <c r="C262" s="157"/>
      <c r="D262" s="158"/>
      <c r="E262" s="159"/>
      <c r="F262" s="159"/>
      <c r="G262" s="159"/>
      <c r="H262" s="159"/>
    </row>
    <row r="263" spans="1:8" ht="12.75">
      <c r="A263" s="200">
        <f>'General Journal P (11)'!$A$5</f>
        <v>38046</v>
      </c>
      <c r="B263" s="160">
        <f>'General Journal P (11)'!B5</f>
        <v>29</v>
      </c>
      <c r="C263" s="164" t="s">
        <v>115</v>
      </c>
      <c r="D263" s="172" t="str">
        <f>'General Journal P (11)'!E1</f>
        <v>Page 11</v>
      </c>
      <c r="E263" s="165">
        <f>'General Journal P (11)'!E5</f>
        <v>200</v>
      </c>
      <c r="F263" s="165"/>
      <c r="G263" s="165">
        <f>E263</f>
        <v>200</v>
      </c>
      <c r="H263" s="165"/>
    </row>
    <row r="264" spans="1:8" ht="12.75">
      <c r="A264" s="162"/>
      <c r="B264" s="163"/>
      <c r="C264" s="164"/>
      <c r="D264" s="172"/>
      <c r="E264" s="165"/>
      <c r="F264" s="165"/>
      <c r="G264" s="165"/>
      <c r="H264" s="165"/>
    </row>
    <row r="265" spans="1:8" ht="12.75">
      <c r="A265" s="162"/>
      <c r="B265" s="163"/>
      <c r="C265" s="164"/>
      <c r="D265" s="172"/>
      <c r="E265" s="165"/>
      <c r="F265" s="165"/>
      <c r="G265" s="165"/>
      <c r="H265" s="165"/>
    </row>
    <row r="266" spans="1:8" ht="12.75">
      <c r="A266" s="162"/>
      <c r="B266" s="163"/>
      <c r="C266" s="164"/>
      <c r="D266" s="166"/>
      <c r="E266" s="165"/>
      <c r="F266" s="165"/>
      <c r="G266" s="165"/>
      <c r="H266" s="165"/>
    </row>
    <row r="267" spans="1:8" ht="12.75">
      <c r="A267" s="162"/>
      <c r="B267" s="163"/>
      <c r="C267" s="164"/>
      <c r="D267" s="166"/>
      <c r="E267" s="165"/>
      <c r="F267" s="165"/>
      <c r="G267" s="165"/>
      <c r="H267" s="165"/>
    </row>
    <row r="268" spans="1:8" ht="12.75">
      <c r="A268" s="162"/>
      <c r="B268" s="163"/>
      <c r="C268" s="164"/>
      <c r="D268" s="166"/>
      <c r="E268" s="165"/>
      <c r="F268" s="165"/>
      <c r="G268" s="165"/>
      <c r="H268" s="165"/>
    </row>
    <row r="269" spans="1:8" ht="12.75">
      <c r="A269" s="162"/>
      <c r="B269" s="163"/>
      <c r="C269" s="164"/>
      <c r="D269" s="166"/>
      <c r="E269" s="165"/>
      <c r="F269" s="165"/>
      <c r="G269" s="165"/>
      <c r="H269" s="165"/>
    </row>
    <row r="270" spans="1:8" ht="12.75">
      <c r="A270" s="162"/>
      <c r="B270" s="163"/>
      <c r="C270" s="164"/>
      <c r="D270" s="166"/>
      <c r="E270" s="165"/>
      <c r="F270" s="165"/>
      <c r="G270" s="165"/>
      <c r="H270" s="165"/>
    </row>
    <row r="271" spans="1:8" ht="12.75">
      <c r="A271" s="162"/>
      <c r="B271" s="163"/>
      <c r="C271" s="164"/>
      <c r="D271" s="166"/>
      <c r="E271" s="165"/>
      <c r="F271" s="165"/>
      <c r="G271" s="165"/>
      <c r="H271" s="165"/>
    </row>
    <row r="272" spans="1:8" ht="12.75">
      <c r="A272" s="162"/>
      <c r="B272" s="163"/>
      <c r="C272" s="164"/>
      <c r="D272" s="166"/>
      <c r="E272" s="165"/>
      <c r="F272" s="165"/>
      <c r="G272" s="165"/>
      <c r="H272" s="165"/>
    </row>
    <row r="273" spans="1:8" ht="13.5" thickBot="1">
      <c r="A273" s="167"/>
      <c r="B273" s="168"/>
      <c r="C273" s="153"/>
      <c r="D273" s="169"/>
      <c r="E273" s="170"/>
      <c r="F273" s="170"/>
      <c r="G273" s="170"/>
      <c r="H273" s="170"/>
    </row>
    <row r="274" ht="14.25" thickBot="1" thickTop="1"/>
    <row r="275" spans="1:8" ht="13.5" thickTop="1">
      <c r="A275" s="143" t="s">
        <v>108</v>
      </c>
      <c r="B275" s="144" t="str">
        <f>IF(H275="","",VLOOKUP(H275,AccountNames,2,FALSE))</f>
        <v>Auto Insurance Expense</v>
      </c>
      <c r="C275" s="145"/>
      <c r="D275" s="145"/>
      <c r="E275" s="145"/>
      <c r="F275" s="146"/>
      <c r="G275" s="146" t="s">
        <v>109</v>
      </c>
      <c r="H275" s="147">
        <v>518</v>
      </c>
    </row>
    <row r="276" spans="1:8" ht="13.5" thickBot="1">
      <c r="A276" s="148"/>
      <c r="B276" s="149"/>
      <c r="C276" s="150"/>
      <c r="D276" s="151"/>
      <c r="E276" s="151"/>
      <c r="F276" s="151"/>
      <c r="G276" s="151"/>
      <c r="H276" s="152"/>
    </row>
    <row r="277" spans="1:8" ht="13.5" thickTop="1">
      <c r="A277" s="269" t="s">
        <v>101</v>
      </c>
      <c r="B277" s="270"/>
      <c r="C277" s="270" t="s">
        <v>110</v>
      </c>
      <c r="D277" s="273" t="s">
        <v>103</v>
      </c>
      <c r="E277" s="275" t="s">
        <v>104</v>
      </c>
      <c r="F277" s="275" t="s">
        <v>105</v>
      </c>
      <c r="G277" s="278" t="s">
        <v>111</v>
      </c>
      <c r="H277" s="278"/>
    </row>
    <row r="278" spans="1:8" ht="13.5" thickBot="1">
      <c r="A278" s="271"/>
      <c r="B278" s="272"/>
      <c r="C278" s="272"/>
      <c r="D278" s="274"/>
      <c r="E278" s="276"/>
      <c r="F278" s="276"/>
      <c r="G278" s="154" t="s">
        <v>104</v>
      </c>
      <c r="H278" s="154" t="s">
        <v>105</v>
      </c>
    </row>
    <row r="279" spans="1:8" ht="13.5" thickTop="1">
      <c r="A279" s="155">
        <f>'General Journal P (11)'!$A$4</f>
        <v>38046</v>
      </c>
      <c r="B279" s="156"/>
      <c r="C279" s="157"/>
      <c r="D279" s="158"/>
      <c r="E279" s="159"/>
      <c r="F279" s="159"/>
      <c r="G279" s="159"/>
      <c r="H279" s="159"/>
    </row>
    <row r="280" spans="1:8" ht="12.75">
      <c r="A280" s="200">
        <f>'General Journal P (11)'!$A$5</f>
        <v>38046</v>
      </c>
      <c r="B280" s="160">
        <f>'General Journal P (11)'!B8</f>
        <v>29</v>
      </c>
      <c r="C280" s="164" t="s">
        <v>115</v>
      </c>
      <c r="D280" s="172" t="str">
        <f>'General Journal P (11)'!E1</f>
        <v>Page 11</v>
      </c>
      <c r="E280" s="165">
        <f>'General Journal P (11)'!E8</f>
        <v>150</v>
      </c>
      <c r="F280" s="165"/>
      <c r="G280" s="165">
        <f>E280</f>
        <v>150</v>
      </c>
      <c r="H280" s="165"/>
    </row>
    <row r="281" spans="1:8" ht="12.75">
      <c r="A281" s="162"/>
      <c r="B281" s="163"/>
      <c r="C281" s="164"/>
      <c r="D281" s="172"/>
      <c r="E281" s="165"/>
      <c r="F281" s="165"/>
      <c r="G281" s="165"/>
      <c r="H281" s="165"/>
    </row>
    <row r="282" spans="1:8" ht="12.75">
      <c r="A282" s="162"/>
      <c r="B282" s="163"/>
      <c r="C282" s="164"/>
      <c r="D282" s="166"/>
      <c r="E282" s="165"/>
      <c r="F282" s="165"/>
      <c r="G282" s="165"/>
      <c r="H282" s="165"/>
    </row>
    <row r="283" spans="1:8" ht="12.75">
      <c r="A283" s="162"/>
      <c r="B283" s="163"/>
      <c r="C283" s="164"/>
      <c r="D283" s="166"/>
      <c r="E283" s="165"/>
      <c r="F283" s="165"/>
      <c r="G283" s="165"/>
      <c r="H283" s="165"/>
    </row>
    <row r="284" spans="1:8" ht="12.75">
      <c r="A284" s="162"/>
      <c r="B284" s="163"/>
      <c r="C284" s="164"/>
      <c r="D284" s="166"/>
      <c r="E284" s="165"/>
      <c r="F284" s="165"/>
      <c r="G284" s="165"/>
      <c r="H284" s="165"/>
    </row>
    <row r="285" spans="1:8" ht="12.75">
      <c r="A285" s="162"/>
      <c r="B285" s="163"/>
      <c r="C285" s="164"/>
      <c r="D285" s="166"/>
      <c r="E285" s="165"/>
      <c r="F285" s="165"/>
      <c r="G285" s="165"/>
      <c r="H285" s="165"/>
    </row>
    <row r="286" spans="1:8" ht="12.75">
      <c r="A286" s="162"/>
      <c r="B286" s="163"/>
      <c r="C286" s="164"/>
      <c r="D286" s="166"/>
      <c r="E286" s="165"/>
      <c r="F286" s="165"/>
      <c r="G286" s="165"/>
      <c r="H286" s="165"/>
    </row>
    <row r="287" spans="1:8" ht="12.75">
      <c r="A287" s="162"/>
      <c r="B287" s="163"/>
      <c r="C287" s="164"/>
      <c r="D287" s="166"/>
      <c r="E287" s="165"/>
      <c r="F287" s="165"/>
      <c r="G287" s="165"/>
      <c r="H287" s="165"/>
    </row>
    <row r="288" spans="1:8" ht="12.75">
      <c r="A288" s="162"/>
      <c r="B288" s="163"/>
      <c r="C288" s="164"/>
      <c r="D288" s="166"/>
      <c r="E288" s="165"/>
      <c r="F288" s="165"/>
      <c r="G288" s="165"/>
      <c r="H288" s="165"/>
    </row>
    <row r="289" spans="1:8" ht="12.75">
      <c r="A289" s="162"/>
      <c r="B289" s="163"/>
      <c r="C289" s="164"/>
      <c r="D289" s="166"/>
      <c r="E289" s="165"/>
      <c r="F289" s="165"/>
      <c r="G289" s="165"/>
      <c r="H289" s="165"/>
    </row>
    <row r="290" spans="1:8" ht="13.5" thickBot="1">
      <c r="A290" s="167"/>
      <c r="B290" s="168"/>
      <c r="C290" s="153"/>
      <c r="D290" s="169"/>
      <c r="E290" s="170"/>
      <c r="F290" s="170"/>
      <c r="G290" s="170"/>
      <c r="H290" s="170"/>
    </row>
    <row r="291" ht="14.25" thickBot="1" thickTop="1"/>
    <row r="292" spans="1:8" ht="13.5" thickTop="1">
      <c r="A292" s="143" t="s">
        <v>108</v>
      </c>
      <c r="B292" s="144" t="str">
        <f>IF(H292="","",VLOOKUP(H292,AccountNames,2,FALSE))</f>
        <v>Depreciation Expense, Computer Equipment</v>
      </c>
      <c r="C292" s="145"/>
      <c r="D292" s="145"/>
      <c r="E292" s="145"/>
      <c r="F292" s="146"/>
      <c r="G292" s="146" t="s">
        <v>109</v>
      </c>
      <c r="H292" s="147">
        <v>525</v>
      </c>
    </row>
    <row r="293" spans="1:8" ht="13.5" thickBot="1">
      <c r="A293" s="148"/>
      <c r="B293" s="149"/>
      <c r="C293" s="150"/>
      <c r="D293" s="151"/>
      <c r="E293" s="151"/>
      <c r="F293" s="151"/>
      <c r="G293" s="151"/>
      <c r="H293" s="152"/>
    </row>
    <row r="294" spans="1:8" ht="13.5" thickTop="1">
      <c r="A294" s="269" t="s">
        <v>101</v>
      </c>
      <c r="B294" s="270"/>
      <c r="C294" s="270" t="s">
        <v>110</v>
      </c>
      <c r="D294" s="273" t="s">
        <v>103</v>
      </c>
      <c r="E294" s="275" t="s">
        <v>104</v>
      </c>
      <c r="F294" s="275" t="s">
        <v>105</v>
      </c>
      <c r="G294" s="278" t="s">
        <v>111</v>
      </c>
      <c r="H294" s="278"/>
    </row>
    <row r="295" spans="1:8" ht="13.5" thickBot="1">
      <c r="A295" s="271"/>
      <c r="B295" s="272"/>
      <c r="C295" s="272"/>
      <c r="D295" s="274"/>
      <c r="E295" s="276"/>
      <c r="F295" s="276"/>
      <c r="G295" s="154" t="s">
        <v>104</v>
      </c>
      <c r="H295" s="154" t="s">
        <v>105</v>
      </c>
    </row>
    <row r="296" spans="1:8" ht="13.5" thickTop="1">
      <c r="A296" s="155">
        <f>'General Journal P (11)'!$A$4</f>
        <v>38046</v>
      </c>
      <c r="B296" s="156"/>
      <c r="C296" s="157"/>
      <c r="D296" s="158"/>
      <c r="E296" s="159"/>
      <c r="F296" s="159"/>
      <c r="G296" s="159"/>
      <c r="H296" s="159"/>
    </row>
    <row r="297" spans="1:8" ht="12.75">
      <c r="A297" s="200">
        <f>'General Journal P (11)'!$A$5</f>
        <v>38046</v>
      </c>
      <c r="B297" s="160">
        <f>'General Journal P (11)'!B11</f>
        <v>29</v>
      </c>
      <c r="C297" s="164" t="s">
        <v>115</v>
      </c>
      <c r="D297" s="172" t="str">
        <f>'General Journal P (11)'!E1</f>
        <v>Page 11</v>
      </c>
      <c r="E297" s="165">
        <f>'General Journal P (11)'!E11</f>
        <v>252</v>
      </c>
      <c r="F297" s="165"/>
      <c r="G297" s="165">
        <f>E297</f>
        <v>252</v>
      </c>
      <c r="H297" s="165"/>
    </row>
    <row r="298" spans="1:8" ht="12.75">
      <c r="A298" s="162"/>
      <c r="B298" s="163"/>
      <c r="C298" s="164"/>
      <c r="D298" s="172"/>
      <c r="E298" s="165"/>
      <c r="F298" s="165"/>
      <c r="G298" s="165"/>
      <c r="H298" s="165"/>
    </row>
    <row r="299" spans="1:8" ht="12.75">
      <c r="A299" s="162"/>
      <c r="B299" s="163"/>
      <c r="C299" s="164"/>
      <c r="D299" s="166"/>
      <c r="E299" s="165"/>
      <c r="F299" s="165"/>
      <c r="G299" s="165"/>
      <c r="H299" s="165"/>
    </row>
    <row r="300" spans="1:8" ht="12.75">
      <c r="A300" s="162"/>
      <c r="B300" s="163"/>
      <c r="C300" s="164"/>
      <c r="D300" s="166"/>
      <c r="E300" s="165"/>
      <c r="F300" s="165"/>
      <c r="G300" s="165"/>
      <c r="H300" s="165"/>
    </row>
    <row r="301" spans="1:8" ht="12.75">
      <c r="A301" s="162"/>
      <c r="B301" s="163"/>
      <c r="C301" s="164"/>
      <c r="D301" s="166"/>
      <c r="E301" s="165"/>
      <c r="F301" s="165"/>
      <c r="G301" s="165"/>
      <c r="H301" s="165"/>
    </row>
    <row r="302" spans="1:8" ht="12.75">
      <c r="A302" s="162"/>
      <c r="B302" s="163"/>
      <c r="C302" s="164"/>
      <c r="D302" s="166"/>
      <c r="E302" s="165"/>
      <c r="F302" s="165"/>
      <c r="G302" s="165"/>
      <c r="H302" s="165"/>
    </row>
    <row r="303" spans="1:8" ht="12.75">
      <c r="A303" s="162"/>
      <c r="B303" s="163"/>
      <c r="C303" s="164"/>
      <c r="D303" s="166"/>
      <c r="E303" s="165"/>
      <c r="F303" s="165"/>
      <c r="G303" s="165"/>
      <c r="H303" s="165"/>
    </row>
    <row r="304" spans="1:8" ht="12.75">
      <c r="A304" s="162"/>
      <c r="B304" s="163"/>
      <c r="C304" s="164"/>
      <c r="D304" s="166"/>
      <c r="E304" s="165"/>
      <c r="F304" s="165"/>
      <c r="G304" s="165"/>
      <c r="H304" s="165"/>
    </row>
    <row r="305" spans="1:8" ht="12.75">
      <c r="A305" s="162"/>
      <c r="B305" s="163"/>
      <c r="C305" s="164"/>
      <c r="D305" s="166"/>
      <c r="E305" s="165"/>
      <c r="F305" s="165"/>
      <c r="G305" s="165"/>
      <c r="H305" s="165"/>
    </row>
    <row r="306" spans="1:8" ht="12.75">
      <c r="A306" s="162"/>
      <c r="B306" s="163"/>
      <c r="C306" s="164"/>
      <c r="D306" s="166"/>
      <c r="E306" s="165"/>
      <c r="F306" s="165"/>
      <c r="G306" s="165"/>
      <c r="H306" s="165"/>
    </row>
    <row r="307" spans="1:8" ht="13.5" thickBot="1">
      <c r="A307" s="167"/>
      <c r="B307" s="168"/>
      <c r="C307" s="153"/>
      <c r="D307" s="169"/>
      <c r="E307" s="170"/>
      <c r="F307" s="170"/>
      <c r="G307" s="170"/>
      <c r="H307" s="170"/>
    </row>
    <row r="308" spans="7:8" ht="13.5" thickTop="1">
      <c r="G308" s="174"/>
      <c r="H308" s="174"/>
    </row>
  </sheetData>
  <mergeCells count="109">
    <mergeCell ref="F294:F295"/>
    <mergeCell ref="G294:H294"/>
    <mergeCell ref="A277:B278"/>
    <mergeCell ref="C277:C278"/>
    <mergeCell ref="A294:B295"/>
    <mergeCell ref="C294:C295"/>
    <mergeCell ref="D294:D295"/>
    <mergeCell ref="E294:E295"/>
    <mergeCell ref="D277:D278"/>
    <mergeCell ref="E277:E278"/>
    <mergeCell ref="F243:F244"/>
    <mergeCell ref="G243:H243"/>
    <mergeCell ref="F260:F261"/>
    <mergeCell ref="G260:H260"/>
    <mergeCell ref="F277:F278"/>
    <mergeCell ref="G277:H277"/>
    <mergeCell ref="A260:B261"/>
    <mergeCell ref="C260:C261"/>
    <mergeCell ref="D260:D261"/>
    <mergeCell ref="E260:E261"/>
    <mergeCell ref="A243:B244"/>
    <mergeCell ref="C243:C244"/>
    <mergeCell ref="D243:D244"/>
    <mergeCell ref="E243:E244"/>
    <mergeCell ref="F226:F227"/>
    <mergeCell ref="G226:H226"/>
    <mergeCell ref="A209:B210"/>
    <mergeCell ref="C209:C210"/>
    <mergeCell ref="A226:B227"/>
    <mergeCell ref="C226:C227"/>
    <mergeCell ref="D226:D227"/>
    <mergeCell ref="E226:E227"/>
    <mergeCell ref="D209:D210"/>
    <mergeCell ref="E209:E210"/>
    <mergeCell ref="F158:F159"/>
    <mergeCell ref="G158:H158"/>
    <mergeCell ref="F192:F193"/>
    <mergeCell ref="G192:H192"/>
    <mergeCell ref="F175:F176"/>
    <mergeCell ref="G175:H175"/>
    <mergeCell ref="F209:F210"/>
    <mergeCell ref="G209:H209"/>
    <mergeCell ref="A192:B193"/>
    <mergeCell ref="C192:C193"/>
    <mergeCell ref="D192:D193"/>
    <mergeCell ref="E192:E193"/>
    <mergeCell ref="A158:B159"/>
    <mergeCell ref="C158:C159"/>
    <mergeCell ref="D158:D159"/>
    <mergeCell ref="E158:E159"/>
    <mergeCell ref="F141:F142"/>
    <mergeCell ref="G141:H141"/>
    <mergeCell ref="A124:B125"/>
    <mergeCell ref="C124:C125"/>
    <mergeCell ref="A141:B142"/>
    <mergeCell ref="C141:C142"/>
    <mergeCell ref="D141:D142"/>
    <mergeCell ref="E141:E142"/>
    <mergeCell ref="D124:D125"/>
    <mergeCell ref="E124:E125"/>
    <mergeCell ref="F90:F91"/>
    <mergeCell ref="G90:H90"/>
    <mergeCell ref="F107:F108"/>
    <mergeCell ref="G107:H107"/>
    <mergeCell ref="F124:F125"/>
    <mergeCell ref="G124:H124"/>
    <mergeCell ref="A107:B108"/>
    <mergeCell ref="C107:C108"/>
    <mergeCell ref="D107:D108"/>
    <mergeCell ref="E107:E108"/>
    <mergeCell ref="A90:B91"/>
    <mergeCell ref="C90:C91"/>
    <mergeCell ref="D90:D91"/>
    <mergeCell ref="E90:E91"/>
    <mergeCell ref="F73:F74"/>
    <mergeCell ref="G73:H73"/>
    <mergeCell ref="A56:B57"/>
    <mergeCell ref="C56:C57"/>
    <mergeCell ref="A73:B74"/>
    <mergeCell ref="C73:C74"/>
    <mergeCell ref="D73:D74"/>
    <mergeCell ref="E73:E74"/>
    <mergeCell ref="D56:D57"/>
    <mergeCell ref="E56:E57"/>
    <mergeCell ref="F22:F23"/>
    <mergeCell ref="G22:H22"/>
    <mergeCell ref="F39:F40"/>
    <mergeCell ref="G39:H39"/>
    <mergeCell ref="F56:F57"/>
    <mergeCell ref="G56:H56"/>
    <mergeCell ref="A39:B40"/>
    <mergeCell ref="C39:C40"/>
    <mergeCell ref="D39:D40"/>
    <mergeCell ref="E39:E40"/>
    <mergeCell ref="A22:B23"/>
    <mergeCell ref="C22:C23"/>
    <mergeCell ref="D22:D23"/>
    <mergeCell ref="E22:E23"/>
    <mergeCell ref="A1:H1"/>
    <mergeCell ref="F5:F6"/>
    <mergeCell ref="G5:H5"/>
    <mergeCell ref="A5:B6"/>
    <mergeCell ref="C5:C6"/>
    <mergeCell ref="D5:D6"/>
    <mergeCell ref="E5:E6"/>
    <mergeCell ref="A175:B176"/>
    <mergeCell ref="C175:C176"/>
    <mergeCell ref="D175:D176"/>
    <mergeCell ref="E175:E176"/>
  </mergeCells>
  <dataValidations count="2">
    <dataValidation type="list" allowBlank="1" showInputMessage="1" showErrorMessage="1" sqref="C297:C307 C9:C18 C26:C35 C43:C52 C60:C69 C77:C86 C94:C103 C127:C137 C111:C120 C145:C154 C195:C205 C212:C222 C229:C239 C246:C256 C263:C273 C280:C290 C162:C171 C179:C188">
      <formula1>item</formula1>
    </dataValidation>
    <dataValidation type="list" allowBlank="1" showInputMessage="1" showErrorMessage="1" sqref="D113:D120 D24:D35 D41:D52 D58:D69 D75:D86 D92:D103 D10:D18 D126:D137 D143:D154 D197:D205 D296:D307 D211:D222 D228:D239 D245:D256 D262:D273 D279:D290 D194 D109:D111 D8 D160 D162:D171 D177 D179:D188">
      <formula1>Pages</formula1>
    </dataValidation>
  </dataValidations>
  <printOptions horizontalCentered="1"/>
  <pageMargins left="0.75" right="0.75" top="1" bottom="1" header="0.5" footer="0.5"/>
  <pageSetup horizontalDpi="600" verticalDpi="600" orientation="portrait" r:id="rId1"/>
  <headerFooter alignWithMargins="0">
    <oddHeader>&amp;C&amp;A</oddHeader>
    <oddFooter>&amp;LAccounting Is Fun!&amp;CPage &amp;P of &amp;N&amp;RAccounting Is Fun!</oddFooter>
  </headerFooter>
  <ignoredErrors>
    <ignoredError sqref="G10" formula="1"/>
  </ignoredErrors>
</worksheet>
</file>

<file path=xl/worksheets/sheet12.xml><?xml version="1.0" encoding="utf-8"?>
<worksheet xmlns="http://schemas.openxmlformats.org/spreadsheetml/2006/main" xmlns:r="http://schemas.openxmlformats.org/officeDocument/2006/relationships">
  <sheetPr codeName="Sheet3">
    <tabColor indexed="40"/>
    <pageSetUpPr fitToPage="1"/>
  </sheetPr>
  <dimension ref="A1:E15"/>
  <sheetViews>
    <sheetView workbookViewId="0" topLeftCell="A1">
      <selection activeCell="F16" sqref="F16"/>
    </sheetView>
  </sheetViews>
  <sheetFormatPr defaultColWidth="9.140625" defaultRowHeight="12.75"/>
  <cols>
    <col min="1" max="1" width="2.421875" style="0" customWidth="1"/>
    <col min="2" max="2" width="42.140625" style="0" customWidth="1"/>
    <col min="3" max="4" width="10.28125" style="0" bestFit="1" customWidth="1"/>
    <col min="5" max="5" width="2.421875" style="0" customWidth="1"/>
  </cols>
  <sheetData>
    <row r="1" spans="1:5" ht="13.5" thickTop="1">
      <c r="A1" s="188" t="str">
        <f>AssumptionsClassProblem!F22</f>
        <v>Ron's Accounting</v>
      </c>
      <c r="B1" s="189"/>
      <c r="C1" s="189"/>
      <c r="D1" s="189"/>
      <c r="E1" s="190"/>
    </row>
    <row r="2" spans="1:5" ht="12.75">
      <c r="A2" s="193" t="s">
        <v>146</v>
      </c>
      <c r="B2" s="194"/>
      <c r="C2" s="194"/>
      <c r="D2" s="194"/>
      <c r="E2" s="195"/>
    </row>
    <row r="3" spans="1:5" ht="13.5" thickBot="1">
      <c r="A3" s="196" t="str">
        <f>AssumptionsClassProblem!F36</f>
        <v>February 29, 2004</v>
      </c>
      <c r="B3" s="197"/>
      <c r="C3" s="197"/>
      <c r="D3" s="197"/>
      <c r="E3" s="198"/>
    </row>
    <row r="4" spans="1:5" ht="13.5" thickTop="1">
      <c r="A4" s="191"/>
      <c r="B4" s="199" t="s">
        <v>163</v>
      </c>
      <c r="C4" s="199" t="s">
        <v>47</v>
      </c>
      <c r="D4" s="199" t="s">
        <v>48</v>
      </c>
      <c r="E4" s="192"/>
    </row>
    <row r="5" spans="1:5" ht="12.75">
      <c r="A5" s="182"/>
      <c r="B5" s="183" t="str">
        <f>AssumptionsClassProblem!B3</f>
        <v>Cash</v>
      </c>
      <c r="C5" s="202"/>
      <c r="D5" s="183"/>
      <c r="E5" s="184"/>
    </row>
    <row r="6" spans="1:5" ht="12.75">
      <c r="A6" s="182"/>
      <c r="B6" s="183" t="str">
        <f>AssumptionsClassProblem!B4</f>
        <v>Accounts Receivable</v>
      </c>
      <c r="C6" s="202"/>
      <c r="D6" s="183"/>
      <c r="E6" s="184"/>
    </row>
    <row r="7" spans="1:5" ht="12.75">
      <c r="A7" s="182"/>
      <c r="B7" s="183" t="str">
        <f>AssumptionsClassProblem!B5</f>
        <v>Prepaid Property Insurance</v>
      </c>
      <c r="C7" s="202"/>
      <c r="D7" s="183"/>
      <c r="E7" s="184"/>
    </row>
    <row r="8" spans="1:5" ht="12.75">
      <c r="A8" s="182"/>
      <c r="B8" s="183" t="str">
        <f>AssumptionsClassProblem!B6</f>
        <v>Prepaid Auto Insurance</v>
      </c>
      <c r="C8" s="202"/>
      <c r="D8" s="183"/>
      <c r="E8" s="184"/>
    </row>
    <row r="9" spans="1:5" ht="12.75">
      <c r="A9" s="182"/>
      <c r="B9" s="183" t="str">
        <f>AssumptionsClassProblem!B7</f>
        <v>Computer Equipment</v>
      </c>
      <c r="C9" s="202"/>
      <c r="D9" s="183"/>
      <c r="E9" s="184"/>
    </row>
    <row r="10" spans="1:5" ht="12.75">
      <c r="A10" s="182"/>
      <c r="B10" s="183" t="str">
        <f>AssumptionsClassProblem!B8</f>
        <v>Accumulated Depreciation, Computer Equipment</v>
      </c>
      <c r="C10" s="183"/>
      <c r="D10" s="202"/>
      <c r="E10" s="184"/>
    </row>
    <row r="11" spans="1:5" ht="12.75">
      <c r="A11" s="182"/>
      <c r="B11" s="183" t="str">
        <f>AssumptionsClassProblem!B9</f>
        <v>Accounts Payable</v>
      </c>
      <c r="C11" s="183"/>
      <c r="D11" s="202"/>
      <c r="E11" s="184"/>
    </row>
    <row r="12" spans="1:5" ht="12.75">
      <c r="A12" s="182"/>
      <c r="B12" s="183" t="str">
        <f>AssumptionsClassProblem!B10</f>
        <v>Wages Payable</v>
      </c>
      <c r="C12" s="183"/>
      <c r="D12" s="202"/>
      <c r="E12" s="184"/>
    </row>
    <row r="13" spans="1:5" ht="13.5" thickBot="1">
      <c r="A13" s="182"/>
      <c r="B13" s="183" t="str">
        <f>AssumptionsClassProblem!B11</f>
        <v>R. Bouslaugh, Capital</v>
      </c>
      <c r="C13" s="203"/>
      <c r="D13" s="204"/>
      <c r="E13" s="184"/>
    </row>
    <row r="14" spans="1:5" ht="14.25" thickBot="1" thickTop="1">
      <c r="A14" s="182"/>
      <c r="B14" s="183"/>
      <c r="C14" s="206"/>
      <c r="D14" s="206"/>
      <c r="E14" s="184"/>
    </row>
    <row r="15" spans="1:5" ht="14.25" thickBot="1" thickTop="1">
      <c r="A15" s="185"/>
      <c r="B15" s="186"/>
      <c r="C15" s="205"/>
      <c r="D15" s="205"/>
      <c r="E15" s="187"/>
    </row>
    <row r="16" ht="13.5" thickTop="1"/>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3.xml><?xml version="1.0" encoding="utf-8"?>
<worksheet xmlns="http://schemas.openxmlformats.org/spreadsheetml/2006/main" xmlns:r="http://schemas.openxmlformats.org/officeDocument/2006/relationships">
  <sheetPr codeName="Sheet4">
    <tabColor indexed="8"/>
    <pageSetUpPr fitToPage="1"/>
  </sheetPr>
  <dimension ref="A1:A1"/>
  <sheetViews>
    <sheetView workbookViewId="0" topLeftCell="A1">
      <selection activeCell="A1" sqref="A1"/>
    </sheetView>
  </sheetViews>
  <sheetFormatPr defaultColWidth="9.140625" defaultRowHeight="12.75"/>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4.xml><?xml version="1.0" encoding="utf-8"?>
<worksheet xmlns="http://schemas.openxmlformats.org/spreadsheetml/2006/main" xmlns:r="http://schemas.openxmlformats.org/officeDocument/2006/relationships">
  <sheetPr codeName="Sheet24">
    <tabColor indexed="47"/>
    <pageSetUpPr fitToPage="1"/>
  </sheetPr>
  <dimension ref="A1:F102"/>
  <sheetViews>
    <sheetView zoomScale="85" zoomScaleNormal="85" workbookViewId="0" topLeftCell="A1">
      <selection activeCell="A1" sqref="A1:H1"/>
    </sheetView>
  </sheetViews>
  <sheetFormatPr defaultColWidth="9.140625" defaultRowHeight="12.75"/>
  <cols>
    <col min="1" max="1" width="8.7109375" style="104" customWidth="1"/>
    <col min="2" max="2" width="4.00390625" style="104" customWidth="1"/>
    <col min="3" max="3" width="48.421875" style="0" bestFit="1" customWidth="1"/>
    <col min="4" max="4" width="6.7109375" style="0" customWidth="1"/>
    <col min="5" max="6" width="12.7109375" style="105" bestFit="1" customWidth="1"/>
  </cols>
  <sheetData>
    <row r="1" spans="1:6" ht="15.75" customHeight="1" thickTop="1">
      <c r="A1" s="266" t="s">
        <v>100</v>
      </c>
      <c r="B1" s="266"/>
      <c r="C1" s="266"/>
      <c r="D1" s="267"/>
      <c r="E1" s="109" t="s">
        <v>118</v>
      </c>
      <c r="F1" s="110"/>
    </row>
    <row r="2" spans="1:6" ht="25.5">
      <c r="A2" s="268" t="s">
        <v>101</v>
      </c>
      <c r="B2" s="268"/>
      <c r="C2" s="82" t="s">
        <v>102</v>
      </c>
      <c r="D2" s="83" t="s">
        <v>103</v>
      </c>
      <c r="E2" s="84" t="s">
        <v>104</v>
      </c>
      <c r="F2" s="84" t="s">
        <v>105</v>
      </c>
    </row>
    <row r="3" spans="1:6" ht="12.75">
      <c r="A3" s="85"/>
      <c r="B3" s="85"/>
      <c r="C3" s="86" t="s">
        <v>106</v>
      </c>
      <c r="D3" s="82"/>
      <c r="E3" s="84"/>
      <c r="F3" s="84"/>
    </row>
    <row r="4" spans="1:6" ht="12.75">
      <c r="A4" s="87">
        <f>AssumptionsClassProblem!F26</f>
        <v>38046</v>
      </c>
      <c r="B4" s="88"/>
      <c r="C4" s="89"/>
      <c r="D4" s="89"/>
      <c r="E4" s="90"/>
      <c r="F4" s="90"/>
    </row>
    <row r="5" spans="1:6" ht="12.75">
      <c r="A5" s="181">
        <f>A4</f>
        <v>38046</v>
      </c>
      <c r="B5" s="88">
        <f>DAY(A4)</f>
        <v>29</v>
      </c>
      <c r="C5" s="91" t="str">
        <f>Worksheet!A20</f>
        <v>Property Insurance Expense</v>
      </c>
      <c r="D5" s="89">
        <f>'Ledger (an)'!H258</f>
        <v>517</v>
      </c>
      <c r="E5" s="90">
        <f>Worksheet!G8</f>
        <v>200</v>
      </c>
      <c r="F5" s="90"/>
    </row>
    <row r="6" spans="1:6" ht="12.75">
      <c r="A6" s="88"/>
      <c r="B6" s="88"/>
      <c r="C6" s="92" t="str">
        <f>Worksheet!A8</f>
        <v>Prepaid Property Insurance</v>
      </c>
      <c r="D6" s="89">
        <f>'Ledger (an)'!H37</f>
        <v>117</v>
      </c>
      <c r="E6" s="90"/>
      <c r="F6" s="90">
        <f>E5</f>
        <v>200</v>
      </c>
    </row>
    <row r="7" spans="1:6" ht="12.75">
      <c r="A7" s="88"/>
      <c r="B7" s="88"/>
      <c r="C7" s="89"/>
      <c r="D7" s="89"/>
      <c r="E7" s="90"/>
      <c r="F7" s="90"/>
    </row>
    <row r="8" spans="1:6" ht="12.75">
      <c r="A8" s="88"/>
      <c r="B8" s="88">
        <f>B5</f>
        <v>29</v>
      </c>
      <c r="C8" s="89" t="str">
        <f>Worksheet!A21</f>
        <v>Auto Insurance Expense</v>
      </c>
      <c r="D8" s="89">
        <f>'Ledger (an)'!H275</f>
        <v>518</v>
      </c>
      <c r="E8" s="90">
        <f>Worksheet!G9</f>
        <v>150</v>
      </c>
      <c r="F8" s="90"/>
    </row>
    <row r="9" spans="1:6" ht="12.75">
      <c r="A9" s="88"/>
      <c r="B9" s="88"/>
      <c r="C9" s="92" t="str">
        <f>Worksheet!A9</f>
        <v>Prepaid Auto Insurance</v>
      </c>
      <c r="D9" s="89">
        <f>'Ledger (an)'!H54</f>
        <v>118</v>
      </c>
      <c r="E9" s="90"/>
      <c r="F9" s="90">
        <f>E8</f>
        <v>150</v>
      </c>
    </row>
    <row r="10" spans="1:6" ht="12.75">
      <c r="A10" s="88"/>
      <c r="B10" s="88"/>
      <c r="C10" s="93"/>
      <c r="D10" s="89"/>
      <c r="E10" s="90"/>
      <c r="F10" s="90"/>
    </row>
    <row r="11" spans="1:6" ht="12.75">
      <c r="A11" s="88"/>
      <c r="B11" s="88">
        <f>B8</f>
        <v>29</v>
      </c>
      <c r="C11" s="89" t="str">
        <f>Worksheet!A22</f>
        <v>Depreciation Expense, Computer Equipment</v>
      </c>
      <c r="D11" s="89">
        <f>'Ledger (an)'!H292</f>
        <v>525</v>
      </c>
      <c r="E11" s="90">
        <f>Worksheet!E22</f>
        <v>252</v>
      </c>
      <c r="F11" s="90"/>
    </row>
    <row r="12" spans="1:6" ht="12.75">
      <c r="A12" s="88"/>
      <c r="B12" s="88"/>
      <c r="C12" s="92" t="str">
        <f>Worksheet!A11</f>
        <v>Accumulated Depreciation, Computer Equipment</v>
      </c>
      <c r="D12" s="89">
        <f>'Ledger (an)'!H88</f>
        <v>125</v>
      </c>
      <c r="E12" s="90"/>
      <c r="F12" s="90">
        <f>E11</f>
        <v>252</v>
      </c>
    </row>
    <row r="13" spans="1:6" ht="12.75">
      <c r="A13" s="88"/>
      <c r="B13" s="88"/>
      <c r="C13" s="92"/>
      <c r="D13" s="89"/>
      <c r="E13" s="90"/>
      <c r="F13" s="90"/>
    </row>
    <row r="14" spans="1:6" ht="12.75">
      <c r="A14" s="88"/>
      <c r="B14" s="88">
        <f>B11</f>
        <v>29</v>
      </c>
      <c r="C14" s="94" t="str">
        <f>Worksheet!A16</f>
        <v>Wage Expense</v>
      </c>
      <c r="D14" s="89">
        <f>'Ledger (an)'!H207</f>
        <v>511</v>
      </c>
      <c r="E14" s="90">
        <f>Worksheet!E16</f>
        <v>250</v>
      </c>
      <c r="F14" s="90"/>
    </row>
    <row r="15" spans="1:6" ht="12.75">
      <c r="A15" s="88"/>
      <c r="B15" s="88"/>
      <c r="C15" s="92" t="str">
        <f>Worksheet!A23</f>
        <v>Wages Payable</v>
      </c>
      <c r="D15" s="89">
        <f>'Ledger (an)'!H122</f>
        <v>222</v>
      </c>
      <c r="E15" s="90"/>
      <c r="F15" s="90">
        <f>E14</f>
        <v>250</v>
      </c>
    </row>
    <row r="16" spans="1:6" ht="12.75">
      <c r="A16" s="88"/>
      <c r="B16" s="88"/>
      <c r="C16" s="89"/>
      <c r="D16" s="89"/>
      <c r="E16" s="90"/>
      <c r="F16" s="90"/>
    </row>
    <row r="17" spans="1:6" ht="12.75">
      <c r="A17" s="88"/>
      <c r="B17" s="88"/>
      <c r="C17" s="95" t="s">
        <v>162</v>
      </c>
      <c r="D17" s="89"/>
      <c r="E17" s="90"/>
      <c r="F17" s="90"/>
    </row>
    <row r="18" spans="1:6" ht="12.75">
      <c r="A18" s="88"/>
      <c r="B18" s="88">
        <f>B14</f>
        <v>29</v>
      </c>
      <c r="C18" s="96" t="str">
        <f>'Ledger (an)'!B190</f>
        <v>Professional Fees</v>
      </c>
      <c r="D18" s="89">
        <f>'Ledger (an)'!H190</f>
        <v>411</v>
      </c>
      <c r="E18" s="90">
        <f>'Ledger (an)'!H196</f>
        <v>8187</v>
      </c>
      <c r="F18" s="90"/>
    </row>
    <row r="19" spans="1:6" ht="12.75">
      <c r="A19" s="88"/>
      <c r="B19" s="88"/>
      <c r="C19" s="92" t="str">
        <f>'Ledger (an)'!B173</f>
        <v>Income Summary</v>
      </c>
      <c r="D19" s="89">
        <f>'Ledger (an)'!H173</f>
        <v>313</v>
      </c>
      <c r="E19" s="90"/>
      <c r="F19" s="90">
        <f>E18</f>
        <v>8187</v>
      </c>
    </row>
    <row r="20" spans="1:6" ht="12.75">
      <c r="A20" s="88"/>
      <c r="B20" s="88"/>
      <c r="C20" s="89"/>
      <c r="D20" s="89"/>
      <c r="E20" s="90"/>
      <c r="F20" s="90"/>
    </row>
    <row r="21" spans="1:6" ht="12.75">
      <c r="A21" s="88"/>
      <c r="B21" s="88">
        <f>B18</f>
        <v>29</v>
      </c>
      <c r="C21" s="91" t="str">
        <f>'Ledger (an)'!B173</f>
        <v>Income Summary</v>
      </c>
      <c r="D21" s="89">
        <f>'Ledger (an)'!H173</f>
        <v>313</v>
      </c>
      <c r="E21" s="90">
        <f>SUM(F22:F27)</f>
        <v>3716</v>
      </c>
      <c r="F21" s="90"/>
    </row>
    <row r="22" spans="1:6" ht="12.75">
      <c r="A22" s="88"/>
      <c r="B22" s="88"/>
      <c r="C22" s="92" t="str">
        <f>'Ledger (an)'!B207</f>
        <v>Wage Expense</v>
      </c>
      <c r="D22" s="89">
        <f>'Ledger (an)'!H207</f>
        <v>511</v>
      </c>
      <c r="E22" s="90"/>
      <c r="F22" s="90">
        <f>'Ledger (an)'!G213</f>
        <v>2399</v>
      </c>
    </row>
    <row r="23" spans="1:6" ht="12.75">
      <c r="A23" s="88"/>
      <c r="B23" s="88"/>
      <c r="C23" s="92" t="str">
        <f>'Ledger (an)'!B224</f>
        <v>Advertising Expense</v>
      </c>
      <c r="D23" s="89">
        <f>'Ledger (an)'!H224</f>
        <v>514</v>
      </c>
      <c r="E23" s="90"/>
      <c r="F23" s="90">
        <f>'Ledger (an)'!G229</f>
        <v>619</v>
      </c>
    </row>
    <row r="24" spans="1:6" ht="12.75">
      <c r="A24" s="88"/>
      <c r="B24" s="88"/>
      <c r="C24" s="92" t="str">
        <f>'Ledger (an)'!B241</f>
        <v>Utilities Expense</v>
      </c>
      <c r="D24" s="89">
        <f>'Ledger (an)'!H241</f>
        <v>515</v>
      </c>
      <c r="E24" s="90"/>
      <c r="F24" s="90">
        <f>'Ledger (an)'!G246</f>
        <v>96</v>
      </c>
    </row>
    <row r="25" spans="1:6" ht="12.75">
      <c r="A25" s="88"/>
      <c r="B25" s="88"/>
      <c r="C25" s="92" t="str">
        <f>'Ledger (an)'!B258</f>
        <v>Property Insurance Expense</v>
      </c>
      <c r="D25" s="89">
        <v>517</v>
      </c>
      <c r="E25" s="90"/>
      <c r="F25" s="90">
        <f>'Ledger (an)'!G263</f>
        <v>200</v>
      </c>
    </row>
    <row r="26" spans="1:6" ht="12.75">
      <c r="A26" s="88"/>
      <c r="B26" s="88"/>
      <c r="C26" s="92" t="str">
        <f>'Ledger (an)'!B275</f>
        <v>Auto Insurance Expense</v>
      </c>
      <c r="D26" s="89">
        <f>'Ledger (an)'!H275</f>
        <v>518</v>
      </c>
      <c r="E26" s="90"/>
      <c r="F26" s="90">
        <f>'Ledger (an)'!G280</f>
        <v>150</v>
      </c>
    </row>
    <row r="27" spans="1:6" ht="12.75">
      <c r="A27" s="88"/>
      <c r="B27" s="88"/>
      <c r="C27" s="92" t="str">
        <f>'Ledger (an)'!B292</f>
        <v>Depreciation Expense, Computer Equipment</v>
      </c>
      <c r="D27" s="89">
        <v>525</v>
      </c>
      <c r="E27" s="90"/>
      <c r="F27" s="90">
        <f>'Ledger (an)'!G297</f>
        <v>252</v>
      </c>
    </row>
    <row r="28" spans="1:6" ht="12.75">
      <c r="A28" s="88"/>
      <c r="B28" s="88"/>
      <c r="C28" s="92"/>
      <c r="D28" s="89"/>
      <c r="E28" s="90"/>
      <c r="F28" s="90"/>
    </row>
    <row r="29" spans="1:6" ht="12.75">
      <c r="A29" s="88"/>
      <c r="B29" s="88">
        <f>B21</f>
        <v>29</v>
      </c>
      <c r="C29" s="91" t="str">
        <f>C21</f>
        <v>Income Summary</v>
      </c>
      <c r="D29" s="89">
        <f>'Ledger (an)'!H173</f>
        <v>313</v>
      </c>
      <c r="E29" s="90">
        <f>'Ledger (an)'!H179</f>
        <v>4471</v>
      </c>
      <c r="F29" s="90"/>
    </row>
    <row r="30" spans="1:6" ht="12.75">
      <c r="A30" s="88"/>
      <c r="B30" s="88"/>
      <c r="C30" s="92" t="str">
        <f>'Ledger (an)'!B139</f>
        <v>R. Bouslaugh, Capital</v>
      </c>
      <c r="D30" s="89">
        <f>'Ledger (an)'!H139</f>
        <v>311</v>
      </c>
      <c r="E30" s="90"/>
      <c r="F30" s="90">
        <f>E29</f>
        <v>4471</v>
      </c>
    </row>
    <row r="31" spans="1:6" ht="12.75">
      <c r="A31" s="85"/>
      <c r="B31" s="85"/>
      <c r="C31" s="82"/>
      <c r="D31" s="82"/>
      <c r="E31" s="84"/>
      <c r="F31" s="84"/>
    </row>
    <row r="32" spans="1:6" ht="12.75">
      <c r="A32" s="85"/>
      <c r="B32" s="85">
        <f>B29</f>
        <v>29</v>
      </c>
      <c r="C32" s="97" t="str">
        <f>'Ledger (an)'!B139</f>
        <v>R. Bouslaugh, Capital</v>
      </c>
      <c r="D32" s="82">
        <f>'Ledger (an)'!H139</f>
        <v>311</v>
      </c>
      <c r="E32" s="84">
        <f>'Ledger (an)'!G161</f>
        <v>1650</v>
      </c>
      <c r="F32" s="84"/>
    </row>
    <row r="33" spans="1:6" ht="12.75">
      <c r="A33" s="85"/>
      <c r="B33" s="85"/>
      <c r="C33" s="99" t="str">
        <f>'Ledger (an)'!B156</f>
        <v>R. Bouslaugh, Drawing</v>
      </c>
      <c r="D33" s="82">
        <f>'Ledger (an)'!H156</f>
        <v>312</v>
      </c>
      <c r="E33" s="84"/>
      <c r="F33" s="84">
        <f>E32</f>
        <v>1650</v>
      </c>
    </row>
    <row r="34" spans="1:6" ht="12.75">
      <c r="A34" s="85"/>
      <c r="B34" s="85"/>
      <c r="C34" s="82"/>
      <c r="D34" s="82"/>
      <c r="E34" s="84"/>
      <c r="F34" s="84"/>
    </row>
    <row r="35" spans="1:6" ht="12.75">
      <c r="A35" s="85"/>
      <c r="B35" s="85"/>
      <c r="C35" s="82"/>
      <c r="D35" s="82"/>
      <c r="E35" s="84"/>
      <c r="F35" s="84"/>
    </row>
    <row r="36" spans="1:6" ht="12.75">
      <c r="A36" s="85"/>
      <c r="B36" s="85"/>
      <c r="C36" s="99"/>
      <c r="D36" s="82"/>
      <c r="E36" s="84"/>
      <c r="F36" s="84"/>
    </row>
    <row r="37" spans="1:6" ht="12.75">
      <c r="A37" s="85"/>
      <c r="B37" s="85"/>
      <c r="C37" s="98"/>
      <c r="D37" s="82"/>
      <c r="E37" s="84"/>
      <c r="F37" s="84"/>
    </row>
    <row r="38" spans="1:6" ht="12.75">
      <c r="A38" s="85"/>
      <c r="B38" s="85"/>
      <c r="C38" s="82"/>
      <c r="D38" s="82"/>
      <c r="E38" s="84"/>
      <c r="F38" s="84"/>
    </row>
    <row r="39" spans="1:6" ht="12.75">
      <c r="A39" s="85"/>
      <c r="B39" s="85"/>
      <c r="C39" s="82"/>
      <c r="D39" s="82"/>
      <c r="E39" s="84"/>
      <c r="F39" s="84"/>
    </row>
    <row r="40" spans="1:6" ht="12.75">
      <c r="A40" s="85"/>
      <c r="B40" s="85"/>
      <c r="C40" s="99"/>
      <c r="D40" s="82"/>
      <c r="E40" s="84"/>
      <c r="F40" s="84"/>
    </row>
    <row r="41" spans="1:6" ht="12.75">
      <c r="A41" s="85"/>
      <c r="B41" s="85"/>
      <c r="C41" s="98"/>
      <c r="D41" s="82"/>
      <c r="E41" s="84"/>
      <c r="F41" s="84"/>
    </row>
    <row r="42" spans="1:6" ht="12.75">
      <c r="A42" s="85"/>
      <c r="B42" s="85"/>
      <c r="C42" s="82"/>
      <c r="D42" s="82"/>
      <c r="E42" s="84"/>
      <c r="F42" s="84"/>
    </row>
    <row r="43" spans="1:6" ht="12.75">
      <c r="A43" s="85"/>
      <c r="B43" s="85"/>
      <c r="C43" s="82"/>
      <c r="D43" s="82"/>
      <c r="E43" s="84"/>
      <c r="F43" s="84"/>
    </row>
    <row r="44" spans="1:6" ht="12.75">
      <c r="A44" s="85"/>
      <c r="B44" s="85"/>
      <c r="C44" s="99"/>
      <c r="D44" s="82"/>
      <c r="E44" s="84"/>
      <c r="F44" s="84"/>
    </row>
    <row r="45" spans="1:6" ht="12.75">
      <c r="A45" s="85"/>
      <c r="B45" s="85"/>
      <c r="C45" s="98"/>
      <c r="D45" s="82"/>
      <c r="E45" s="84"/>
      <c r="F45" s="84"/>
    </row>
    <row r="46" spans="1:6" ht="12.75">
      <c r="A46" s="85"/>
      <c r="B46" s="85"/>
      <c r="C46" s="82"/>
      <c r="D46" s="82"/>
      <c r="E46" s="84"/>
      <c r="F46" s="84"/>
    </row>
    <row r="47" spans="1:6" ht="12.75">
      <c r="A47" s="85"/>
      <c r="B47" s="85"/>
      <c r="C47" s="82"/>
      <c r="D47" s="82"/>
      <c r="E47" s="84"/>
      <c r="F47" s="84"/>
    </row>
    <row r="48" spans="1:6" ht="12.75">
      <c r="A48" s="85"/>
      <c r="B48" s="85"/>
      <c r="C48" s="99"/>
      <c r="D48" s="82"/>
      <c r="E48" s="84"/>
      <c r="F48" s="84"/>
    </row>
    <row r="49" spans="1:6" ht="12.75">
      <c r="A49" s="85"/>
      <c r="B49" s="85"/>
      <c r="C49" s="98"/>
      <c r="D49" s="82"/>
      <c r="E49" s="84"/>
      <c r="F49" s="84"/>
    </row>
    <row r="50" spans="1:6" ht="12.75">
      <c r="A50" s="85"/>
      <c r="B50" s="85"/>
      <c r="C50" s="82"/>
      <c r="D50" s="82"/>
      <c r="E50" s="84"/>
      <c r="F50" s="84"/>
    </row>
    <row r="51" spans="1:6" ht="12.75">
      <c r="A51" s="85"/>
      <c r="B51" s="85"/>
      <c r="C51" s="82"/>
      <c r="D51" s="82"/>
      <c r="E51" s="84"/>
      <c r="F51" s="84"/>
    </row>
    <row r="52" spans="1:6" ht="12.75">
      <c r="A52" s="85"/>
      <c r="B52" s="85"/>
      <c r="C52" s="99"/>
      <c r="D52" s="82"/>
      <c r="E52" s="84"/>
      <c r="F52" s="84"/>
    </row>
    <row r="53" spans="1:6" ht="12.75">
      <c r="A53" s="85"/>
      <c r="B53" s="85"/>
      <c r="C53" s="98"/>
      <c r="D53" s="82"/>
      <c r="E53" s="84"/>
      <c r="F53" s="84"/>
    </row>
    <row r="54" spans="1:6" ht="12.75">
      <c r="A54" s="85"/>
      <c r="B54" s="85"/>
      <c r="C54" s="82"/>
      <c r="D54" s="82"/>
      <c r="E54" s="84"/>
      <c r="F54" s="84"/>
    </row>
    <row r="55" spans="1:6" ht="12.75">
      <c r="A55" s="85"/>
      <c r="B55" s="85"/>
      <c r="C55" s="82"/>
      <c r="D55" s="82"/>
      <c r="E55" s="84"/>
      <c r="F55" s="84"/>
    </row>
    <row r="56" spans="1:6" ht="12.75">
      <c r="A56" s="85"/>
      <c r="B56" s="85"/>
      <c r="C56" s="99"/>
      <c r="D56" s="82"/>
      <c r="E56" s="84"/>
      <c r="F56" s="84"/>
    </row>
    <row r="57" spans="1:6" ht="12.75">
      <c r="A57" s="85"/>
      <c r="B57" s="85"/>
      <c r="C57" s="99"/>
      <c r="D57" s="82"/>
      <c r="E57" s="84"/>
      <c r="F57" s="84"/>
    </row>
    <row r="58" spans="1:6" ht="12.75">
      <c r="A58" s="85"/>
      <c r="B58" s="85"/>
      <c r="C58" s="98"/>
      <c r="D58" s="82"/>
      <c r="E58" s="84"/>
      <c r="F58" s="84"/>
    </row>
    <row r="59" spans="1:6" ht="12.75">
      <c r="A59" s="85"/>
      <c r="B59" s="85"/>
      <c r="C59" s="82"/>
      <c r="D59" s="82"/>
      <c r="E59" s="84"/>
      <c r="F59" s="84"/>
    </row>
    <row r="60" spans="1:6" ht="12.75">
      <c r="A60" s="85"/>
      <c r="B60" s="85"/>
      <c r="C60" s="82"/>
      <c r="D60" s="82"/>
      <c r="E60" s="84"/>
      <c r="F60" s="84"/>
    </row>
    <row r="61" spans="1:6" ht="12.75">
      <c r="A61" s="85"/>
      <c r="B61" s="85"/>
      <c r="C61" s="99"/>
      <c r="D61" s="82"/>
      <c r="E61" s="84"/>
      <c r="F61" s="84"/>
    </row>
    <row r="62" spans="1:6" ht="12.75">
      <c r="A62" s="85"/>
      <c r="B62" s="85"/>
      <c r="C62" s="98"/>
      <c r="D62" s="82"/>
      <c r="E62" s="84"/>
      <c r="F62" s="84"/>
    </row>
    <row r="63" spans="1:6" ht="12.75">
      <c r="A63" s="85"/>
      <c r="B63" s="85"/>
      <c r="C63" s="82"/>
      <c r="D63" s="82"/>
      <c r="E63" s="84"/>
      <c r="F63" s="84"/>
    </row>
    <row r="64" spans="1:6" ht="12.75">
      <c r="A64" s="85"/>
      <c r="B64" s="85"/>
      <c r="C64" s="82"/>
      <c r="D64" s="82"/>
      <c r="E64" s="84"/>
      <c r="F64" s="84"/>
    </row>
    <row r="65" spans="1:6" ht="12.75">
      <c r="A65" s="85"/>
      <c r="B65" s="85"/>
      <c r="C65" s="99"/>
      <c r="D65" s="82"/>
      <c r="E65" s="84"/>
      <c r="F65" s="84"/>
    </row>
    <row r="66" spans="1:6" ht="12.75">
      <c r="A66" s="85"/>
      <c r="B66" s="85"/>
      <c r="C66" s="98"/>
      <c r="D66" s="82"/>
      <c r="E66" s="84"/>
      <c r="F66" s="84"/>
    </row>
    <row r="67" spans="1:6" ht="12.75">
      <c r="A67" s="85"/>
      <c r="B67" s="85"/>
      <c r="C67" s="82"/>
      <c r="D67" s="82"/>
      <c r="E67" s="84"/>
      <c r="F67" s="84"/>
    </row>
    <row r="68" spans="1:6" ht="12.75">
      <c r="A68" s="85"/>
      <c r="B68" s="85"/>
      <c r="C68" s="82"/>
      <c r="D68" s="82"/>
      <c r="E68" s="84"/>
      <c r="F68" s="84"/>
    </row>
    <row r="69" spans="1:6" ht="12.75">
      <c r="A69" s="85"/>
      <c r="B69" s="85"/>
      <c r="C69" s="99"/>
      <c r="D69" s="82"/>
      <c r="E69" s="84"/>
      <c r="F69" s="84"/>
    </row>
    <row r="70" spans="1:6" ht="12.75">
      <c r="A70" s="85"/>
      <c r="B70" s="85"/>
      <c r="C70" s="98"/>
      <c r="D70" s="82"/>
      <c r="E70" s="84"/>
      <c r="F70" s="84"/>
    </row>
    <row r="71" spans="1:6" ht="12.75">
      <c r="A71" s="85"/>
      <c r="B71" s="85"/>
      <c r="C71" s="82"/>
      <c r="D71" s="82"/>
      <c r="E71" s="84"/>
      <c r="F71" s="84"/>
    </row>
    <row r="72" spans="1:6" ht="12.75">
      <c r="A72" s="85"/>
      <c r="B72" s="85"/>
      <c r="C72" s="82"/>
      <c r="D72" s="82"/>
      <c r="E72" s="84"/>
      <c r="F72" s="84"/>
    </row>
    <row r="73" spans="1:6" ht="12.75">
      <c r="A73" s="85"/>
      <c r="B73" s="85"/>
      <c r="C73" s="82"/>
      <c r="D73" s="82"/>
      <c r="E73" s="84"/>
      <c r="F73" s="84"/>
    </row>
    <row r="74" spans="1:6" ht="12.75">
      <c r="A74" s="85"/>
      <c r="B74" s="85"/>
      <c r="C74" s="82"/>
      <c r="D74" s="82"/>
      <c r="E74" s="84"/>
      <c r="F74" s="84"/>
    </row>
    <row r="75" spans="1:6" ht="12.75">
      <c r="A75" s="85"/>
      <c r="B75" s="85"/>
      <c r="C75" s="82"/>
      <c r="D75" s="82"/>
      <c r="E75" s="84"/>
      <c r="F75" s="84"/>
    </row>
    <row r="76" spans="1:6" ht="12.75">
      <c r="A76" s="85"/>
      <c r="B76" s="85"/>
      <c r="C76" s="82"/>
      <c r="D76" s="82"/>
      <c r="E76" s="84"/>
      <c r="F76" s="84"/>
    </row>
    <row r="77" spans="1:6" ht="12.75">
      <c r="A77" s="85"/>
      <c r="B77" s="85"/>
      <c r="C77" s="82"/>
      <c r="D77" s="82"/>
      <c r="E77" s="84"/>
      <c r="F77" s="84"/>
    </row>
    <row r="78" spans="1:6" ht="12.75">
      <c r="A78" s="85"/>
      <c r="B78" s="85"/>
      <c r="C78" s="82"/>
      <c r="D78" s="82"/>
      <c r="E78" s="84"/>
      <c r="F78" s="84"/>
    </row>
    <row r="79" spans="1:6" ht="12.75">
      <c r="A79" s="85"/>
      <c r="B79" s="85"/>
      <c r="C79" s="82"/>
      <c r="D79" s="82"/>
      <c r="E79" s="84"/>
      <c r="F79" s="84"/>
    </row>
    <row r="80" spans="1:6" ht="12.75">
      <c r="A80" s="85"/>
      <c r="B80" s="85"/>
      <c r="C80" s="82"/>
      <c r="D80" s="82"/>
      <c r="E80" s="84"/>
      <c r="F80" s="84"/>
    </row>
    <row r="81" spans="1:6" ht="12.75">
      <c r="A81" s="85"/>
      <c r="B81" s="85"/>
      <c r="C81" s="82"/>
      <c r="D81" s="82"/>
      <c r="E81" s="84"/>
      <c r="F81" s="84"/>
    </row>
    <row r="82" spans="1:6" ht="12.75">
      <c r="A82" s="85"/>
      <c r="B82" s="85"/>
      <c r="C82" s="82"/>
      <c r="D82" s="82"/>
      <c r="E82" s="84"/>
      <c r="F82" s="84"/>
    </row>
    <row r="83" spans="1:6" ht="12.75">
      <c r="A83" s="85"/>
      <c r="B83" s="85"/>
      <c r="C83" s="82"/>
      <c r="D83" s="82"/>
      <c r="E83" s="84"/>
      <c r="F83" s="84"/>
    </row>
    <row r="84" spans="1:6" ht="12.75">
      <c r="A84" s="85"/>
      <c r="B84" s="85"/>
      <c r="C84" s="82"/>
      <c r="D84" s="82"/>
      <c r="E84" s="84"/>
      <c r="F84" s="84"/>
    </row>
    <row r="85" spans="1:6" ht="12.75">
      <c r="A85" s="85"/>
      <c r="B85" s="85"/>
      <c r="C85" s="82"/>
      <c r="D85" s="82"/>
      <c r="E85" s="84"/>
      <c r="F85" s="84"/>
    </row>
    <row r="86" spans="1:6" ht="12.75">
      <c r="A86" s="85"/>
      <c r="B86" s="85"/>
      <c r="C86" s="82"/>
      <c r="D86" s="82"/>
      <c r="E86" s="84"/>
      <c r="F86" s="84"/>
    </row>
    <row r="87" spans="1:6" ht="12.75">
      <c r="A87" s="85"/>
      <c r="B87" s="85"/>
      <c r="C87" s="82"/>
      <c r="D87" s="82"/>
      <c r="E87" s="84"/>
      <c r="F87" s="84"/>
    </row>
    <row r="88" spans="1:6" ht="12.75">
      <c r="A88" s="85"/>
      <c r="B88" s="85"/>
      <c r="C88" s="82"/>
      <c r="D88" s="82"/>
      <c r="E88" s="84"/>
      <c r="F88" s="84"/>
    </row>
    <row r="89" spans="1:6" ht="12.75">
      <c r="A89" s="85"/>
      <c r="B89" s="85"/>
      <c r="C89" s="82"/>
      <c r="D89" s="82"/>
      <c r="E89" s="84"/>
      <c r="F89" s="84"/>
    </row>
    <row r="90" spans="1:6" ht="12.75">
      <c r="A90" s="85"/>
      <c r="B90" s="85"/>
      <c r="C90" s="82"/>
      <c r="D90" s="82"/>
      <c r="E90" s="84"/>
      <c r="F90" s="84"/>
    </row>
    <row r="91" spans="1:6" ht="12.75">
      <c r="A91" s="85"/>
      <c r="B91" s="85"/>
      <c r="C91" s="82"/>
      <c r="D91" s="82"/>
      <c r="E91" s="84"/>
      <c r="F91" s="84"/>
    </row>
    <row r="92" spans="1:6" ht="12.75">
      <c r="A92" s="85"/>
      <c r="B92" s="85"/>
      <c r="C92" s="82"/>
      <c r="D92" s="82"/>
      <c r="E92" s="84"/>
      <c r="F92" s="84"/>
    </row>
    <row r="93" spans="1:6" ht="12.75">
      <c r="A93" s="85"/>
      <c r="B93" s="85"/>
      <c r="C93" s="82"/>
      <c r="D93" s="82"/>
      <c r="E93" s="84"/>
      <c r="F93" s="84"/>
    </row>
    <row r="94" spans="1:6" ht="12.75">
      <c r="A94" s="85"/>
      <c r="B94" s="85"/>
      <c r="C94" s="82"/>
      <c r="D94" s="82"/>
      <c r="E94" s="84"/>
      <c r="F94" s="84"/>
    </row>
    <row r="95" spans="1:6" ht="12.75">
      <c r="A95" s="85"/>
      <c r="B95" s="85"/>
      <c r="C95" s="82"/>
      <c r="D95" s="82"/>
      <c r="E95" s="84"/>
      <c r="F95" s="84"/>
    </row>
    <row r="96" spans="1:6" ht="12.75">
      <c r="A96" s="85"/>
      <c r="B96" s="85"/>
      <c r="C96" s="82"/>
      <c r="D96" s="82"/>
      <c r="E96" s="84"/>
      <c r="F96" s="84"/>
    </row>
    <row r="97" spans="1:6" ht="12.75">
      <c r="A97" s="85"/>
      <c r="B97" s="85"/>
      <c r="C97" s="82"/>
      <c r="D97" s="82"/>
      <c r="E97" s="84"/>
      <c r="F97" s="84"/>
    </row>
    <row r="98" spans="1:6" ht="12.75">
      <c r="A98" s="85"/>
      <c r="B98" s="85"/>
      <c r="C98" s="82"/>
      <c r="D98" s="82"/>
      <c r="E98" s="84"/>
      <c r="F98" s="84"/>
    </row>
    <row r="99" spans="1:6" ht="12.75">
      <c r="A99" s="85"/>
      <c r="B99" s="85"/>
      <c r="C99" s="82"/>
      <c r="D99" s="82"/>
      <c r="E99" s="84"/>
      <c r="F99" s="84"/>
    </row>
    <row r="100" spans="1:6" ht="12.75">
      <c r="A100" s="85"/>
      <c r="B100" s="85"/>
      <c r="C100" s="82"/>
      <c r="D100" s="82"/>
      <c r="E100" s="84"/>
      <c r="F100" s="84"/>
    </row>
    <row r="101" spans="1:6" ht="13.5" thickBot="1">
      <c r="A101" s="100"/>
      <c r="B101" s="100"/>
      <c r="C101" s="101"/>
      <c r="D101" s="101"/>
      <c r="E101" s="102"/>
      <c r="F101" s="102"/>
    </row>
    <row r="102" spans="1:6" ht="13.5" thickTop="1">
      <c r="A102" s="265"/>
      <c r="B102" s="265"/>
      <c r="C102" s="265"/>
      <c r="D102" s="265"/>
      <c r="E102" s="103">
        <f>SUM(E3:E101)</f>
        <v>18876</v>
      </c>
      <c r="F102" s="103">
        <f>SUM(F3:F101)</f>
        <v>18876</v>
      </c>
    </row>
  </sheetData>
  <mergeCells count="3">
    <mergeCell ref="A102:D102"/>
    <mergeCell ref="A1:D1"/>
    <mergeCell ref="A2:B2"/>
  </mergeCells>
  <dataValidations count="1">
    <dataValidation type="list" allowBlank="1" showInputMessage="1" showErrorMessage="1" sqref="D3:D101">
      <formula1>AccNo</formula1>
    </dataValidation>
  </dataValidations>
  <printOptions horizontalCentered="1"/>
  <pageMargins left="0.75" right="0.75" top="1" bottom="1" header="0.5" footer="0.5"/>
  <pageSetup fitToHeight="0" fitToWidth="1" horizontalDpi="600" verticalDpi="600" orientation="portrait" scale="97" r:id="rId1"/>
  <headerFooter alignWithMargins="0">
    <oddHeader>&amp;C&amp;A</oddHeader>
    <oddFooter>&amp;LAccounting Is Fun!&amp;CPage &amp;P of &amp;N&amp;RAccounting Is Fun!</oddFooter>
  </headerFooter>
</worksheet>
</file>

<file path=xl/worksheets/sheet15.xml><?xml version="1.0" encoding="utf-8"?>
<worksheet xmlns="http://schemas.openxmlformats.org/spreadsheetml/2006/main" xmlns:r="http://schemas.openxmlformats.org/officeDocument/2006/relationships">
  <sheetPr codeName="Sheet25">
    <tabColor indexed="11"/>
    <pageSetUpPr fitToPage="1"/>
  </sheetPr>
  <dimension ref="A1:J308"/>
  <sheetViews>
    <sheetView showGridLines="0" zoomScale="70" zoomScaleNormal="70" workbookViewId="0" topLeftCell="A127">
      <selection activeCell="A1" sqref="A1:H1"/>
    </sheetView>
  </sheetViews>
  <sheetFormatPr defaultColWidth="9.140625" defaultRowHeight="12.75"/>
  <cols>
    <col min="1" max="1" width="8.421875" style="237" customWidth="1"/>
    <col min="2" max="2" width="5.421875" style="237" customWidth="1"/>
    <col min="3" max="3" width="7.00390625" style="207" customWidth="1"/>
    <col min="4" max="4" width="10.140625" style="207" customWidth="1"/>
    <col min="5" max="8" width="12.8515625" style="207" customWidth="1"/>
    <col min="9" max="16384" width="9.140625" style="207" customWidth="1"/>
  </cols>
  <sheetData>
    <row r="1" spans="1:8" ht="15.75" customHeight="1">
      <c r="A1" s="277" t="s">
        <v>107</v>
      </c>
      <c r="B1" s="277"/>
      <c r="C1" s="277"/>
      <c r="D1" s="277"/>
      <c r="E1" s="277"/>
      <c r="F1" s="277"/>
      <c r="G1" s="277"/>
      <c r="H1" s="277"/>
    </row>
    <row r="2" spans="1:2" ht="15.75" customHeight="1" thickBot="1">
      <c r="A2" s="207"/>
      <c r="B2" s="207"/>
    </row>
    <row r="3" spans="1:8" ht="13.5" thickTop="1">
      <c r="A3" s="208" t="s">
        <v>108</v>
      </c>
      <c r="B3" s="209" t="str">
        <f>IF(H3="","",VLOOKUP(H3,AccountNames,2,FALSE))</f>
        <v>Cash</v>
      </c>
      <c r="C3" s="210"/>
      <c r="D3" s="210"/>
      <c r="E3" s="210"/>
      <c r="F3" s="211"/>
      <c r="G3" s="211" t="s">
        <v>109</v>
      </c>
      <c r="H3" s="212">
        <v>111</v>
      </c>
    </row>
    <row r="4" spans="1:8" ht="13.5" thickBot="1">
      <c r="A4" s="213"/>
      <c r="B4" s="214"/>
      <c r="C4" s="215"/>
      <c r="D4" s="216"/>
      <c r="E4" s="216"/>
      <c r="F4" s="216"/>
      <c r="G4" s="216"/>
      <c r="H4" s="217"/>
    </row>
    <row r="5" spans="1:8" ht="12.75" customHeight="1" thickTop="1">
      <c r="A5" s="282" t="s">
        <v>101</v>
      </c>
      <c r="B5" s="283"/>
      <c r="C5" s="283" t="s">
        <v>110</v>
      </c>
      <c r="D5" s="286" t="s">
        <v>103</v>
      </c>
      <c r="E5" s="279" t="s">
        <v>104</v>
      </c>
      <c r="F5" s="279" t="s">
        <v>105</v>
      </c>
      <c r="G5" s="281" t="s">
        <v>111</v>
      </c>
      <c r="H5" s="281"/>
    </row>
    <row r="6" spans="1:8" ht="13.5" thickBot="1">
      <c r="A6" s="284"/>
      <c r="B6" s="285"/>
      <c r="C6" s="285"/>
      <c r="D6" s="287"/>
      <c r="E6" s="280"/>
      <c r="F6" s="280"/>
      <c r="G6" s="219" t="s">
        <v>104</v>
      </c>
      <c r="H6" s="219" t="s">
        <v>105</v>
      </c>
    </row>
    <row r="7" spans="1:8" ht="13.5" thickTop="1">
      <c r="A7" s="220">
        <f>'General Journal P (11 an)'!$A$4</f>
        <v>38046</v>
      </c>
      <c r="B7" s="221"/>
      <c r="C7" s="222"/>
      <c r="D7" s="223"/>
      <c r="E7" s="224"/>
      <c r="F7" s="224"/>
      <c r="G7" s="224"/>
      <c r="H7" s="224"/>
    </row>
    <row r="8" spans="1:8" ht="12.75">
      <c r="A8" s="225">
        <f>'General Journal P (11 an)'!$A$5</f>
        <v>38046</v>
      </c>
      <c r="B8" s="226">
        <v>1</v>
      </c>
      <c r="C8" s="227" t="s">
        <v>112</v>
      </c>
      <c r="D8" s="141" t="s">
        <v>160</v>
      </c>
      <c r="E8" s="224"/>
      <c r="F8" s="224"/>
      <c r="G8" s="224">
        <f>AssumptionsClassProblem!V68</f>
        <v>6559</v>
      </c>
      <c r="H8" s="224"/>
    </row>
    <row r="9" spans="1:8" ht="12.75">
      <c r="A9" s="228"/>
      <c r="B9" s="229">
        <f>B212</f>
        <v>13</v>
      </c>
      <c r="C9" s="230"/>
      <c r="D9" s="229" t="str">
        <f>D212</f>
        <v>Page 10</v>
      </c>
      <c r="E9" s="229"/>
      <c r="F9" s="231">
        <f>E212</f>
        <v>2149</v>
      </c>
      <c r="G9" s="231">
        <f>G8-F9</f>
        <v>4410</v>
      </c>
      <c r="H9" s="231"/>
    </row>
    <row r="10" spans="1:8" ht="12.75">
      <c r="A10" s="228"/>
      <c r="B10" s="229">
        <v>17</v>
      </c>
      <c r="C10" s="230"/>
      <c r="D10" s="232" t="s">
        <v>159</v>
      </c>
      <c r="E10" s="231">
        <f>AssumptionsClassProblem!X92</f>
        <v>6402</v>
      </c>
      <c r="F10" s="231"/>
      <c r="G10" s="231">
        <f>G9+E10</f>
        <v>10812</v>
      </c>
      <c r="H10" s="231"/>
    </row>
    <row r="11" spans="1:8" ht="12.75">
      <c r="A11" s="228"/>
      <c r="B11" s="229">
        <v>21</v>
      </c>
      <c r="C11" s="230"/>
      <c r="D11" s="232" t="s">
        <v>159</v>
      </c>
      <c r="E11" s="231"/>
      <c r="F11" s="231">
        <f>AssumptionsClassProblem!X93</f>
        <v>1650</v>
      </c>
      <c r="G11" s="231">
        <f>G10-F11</f>
        <v>9162</v>
      </c>
      <c r="H11" s="231"/>
    </row>
    <row r="12" spans="1:8" ht="12.75">
      <c r="A12" s="228"/>
      <c r="B12" s="229"/>
      <c r="C12" s="230"/>
      <c r="D12" s="232"/>
      <c r="E12" s="231"/>
      <c r="F12" s="231"/>
      <c r="G12" s="231"/>
      <c r="H12" s="231"/>
    </row>
    <row r="13" spans="1:8" ht="12.75">
      <c r="A13" s="228"/>
      <c r="B13" s="229"/>
      <c r="C13" s="230"/>
      <c r="D13" s="232"/>
      <c r="E13" s="231"/>
      <c r="F13" s="231"/>
      <c r="G13" s="231"/>
      <c r="H13" s="231"/>
    </row>
    <row r="14" spans="1:8" ht="12.75">
      <c r="A14" s="228"/>
      <c r="B14" s="229"/>
      <c r="C14" s="230"/>
      <c r="D14" s="232"/>
      <c r="E14" s="231"/>
      <c r="F14" s="231"/>
      <c r="G14" s="231"/>
      <c r="H14" s="231"/>
    </row>
    <row r="15" spans="1:8" ht="12.75">
      <c r="A15" s="228"/>
      <c r="B15" s="229"/>
      <c r="C15" s="230"/>
      <c r="D15" s="232"/>
      <c r="E15" s="231"/>
      <c r="F15" s="231"/>
      <c r="G15" s="231"/>
      <c r="H15" s="231"/>
    </row>
    <row r="16" spans="1:8" ht="12.75">
      <c r="A16" s="228"/>
      <c r="B16" s="229"/>
      <c r="C16" s="230"/>
      <c r="D16" s="232"/>
      <c r="E16" s="231"/>
      <c r="F16" s="231"/>
      <c r="G16" s="231"/>
      <c r="H16" s="231"/>
    </row>
    <row r="17" spans="1:8" ht="12.75">
      <c r="A17" s="228"/>
      <c r="B17" s="229"/>
      <c r="C17" s="230"/>
      <c r="D17" s="232"/>
      <c r="E17" s="231"/>
      <c r="F17" s="231"/>
      <c r="G17" s="231"/>
      <c r="H17" s="231"/>
    </row>
    <row r="18" spans="1:8" ht="13.5" thickBot="1">
      <c r="A18" s="233"/>
      <c r="B18" s="234"/>
      <c r="C18" s="218"/>
      <c r="D18" s="235"/>
      <c r="E18" s="236"/>
      <c r="F18" s="236"/>
      <c r="G18" s="236"/>
      <c r="H18" s="236"/>
    </row>
    <row r="19" ht="14.25" thickBot="1" thickTop="1"/>
    <row r="20" spans="1:8" ht="13.5" thickTop="1">
      <c r="A20" s="208" t="s">
        <v>108</v>
      </c>
      <c r="B20" s="209" t="str">
        <f>IF(H20="","",VLOOKUP(H20,AccountNames,2,FALSE))</f>
        <v>Accounts Receivable</v>
      </c>
      <c r="C20" s="210"/>
      <c r="D20" s="210"/>
      <c r="E20" s="210"/>
      <c r="F20" s="211"/>
      <c r="G20" s="211" t="s">
        <v>109</v>
      </c>
      <c r="H20" s="212">
        <v>113</v>
      </c>
    </row>
    <row r="21" spans="1:8" ht="13.5" thickBot="1">
      <c r="A21" s="213"/>
      <c r="B21" s="214"/>
      <c r="C21" s="215"/>
      <c r="D21" s="216"/>
      <c r="E21" s="216"/>
      <c r="F21" s="216"/>
      <c r="G21" s="216"/>
      <c r="H21" s="217"/>
    </row>
    <row r="22" spans="1:8" ht="13.5" thickTop="1">
      <c r="A22" s="282" t="s">
        <v>101</v>
      </c>
      <c r="B22" s="283"/>
      <c r="C22" s="283" t="s">
        <v>110</v>
      </c>
      <c r="D22" s="286" t="s">
        <v>103</v>
      </c>
      <c r="E22" s="279" t="s">
        <v>104</v>
      </c>
      <c r="F22" s="279" t="s">
        <v>105</v>
      </c>
      <c r="G22" s="281" t="s">
        <v>111</v>
      </c>
      <c r="H22" s="281"/>
    </row>
    <row r="23" spans="1:8" ht="13.5" thickBot="1">
      <c r="A23" s="284"/>
      <c r="B23" s="285"/>
      <c r="C23" s="285"/>
      <c r="D23" s="287"/>
      <c r="E23" s="280"/>
      <c r="F23" s="280"/>
      <c r="G23" s="219" t="s">
        <v>104</v>
      </c>
      <c r="H23" s="219" t="s">
        <v>105</v>
      </c>
    </row>
    <row r="24" spans="1:8" ht="13.5" thickTop="1">
      <c r="A24" s="220">
        <f>'General Journal P (11 an)'!$A$4</f>
        <v>38046</v>
      </c>
      <c r="B24" s="221"/>
      <c r="C24" s="222"/>
      <c r="D24" s="223"/>
      <c r="E24" s="224"/>
      <c r="F24" s="224"/>
      <c r="G24" s="224"/>
      <c r="H24" s="224"/>
    </row>
    <row r="25" spans="1:8" ht="12.75">
      <c r="A25" s="225">
        <f>'General Journal P (11 an)'!$A$5</f>
        <v>38046</v>
      </c>
      <c r="B25" s="226">
        <v>1</v>
      </c>
      <c r="C25" s="227"/>
      <c r="D25" s="223" t="s">
        <v>158</v>
      </c>
      <c r="E25" s="224">
        <f>AssumptionsClassProblem!X88</f>
        <v>1785</v>
      </c>
      <c r="F25" s="224"/>
      <c r="G25" s="224">
        <f>E25</f>
        <v>1785</v>
      </c>
      <c r="H25" s="224"/>
    </row>
    <row r="26" spans="1:8" ht="12.75">
      <c r="A26" s="228"/>
      <c r="B26" s="229"/>
      <c r="C26" s="230"/>
      <c r="D26" s="238"/>
      <c r="E26" s="231"/>
      <c r="F26" s="231"/>
      <c r="G26" s="231"/>
      <c r="H26" s="231"/>
    </row>
    <row r="27" spans="1:8" ht="12.75">
      <c r="A27" s="228"/>
      <c r="B27" s="229"/>
      <c r="C27" s="230"/>
      <c r="D27" s="232"/>
      <c r="E27" s="231"/>
      <c r="F27" s="231"/>
      <c r="G27" s="231"/>
      <c r="H27" s="231"/>
    </row>
    <row r="28" spans="1:8" ht="12.75">
      <c r="A28" s="228"/>
      <c r="B28" s="229"/>
      <c r="C28" s="230"/>
      <c r="D28" s="232"/>
      <c r="E28" s="231"/>
      <c r="F28" s="231"/>
      <c r="G28" s="231"/>
      <c r="H28" s="231"/>
    </row>
    <row r="29" spans="1:8" ht="12.75">
      <c r="A29" s="228"/>
      <c r="B29" s="229"/>
      <c r="C29" s="230"/>
      <c r="D29" s="232"/>
      <c r="E29" s="231"/>
      <c r="F29" s="231"/>
      <c r="G29" s="231"/>
      <c r="H29" s="231"/>
    </row>
    <row r="30" spans="1:8" ht="12.75">
      <c r="A30" s="228"/>
      <c r="B30" s="229"/>
      <c r="C30" s="230"/>
      <c r="D30" s="232"/>
      <c r="E30" s="231"/>
      <c r="F30" s="231"/>
      <c r="G30" s="231"/>
      <c r="H30" s="231"/>
    </row>
    <row r="31" spans="1:8" ht="12.75">
      <c r="A31" s="228"/>
      <c r="B31" s="229"/>
      <c r="C31" s="230"/>
      <c r="D31" s="232"/>
      <c r="E31" s="231"/>
      <c r="F31" s="231"/>
      <c r="G31" s="231"/>
      <c r="H31" s="231"/>
    </row>
    <row r="32" spans="1:8" ht="12.75">
      <c r="A32" s="228"/>
      <c r="B32" s="229"/>
      <c r="C32" s="230"/>
      <c r="D32" s="232"/>
      <c r="E32" s="231"/>
      <c r="F32" s="231"/>
      <c r="G32" s="231"/>
      <c r="H32" s="231"/>
    </row>
    <row r="33" spans="1:8" ht="12.75">
      <c r="A33" s="228"/>
      <c r="B33" s="229"/>
      <c r="C33" s="230"/>
      <c r="D33" s="232"/>
      <c r="E33" s="231"/>
      <c r="F33" s="231"/>
      <c r="G33" s="231"/>
      <c r="H33" s="231"/>
    </row>
    <row r="34" spans="1:8" ht="12.75">
      <c r="A34" s="228"/>
      <c r="B34" s="229"/>
      <c r="C34" s="230"/>
      <c r="D34" s="232"/>
      <c r="E34" s="231"/>
      <c r="F34" s="231"/>
      <c r="G34" s="231"/>
      <c r="H34" s="231"/>
    </row>
    <row r="35" spans="1:8" ht="13.5" thickBot="1">
      <c r="A35" s="233"/>
      <c r="B35" s="234"/>
      <c r="C35" s="218"/>
      <c r="D35" s="235"/>
      <c r="E35" s="236"/>
      <c r="F35" s="236"/>
      <c r="G35" s="236"/>
      <c r="H35" s="236"/>
    </row>
    <row r="36" ht="14.25" thickBot="1" thickTop="1"/>
    <row r="37" spans="1:8" ht="13.5" thickTop="1">
      <c r="A37" s="208" t="s">
        <v>108</v>
      </c>
      <c r="B37" s="209" t="str">
        <f>IF(H37="","",VLOOKUP(H37,AccountNames,2,FALSE))</f>
        <v>Prepaid Property Insurance</v>
      </c>
      <c r="C37" s="210"/>
      <c r="D37" s="210"/>
      <c r="E37" s="210"/>
      <c r="F37" s="211"/>
      <c r="G37" s="211" t="s">
        <v>109</v>
      </c>
      <c r="H37" s="212">
        <v>117</v>
      </c>
    </row>
    <row r="38" spans="1:8" ht="13.5" thickBot="1">
      <c r="A38" s="213"/>
      <c r="B38" s="214"/>
      <c r="C38" s="215"/>
      <c r="D38" s="216"/>
      <c r="E38" s="216"/>
      <c r="F38" s="216"/>
      <c r="G38" s="216"/>
      <c r="H38" s="217"/>
    </row>
    <row r="39" spans="1:8" ht="13.5" thickTop="1">
      <c r="A39" s="282" t="s">
        <v>101</v>
      </c>
      <c r="B39" s="283"/>
      <c r="C39" s="283" t="s">
        <v>110</v>
      </c>
      <c r="D39" s="286" t="s">
        <v>103</v>
      </c>
      <c r="E39" s="279" t="s">
        <v>104</v>
      </c>
      <c r="F39" s="279" t="s">
        <v>105</v>
      </c>
      <c r="G39" s="281" t="s">
        <v>111</v>
      </c>
      <c r="H39" s="281"/>
    </row>
    <row r="40" spans="1:8" ht="13.5" thickBot="1">
      <c r="A40" s="284"/>
      <c r="B40" s="285"/>
      <c r="C40" s="285"/>
      <c r="D40" s="287"/>
      <c r="E40" s="280"/>
      <c r="F40" s="280"/>
      <c r="G40" s="219" t="s">
        <v>104</v>
      </c>
      <c r="H40" s="219" t="s">
        <v>105</v>
      </c>
    </row>
    <row r="41" spans="1:8" ht="13.5" thickTop="1">
      <c r="A41" s="220">
        <f>'General Journal P (11 an)'!$A$4</f>
        <v>38046</v>
      </c>
      <c r="B41" s="221"/>
      <c r="C41" s="222"/>
      <c r="D41" s="223"/>
      <c r="E41" s="224"/>
      <c r="F41" s="224"/>
      <c r="G41" s="224"/>
      <c r="H41" s="224"/>
    </row>
    <row r="42" spans="1:8" ht="12.75">
      <c r="A42" s="225">
        <f>'General Journal P (11 an)'!$A$5</f>
        <v>38046</v>
      </c>
      <c r="B42" s="226">
        <v>1</v>
      </c>
      <c r="C42" s="227" t="s">
        <v>112</v>
      </c>
      <c r="D42" s="141" t="s">
        <v>160</v>
      </c>
      <c r="E42" s="224"/>
      <c r="F42" s="224"/>
      <c r="G42" s="224">
        <f>AssumptionsClassProblem!V70</f>
        <v>2200</v>
      </c>
      <c r="H42" s="224"/>
    </row>
    <row r="43" spans="1:8" ht="12.75">
      <c r="A43" s="228"/>
      <c r="B43" s="229">
        <f>'General Journal P (11 an)'!B5</f>
        <v>29</v>
      </c>
      <c r="C43" s="230" t="s">
        <v>115</v>
      </c>
      <c r="D43" s="238" t="str">
        <f>'General Journal P (11 an)'!E1</f>
        <v>Page 11</v>
      </c>
      <c r="E43" s="231"/>
      <c r="F43" s="231">
        <f>'General Journal P (11 an)'!F6</f>
        <v>200</v>
      </c>
      <c r="G43" s="231">
        <f>G42-F43</f>
        <v>2000</v>
      </c>
      <c r="H43" s="231"/>
    </row>
    <row r="44" spans="1:8" ht="12.75">
      <c r="A44" s="228"/>
      <c r="B44" s="229"/>
      <c r="C44" s="230"/>
      <c r="D44" s="232"/>
      <c r="E44" s="231"/>
      <c r="F44" s="231"/>
      <c r="G44" s="231"/>
      <c r="H44" s="231"/>
    </row>
    <row r="45" spans="1:8" ht="12.75">
      <c r="A45" s="228"/>
      <c r="B45" s="229"/>
      <c r="C45" s="230"/>
      <c r="D45" s="232"/>
      <c r="E45" s="231"/>
      <c r="F45" s="231"/>
      <c r="G45" s="231"/>
      <c r="H45" s="231"/>
    </row>
    <row r="46" spans="1:8" ht="12.75">
      <c r="A46" s="228"/>
      <c r="B46" s="229"/>
      <c r="C46" s="230"/>
      <c r="D46" s="232"/>
      <c r="E46" s="231"/>
      <c r="F46" s="231"/>
      <c r="G46" s="231"/>
      <c r="H46" s="231"/>
    </row>
    <row r="47" spans="1:8" ht="12.75">
      <c r="A47" s="228"/>
      <c r="B47" s="229"/>
      <c r="C47" s="230"/>
      <c r="D47" s="232"/>
      <c r="E47" s="231"/>
      <c r="F47" s="231"/>
      <c r="G47" s="231"/>
      <c r="H47" s="231"/>
    </row>
    <row r="48" spans="1:8" ht="12.75">
      <c r="A48" s="228"/>
      <c r="B48" s="229"/>
      <c r="C48" s="230"/>
      <c r="D48" s="232"/>
      <c r="E48" s="231"/>
      <c r="F48" s="231"/>
      <c r="G48" s="231"/>
      <c r="H48" s="231"/>
    </row>
    <row r="49" spans="1:8" ht="12.75">
      <c r="A49" s="228"/>
      <c r="B49" s="229"/>
      <c r="C49" s="230"/>
      <c r="D49" s="232"/>
      <c r="E49" s="231"/>
      <c r="F49" s="231"/>
      <c r="G49" s="231"/>
      <c r="H49" s="231"/>
    </row>
    <row r="50" spans="1:8" ht="12.75">
      <c r="A50" s="228"/>
      <c r="B50" s="229"/>
      <c r="C50" s="230"/>
      <c r="D50" s="232"/>
      <c r="E50" s="231"/>
      <c r="F50" s="231"/>
      <c r="G50" s="231"/>
      <c r="H50" s="231"/>
    </row>
    <row r="51" spans="1:8" ht="12.75">
      <c r="A51" s="228"/>
      <c r="B51" s="229"/>
      <c r="C51" s="230"/>
      <c r="D51" s="232"/>
      <c r="E51" s="231"/>
      <c r="F51" s="231"/>
      <c r="G51" s="231"/>
      <c r="H51" s="231"/>
    </row>
    <row r="52" spans="1:8" ht="13.5" thickBot="1">
      <c r="A52" s="233"/>
      <c r="B52" s="234"/>
      <c r="C52" s="218"/>
      <c r="D52" s="235"/>
      <c r="E52" s="236"/>
      <c r="F52" s="236"/>
      <c r="G52" s="236"/>
      <c r="H52" s="236"/>
    </row>
    <row r="53" ht="14.25" thickBot="1" thickTop="1"/>
    <row r="54" spans="1:8" ht="13.5" thickTop="1">
      <c r="A54" s="208" t="s">
        <v>108</v>
      </c>
      <c r="B54" s="209" t="str">
        <f>IF(H54="","",VLOOKUP(H54,AccountNames,2,FALSE))</f>
        <v>Prepaid Auto Insurance</v>
      </c>
      <c r="C54" s="210"/>
      <c r="D54" s="210"/>
      <c r="E54" s="210"/>
      <c r="F54" s="211"/>
      <c r="G54" s="211" t="s">
        <v>109</v>
      </c>
      <c r="H54" s="212">
        <v>118</v>
      </c>
    </row>
    <row r="55" spans="1:8" ht="13.5" thickBot="1">
      <c r="A55" s="213"/>
      <c r="B55" s="214"/>
      <c r="C55" s="215"/>
      <c r="D55" s="216"/>
      <c r="E55" s="216"/>
      <c r="F55" s="216"/>
      <c r="G55" s="216"/>
      <c r="H55" s="217"/>
    </row>
    <row r="56" spans="1:8" ht="13.5" thickTop="1">
      <c r="A56" s="282" t="s">
        <v>101</v>
      </c>
      <c r="B56" s="283"/>
      <c r="C56" s="283" t="s">
        <v>110</v>
      </c>
      <c r="D56" s="286" t="s">
        <v>103</v>
      </c>
      <c r="E56" s="279" t="s">
        <v>104</v>
      </c>
      <c r="F56" s="279" t="s">
        <v>105</v>
      </c>
      <c r="G56" s="281" t="s">
        <v>111</v>
      </c>
      <c r="H56" s="281"/>
    </row>
    <row r="57" spans="1:8" ht="13.5" thickBot="1">
      <c r="A57" s="284"/>
      <c r="B57" s="285"/>
      <c r="C57" s="285"/>
      <c r="D57" s="287"/>
      <c r="E57" s="280"/>
      <c r="F57" s="280"/>
      <c r="G57" s="219" t="s">
        <v>104</v>
      </c>
      <c r="H57" s="219" t="s">
        <v>105</v>
      </c>
    </row>
    <row r="58" spans="1:8" ht="13.5" thickTop="1">
      <c r="A58" s="220">
        <f>'General Journal P (11 an)'!$A$4</f>
        <v>38046</v>
      </c>
      <c r="B58" s="221"/>
      <c r="C58" s="222"/>
      <c r="D58" s="223"/>
      <c r="E58" s="224"/>
      <c r="F58" s="224"/>
      <c r="G58" s="224"/>
      <c r="H58" s="224"/>
    </row>
    <row r="59" spans="1:8" ht="12.75">
      <c r="A59" s="225">
        <f>'General Journal P (11 an)'!$A$5</f>
        <v>38046</v>
      </c>
      <c r="B59" s="226">
        <v>1</v>
      </c>
      <c r="C59" s="227" t="s">
        <v>112</v>
      </c>
      <c r="D59" s="141" t="s">
        <v>160</v>
      </c>
      <c r="E59" s="224"/>
      <c r="F59" s="224"/>
      <c r="G59" s="224">
        <f>AssumptionsClassProblem!V71</f>
        <v>1650</v>
      </c>
      <c r="H59" s="224"/>
    </row>
    <row r="60" spans="1:8" ht="12.75">
      <c r="A60" s="228"/>
      <c r="B60" s="229">
        <f>'General Journal P (11 an)'!B8</f>
        <v>29</v>
      </c>
      <c r="C60" s="230" t="s">
        <v>115</v>
      </c>
      <c r="D60" s="238" t="str">
        <f>'General Journal P (11 an)'!E1</f>
        <v>Page 11</v>
      </c>
      <c r="E60" s="231"/>
      <c r="F60" s="231">
        <f>'General Journal P (11 an)'!F9</f>
        <v>150</v>
      </c>
      <c r="G60" s="231">
        <f>G59-F60</f>
        <v>1500</v>
      </c>
      <c r="H60" s="231"/>
    </row>
    <row r="61" spans="1:8" ht="12.75">
      <c r="A61" s="228"/>
      <c r="B61" s="229"/>
      <c r="C61" s="230"/>
      <c r="D61" s="232"/>
      <c r="E61" s="231"/>
      <c r="F61" s="231"/>
      <c r="G61" s="231"/>
      <c r="H61" s="231"/>
    </row>
    <row r="62" spans="1:8" ht="12.75">
      <c r="A62" s="228"/>
      <c r="B62" s="229"/>
      <c r="C62" s="230"/>
      <c r="D62" s="232"/>
      <c r="E62" s="231"/>
      <c r="F62" s="231"/>
      <c r="G62" s="231"/>
      <c r="H62" s="231"/>
    </row>
    <row r="63" spans="1:8" ht="12.75">
      <c r="A63" s="228"/>
      <c r="B63" s="229"/>
      <c r="C63" s="230"/>
      <c r="D63" s="232"/>
      <c r="E63" s="231"/>
      <c r="F63" s="231"/>
      <c r="G63" s="231"/>
      <c r="H63" s="231"/>
    </row>
    <row r="64" spans="1:8" ht="12.75">
      <c r="A64" s="228"/>
      <c r="B64" s="229"/>
      <c r="C64" s="230"/>
      <c r="D64" s="232"/>
      <c r="E64" s="231"/>
      <c r="F64" s="231"/>
      <c r="G64" s="231"/>
      <c r="H64" s="231"/>
    </row>
    <row r="65" spans="1:8" ht="12.75">
      <c r="A65" s="228"/>
      <c r="B65" s="229"/>
      <c r="C65" s="230"/>
      <c r="D65" s="232"/>
      <c r="E65" s="231"/>
      <c r="F65" s="231"/>
      <c r="G65" s="231"/>
      <c r="H65" s="231"/>
    </row>
    <row r="66" spans="1:8" ht="12.75">
      <c r="A66" s="228"/>
      <c r="B66" s="229"/>
      <c r="C66" s="230"/>
      <c r="D66" s="232"/>
      <c r="E66" s="231"/>
      <c r="F66" s="231"/>
      <c r="G66" s="231"/>
      <c r="H66" s="231"/>
    </row>
    <row r="67" spans="1:8" ht="12.75">
      <c r="A67" s="228"/>
      <c r="B67" s="229"/>
      <c r="C67" s="230"/>
      <c r="D67" s="232"/>
      <c r="E67" s="231"/>
      <c r="F67" s="231"/>
      <c r="G67" s="231"/>
      <c r="H67" s="231"/>
    </row>
    <row r="68" spans="1:8" ht="12.75">
      <c r="A68" s="228"/>
      <c r="B68" s="229"/>
      <c r="C68" s="230"/>
      <c r="D68" s="232"/>
      <c r="E68" s="231"/>
      <c r="F68" s="231"/>
      <c r="G68" s="231"/>
      <c r="H68" s="231"/>
    </row>
    <row r="69" spans="1:8" ht="13.5" thickBot="1">
      <c r="A69" s="233"/>
      <c r="B69" s="234"/>
      <c r="C69" s="218"/>
      <c r="D69" s="235"/>
      <c r="E69" s="236"/>
      <c r="F69" s="236"/>
      <c r="G69" s="236"/>
      <c r="H69" s="236"/>
    </row>
    <row r="70" ht="14.25" thickBot="1" thickTop="1"/>
    <row r="71" spans="1:8" ht="13.5" thickTop="1">
      <c r="A71" s="208" t="s">
        <v>108</v>
      </c>
      <c r="B71" s="209" t="str">
        <f>IF(H71="","",VLOOKUP(H71,AccountNames,2,FALSE))</f>
        <v>Computer Equipment</v>
      </c>
      <c r="C71" s="210"/>
      <c r="D71" s="210"/>
      <c r="E71" s="210"/>
      <c r="F71" s="211"/>
      <c r="G71" s="211" t="s">
        <v>109</v>
      </c>
      <c r="H71" s="212">
        <v>124</v>
      </c>
    </row>
    <row r="72" spans="1:8" ht="13.5" thickBot="1">
      <c r="A72" s="213"/>
      <c r="B72" s="214"/>
      <c r="C72" s="215"/>
      <c r="D72" s="216"/>
      <c r="E72" s="216"/>
      <c r="F72" s="216"/>
      <c r="G72" s="216"/>
      <c r="H72" s="217"/>
    </row>
    <row r="73" spans="1:8" ht="13.5" thickTop="1">
      <c r="A73" s="282" t="s">
        <v>101</v>
      </c>
      <c r="B73" s="283"/>
      <c r="C73" s="283" t="s">
        <v>110</v>
      </c>
      <c r="D73" s="286" t="s">
        <v>103</v>
      </c>
      <c r="E73" s="279" t="s">
        <v>104</v>
      </c>
      <c r="F73" s="279" t="s">
        <v>105</v>
      </c>
      <c r="G73" s="281" t="s">
        <v>111</v>
      </c>
      <c r="H73" s="281"/>
    </row>
    <row r="74" spans="1:8" ht="13.5" thickBot="1">
      <c r="A74" s="284"/>
      <c r="B74" s="285"/>
      <c r="C74" s="285"/>
      <c r="D74" s="287"/>
      <c r="E74" s="280"/>
      <c r="F74" s="280"/>
      <c r="G74" s="219" t="s">
        <v>104</v>
      </c>
      <c r="H74" s="219" t="s">
        <v>105</v>
      </c>
    </row>
    <row r="75" spans="1:8" ht="13.5" thickTop="1">
      <c r="A75" s="220">
        <f>'General Journal P (11 an)'!$A$4</f>
        <v>38046</v>
      </c>
      <c r="B75" s="221"/>
      <c r="C75" s="222"/>
      <c r="D75" s="223"/>
      <c r="E75" s="224"/>
      <c r="F75" s="224"/>
      <c r="G75" s="224"/>
      <c r="H75" s="224"/>
    </row>
    <row r="76" spans="1:8" ht="12.75">
      <c r="A76" s="225">
        <f>'General Journal P (11 an)'!$A$5</f>
        <v>38046</v>
      </c>
      <c r="B76" s="226">
        <v>1</v>
      </c>
      <c r="C76" s="227" t="s">
        <v>112</v>
      </c>
      <c r="D76" s="141" t="s">
        <v>160</v>
      </c>
      <c r="E76" s="224"/>
      <c r="F76" s="224"/>
      <c r="G76" s="224">
        <f>AssumptionsClassProblem!V72</f>
        <v>12096</v>
      </c>
      <c r="H76" s="224"/>
    </row>
    <row r="77" spans="1:8" ht="12.75">
      <c r="A77" s="228"/>
      <c r="B77" s="229"/>
      <c r="C77" s="230"/>
      <c r="D77" s="238"/>
      <c r="E77" s="231"/>
      <c r="F77" s="231"/>
      <c r="G77" s="231"/>
      <c r="H77" s="231"/>
    </row>
    <row r="78" spans="1:8" ht="12.75">
      <c r="A78" s="228"/>
      <c r="B78" s="229"/>
      <c r="C78" s="230"/>
      <c r="D78" s="232"/>
      <c r="E78" s="231"/>
      <c r="F78" s="231"/>
      <c r="G78" s="231"/>
      <c r="H78" s="231"/>
    </row>
    <row r="79" spans="1:8" ht="12.75">
      <c r="A79" s="228"/>
      <c r="B79" s="229"/>
      <c r="C79" s="230"/>
      <c r="D79" s="232"/>
      <c r="E79" s="231"/>
      <c r="F79" s="231"/>
      <c r="G79" s="231"/>
      <c r="H79" s="231"/>
    </row>
    <row r="80" spans="1:8" ht="12.75">
      <c r="A80" s="228"/>
      <c r="B80" s="229"/>
      <c r="C80" s="230"/>
      <c r="D80" s="232"/>
      <c r="E80" s="231"/>
      <c r="F80" s="231"/>
      <c r="G80" s="231"/>
      <c r="H80" s="231"/>
    </row>
    <row r="81" spans="1:8" ht="12.75">
      <c r="A81" s="228"/>
      <c r="B81" s="229"/>
      <c r="C81" s="230"/>
      <c r="D81" s="232"/>
      <c r="E81" s="231"/>
      <c r="F81" s="231"/>
      <c r="G81" s="231"/>
      <c r="H81" s="231"/>
    </row>
    <row r="82" spans="1:8" ht="12.75">
      <c r="A82" s="228"/>
      <c r="B82" s="229"/>
      <c r="C82" s="230"/>
      <c r="D82" s="232"/>
      <c r="E82" s="231"/>
      <c r="F82" s="231"/>
      <c r="G82" s="231"/>
      <c r="H82" s="231"/>
    </row>
    <row r="83" spans="1:8" ht="12.75">
      <c r="A83" s="228"/>
      <c r="B83" s="229"/>
      <c r="C83" s="230"/>
      <c r="D83" s="232"/>
      <c r="E83" s="231"/>
      <c r="F83" s="231"/>
      <c r="G83" s="231"/>
      <c r="H83" s="231"/>
    </row>
    <row r="84" spans="1:8" ht="12.75">
      <c r="A84" s="228"/>
      <c r="B84" s="229"/>
      <c r="C84" s="230"/>
      <c r="D84" s="232"/>
      <c r="E84" s="231"/>
      <c r="F84" s="231"/>
      <c r="G84" s="231"/>
      <c r="H84" s="231"/>
    </row>
    <row r="85" spans="1:8" ht="12.75">
      <c r="A85" s="228"/>
      <c r="B85" s="229"/>
      <c r="C85" s="230"/>
      <c r="D85" s="232"/>
      <c r="E85" s="231"/>
      <c r="F85" s="231"/>
      <c r="G85" s="231"/>
      <c r="H85" s="231"/>
    </row>
    <row r="86" spans="1:8" ht="13.5" thickBot="1">
      <c r="A86" s="233"/>
      <c r="B86" s="234"/>
      <c r="C86" s="218"/>
      <c r="D86" s="235"/>
      <c r="E86" s="236"/>
      <c r="F86" s="236"/>
      <c r="G86" s="236"/>
      <c r="H86" s="236"/>
    </row>
    <row r="87" ht="14.25" thickBot="1" thickTop="1"/>
    <row r="88" spans="1:8" ht="13.5" thickTop="1">
      <c r="A88" s="208" t="s">
        <v>108</v>
      </c>
      <c r="B88" s="209" t="str">
        <f>IF(H88="","",VLOOKUP(H88,AccountNames,2,FALSE))</f>
        <v>Accumulated Depreciation, Computer Equipment</v>
      </c>
      <c r="C88" s="210"/>
      <c r="D88" s="210"/>
      <c r="E88" s="210"/>
      <c r="F88" s="211"/>
      <c r="G88" s="211" t="s">
        <v>109</v>
      </c>
      <c r="H88" s="212">
        <v>125</v>
      </c>
    </row>
    <row r="89" spans="1:8" ht="13.5" thickBot="1">
      <c r="A89" s="213"/>
      <c r="B89" s="214"/>
      <c r="C89" s="215"/>
      <c r="D89" s="216"/>
      <c r="E89" s="216"/>
      <c r="F89" s="216"/>
      <c r="G89" s="216"/>
      <c r="H89" s="217"/>
    </row>
    <row r="90" spans="1:8" ht="13.5" thickTop="1">
      <c r="A90" s="282" t="s">
        <v>101</v>
      </c>
      <c r="B90" s="283"/>
      <c r="C90" s="283" t="s">
        <v>110</v>
      </c>
      <c r="D90" s="286" t="s">
        <v>103</v>
      </c>
      <c r="E90" s="279" t="s">
        <v>104</v>
      </c>
      <c r="F90" s="279" t="s">
        <v>105</v>
      </c>
      <c r="G90" s="281" t="s">
        <v>111</v>
      </c>
      <c r="H90" s="281"/>
    </row>
    <row r="91" spans="1:8" ht="13.5" thickBot="1">
      <c r="A91" s="284"/>
      <c r="B91" s="285"/>
      <c r="C91" s="285"/>
      <c r="D91" s="287"/>
      <c r="E91" s="280"/>
      <c r="F91" s="280"/>
      <c r="G91" s="219" t="s">
        <v>104</v>
      </c>
      <c r="H91" s="219" t="s">
        <v>105</v>
      </c>
    </row>
    <row r="92" spans="1:8" ht="13.5" thickTop="1">
      <c r="A92" s="220">
        <f>'General Journal P (11 an)'!$A$4</f>
        <v>38046</v>
      </c>
      <c r="B92" s="221"/>
      <c r="C92" s="222"/>
      <c r="D92" s="223"/>
      <c r="E92" s="224"/>
      <c r="F92" s="224"/>
      <c r="G92" s="224"/>
      <c r="H92" s="224"/>
    </row>
    <row r="93" spans="1:8" ht="12.75">
      <c r="A93" s="225">
        <f>'General Journal P (11 an)'!$A$5</f>
        <v>38046</v>
      </c>
      <c r="B93" s="226">
        <v>1</v>
      </c>
      <c r="C93" s="227" t="s">
        <v>112</v>
      </c>
      <c r="D93" s="141" t="s">
        <v>160</v>
      </c>
      <c r="E93" s="224"/>
      <c r="F93" s="224"/>
      <c r="G93" s="224"/>
      <c r="H93" s="224">
        <f>AssumptionsClassProblem!W73</f>
        <v>6300</v>
      </c>
    </row>
    <row r="94" spans="1:8" ht="12.75">
      <c r="A94" s="228"/>
      <c r="B94" s="229">
        <f>'General Journal P (11 an)'!B11</f>
        <v>29</v>
      </c>
      <c r="C94" s="230" t="s">
        <v>115</v>
      </c>
      <c r="D94" s="238" t="str">
        <f>'General Journal P (11 an)'!E1</f>
        <v>Page 11</v>
      </c>
      <c r="E94" s="231"/>
      <c r="F94" s="231">
        <f>'General Journal P (11 an)'!F12</f>
        <v>252</v>
      </c>
      <c r="G94" s="231"/>
      <c r="H94" s="231">
        <f>H93+F94</f>
        <v>6552</v>
      </c>
    </row>
    <row r="95" spans="1:8" ht="12.75">
      <c r="A95" s="228"/>
      <c r="B95" s="229"/>
      <c r="C95" s="230"/>
      <c r="D95" s="232"/>
      <c r="E95" s="231"/>
      <c r="F95" s="231"/>
      <c r="G95" s="231"/>
      <c r="H95" s="231"/>
    </row>
    <row r="96" spans="1:8" ht="12.75">
      <c r="A96" s="228"/>
      <c r="B96" s="229"/>
      <c r="C96" s="230"/>
      <c r="D96" s="232"/>
      <c r="E96" s="231"/>
      <c r="F96" s="231"/>
      <c r="G96" s="231"/>
      <c r="H96" s="231"/>
    </row>
    <row r="97" spans="1:8" ht="12.75">
      <c r="A97" s="228"/>
      <c r="B97" s="229"/>
      <c r="C97" s="230"/>
      <c r="D97" s="232"/>
      <c r="E97" s="231"/>
      <c r="F97" s="231"/>
      <c r="G97" s="231"/>
      <c r="H97" s="231"/>
    </row>
    <row r="98" spans="1:8" ht="12.75">
      <c r="A98" s="228"/>
      <c r="B98" s="229"/>
      <c r="C98" s="230"/>
      <c r="D98" s="232"/>
      <c r="E98" s="231"/>
      <c r="F98" s="231"/>
      <c r="G98" s="231"/>
      <c r="H98" s="231"/>
    </row>
    <row r="99" spans="1:8" ht="12.75">
      <c r="A99" s="228"/>
      <c r="B99" s="229"/>
      <c r="C99" s="230"/>
      <c r="D99" s="232"/>
      <c r="E99" s="231"/>
      <c r="F99" s="231"/>
      <c r="G99" s="231"/>
      <c r="H99" s="231"/>
    </row>
    <row r="100" spans="1:8" ht="12.75">
      <c r="A100" s="228"/>
      <c r="B100" s="229"/>
      <c r="C100" s="230"/>
      <c r="D100" s="232"/>
      <c r="E100" s="231"/>
      <c r="F100" s="231"/>
      <c r="G100" s="231"/>
      <c r="H100" s="231"/>
    </row>
    <row r="101" spans="1:8" ht="12.75">
      <c r="A101" s="228"/>
      <c r="B101" s="229"/>
      <c r="C101" s="230"/>
      <c r="D101" s="232"/>
      <c r="E101" s="231"/>
      <c r="F101" s="231"/>
      <c r="G101" s="231"/>
      <c r="H101" s="231"/>
    </row>
    <row r="102" spans="1:8" ht="12.75">
      <c r="A102" s="228"/>
      <c r="B102" s="229"/>
      <c r="C102" s="230"/>
      <c r="D102" s="232"/>
      <c r="E102" s="231"/>
      <c r="F102" s="231"/>
      <c r="G102" s="231"/>
      <c r="H102" s="231"/>
    </row>
    <row r="103" spans="1:8" ht="13.5" thickBot="1">
      <c r="A103" s="233"/>
      <c r="B103" s="234"/>
      <c r="C103" s="218"/>
      <c r="D103" s="235"/>
      <c r="E103" s="236"/>
      <c r="F103" s="236"/>
      <c r="G103" s="236"/>
      <c r="H103" s="236"/>
    </row>
    <row r="104" ht="14.25" thickBot="1" thickTop="1"/>
    <row r="105" spans="1:8" ht="13.5" thickTop="1">
      <c r="A105" s="208" t="s">
        <v>108</v>
      </c>
      <c r="B105" s="209" t="str">
        <f>IF(H105="","",VLOOKUP(H105,AccountNames,2,FALSE))</f>
        <v>Accounts Payable</v>
      </c>
      <c r="C105" s="210"/>
      <c r="D105" s="210"/>
      <c r="E105" s="210"/>
      <c r="F105" s="211"/>
      <c r="G105" s="211" t="s">
        <v>109</v>
      </c>
      <c r="H105" s="212">
        <v>221</v>
      </c>
    </row>
    <row r="106" spans="1:8" ht="13.5" thickBot="1">
      <c r="A106" s="213"/>
      <c r="B106" s="214"/>
      <c r="C106" s="215"/>
      <c r="D106" s="216"/>
      <c r="E106" s="216"/>
      <c r="F106" s="216"/>
      <c r="G106" s="216"/>
      <c r="H106" s="217"/>
    </row>
    <row r="107" spans="1:8" ht="13.5" thickTop="1">
      <c r="A107" s="282" t="s">
        <v>101</v>
      </c>
      <c r="B107" s="283"/>
      <c r="C107" s="283" t="s">
        <v>110</v>
      </c>
      <c r="D107" s="286" t="s">
        <v>103</v>
      </c>
      <c r="E107" s="279" t="s">
        <v>104</v>
      </c>
      <c r="F107" s="279" t="s">
        <v>105</v>
      </c>
      <c r="G107" s="281" t="s">
        <v>111</v>
      </c>
      <c r="H107" s="281"/>
    </row>
    <row r="108" spans="1:8" ht="13.5" thickBot="1">
      <c r="A108" s="284"/>
      <c r="B108" s="285"/>
      <c r="C108" s="285"/>
      <c r="D108" s="287"/>
      <c r="E108" s="280"/>
      <c r="F108" s="280"/>
      <c r="G108" s="219" t="s">
        <v>104</v>
      </c>
      <c r="H108" s="219" t="s">
        <v>105</v>
      </c>
    </row>
    <row r="109" spans="1:8" ht="13.5" thickTop="1">
      <c r="A109" s="220">
        <f>'General Journal P (11 an)'!$A$4</f>
        <v>38046</v>
      </c>
      <c r="B109" s="221"/>
      <c r="C109" s="222"/>
      <c r="D109" s="223"/>
      <c r="E109" s="224"/>
      <c r="F109" s="224"/>
      <c r="G109" s="224"/>
      <c r="H109" s="224"/>
    </row>
    <row r="110" spans="1:8" ht="12.75">
      <c r="A110" s="225">
        <f>'General Journal P (11 an)'!$A$5</f>
        <v>38046</v>
      </c>
      <c r="B110" s="226">
        <v>1</v>
      </c>
      <c r="C110" s="227" t="s">
        <v>112</v>
      </c>
      <c r="D110" s="141" t="s">
        <v>160</v>
      </c>
      <c r="E110" s="224"/>
      <c r="F110" s="224"/>
      <c r="G110" s="224"/>
      <c r="H110" s="224">
        <f>AssumptionsClassProblem!W74</f>
        <v>1071</v>
      </c>
    </row>
    <row r="111" spans="1:8" ht="12.75">
      <c r="A111" s="228"/>
      <c r="B111" s="229">
        <f>B229</f>
        <v>5</v>
      </c>
      <c r="C111" s="230"/>
      <c r="D111" s="232" t="s">
        <v>158</v>
      </c>
      <c r="E111" s="229"/>
      <c r="F111" s="231">
        <f>E229</f>
        <v>619</v>
      </c>
      <c r="G111" s="231"/>
      <c r="H111" s="231">
        <f>H110+F111</f>
        <v>1690</v>
      </c>
    </row>
    <row r="112" spans="1:8" ht="12.75">
      <c r="A112" s="228"/>
      <c r="B112" s="229">
        <f>B246</f>
        <v>9</v>
      </c>
      <c r="C112" s="230"/>
      <c r="D112" s="229" t="str">
        <f>D246</f>
        <v>Page 9</v>
      </c>
      <c r="E112" s="229"/>
      <c r="F112" s="231">
        <f>E246</f>
        <v>96</v>
      </c>
      <c r="G112" s="231"/>
      <c r="H112" s="231">
        <f>H111+F112</f>
        <v>1786</v>
      </c>
    </row>
    <row r="113" spans="1:8" ht="12.75">
      <c r="A113" s="228"/>
      <c r="B113" s="229"/>
      <c r="C113" s="230"/>
      <c r="D113" s="232"/>
      <c r="E113" s="231"/>
      <c r="F113" s="231"/>
      <c r="G113" s="231"/>
      <c r="H113" s="231"/>
    </row>
    <row r="114" spans="1:8" ht="12.75">
      <c r="A114" s="228"/>
      <c r="B114" s="229"/>
      <c r="C114" s="230"/>
      <c r="D114" s="232"/>
      <c r="E114" s="231"/>
      <c r="F114" s="231"/>
      <c r="G114" s="231"/>
      <c r="H114" s="231"/>
    </row>
    <row r="115" spans="1:8" ht="12.75">
      <c r="A115" s="228"/>
      <c r="B115" s="229"/>
      <c r="C115" s="230"/>
      <c r="D115" s="232"/>
      <c r="E115" s="231"/>
      <c r="F115" s="231"/>
      <c r="G115" s="231"/>
      <c r="H115" s="231"/>
    </row>
    <row r="116" spans="1:8" ht="12.75">
      <c r="A116" s="228"/>
      <c r="B116" s="229"/>
      <c r="C116" s="230"/>
      <c r="D116" s="232"/>
      <c r="E116" s="231"/>
      <c r="F116" s="231"/>
      <c r="G116" s="231"/>
      <c r="H116" s="231"/>
    </row>
    <row r="117" spans="1:8" ht="12.75">
      <c r="A117" s="228"/>
      <c r="B117" s="229"/>
      <c r="C117" s="230"/>
      <c r="D117" s="232"/>
      <c r="E117" s="231"/>
      <c r="F117" s="231"/>
      <c r="G117" s="231"/>
      <c r="H117" s="231"/>
    </row>
    <row r="118" spans="1:8" ht="12.75">
      <c r="A118" s="228"/>
      <c r="B118" s="229"/>
      <c r="C118" s="230"/>
      <c r="D118" s="232"/>
      <c r="E118" s="231"/>
      <c r="F118" s="231"/>
      <c r="G118" s="231"/>
      <c r="H118" s="231"/>
    </row>
    <row r="119" spans="1:8" ht="12.75">
      <c r="A119" s="228"/>
      <c r="B119" s="229"/>
      <c r="C119" s="230"/>
      <c r="D119" s="232"/>
      <c r="E119" s="231"/>
      <c r="F119" s="231"/>
      <c r="G119" s="231"/>
      <c r="H119" s="231"/>
    </row>
    <row r="120" spans="1:8" ht="13.5" thickBot="1">
      <c r="A120" s="233"/>
      <c r="B120" s="234"/>
      <c r="C120" s="218"/>
      <c r="D120" s="235"/>
      <c r="E120" s="236"/>
      <c r="F120" s="236"/>
      <c r="G120" s="236"/>
      <c r="H120" s="236"/>
    </row>
    <row r="121" ht="14.25" thickBot="1" thickTop="1"/>
    <row r="122" spans="1:8" ht="13.5" thickTop="1">
      <c r="A122" s="208" t="s">
        <v>108</v>
      </c>
      <c r="B122" s="209" t="str">
        <f>IF(H122="","",VLOOKUP(H122,AccountNames,2,FALSE))</f>
        <v>Wages Payable</v>
      </c>
      <c r="C122" s="210"/>
      <c r="D122" s="210"/>
      <c r="E122" s="210"/>
      <c r="F122" s="211"/>
      <c r="G122" s="211" t="s">
        <v>109</v>
      </c>
      <c r="H122" s="212">
        <v>222</v>
      </c>
    </row>
    <row r="123" spans="1:8" ht="13.5" thickBot="1">
      <c r="A123" s="213"/>
      <c r="B123" s="214"/>
      <c r="C123" s="215"/>
      <c r="D123" s="216"/>
      <c r="E123" s="216"/>
      <c r="F123" s="216"/>
      <c r="G123" s="216"/>
      <c r="H123" s="217"/>
    </row>
    <row r="124" spans="1:8" ht="13.5" thickTop="1">
      <c r="A124" s="282" t="s">
        <v>101</v>
      </c>
      <c r="B124" s="283"/>
      <c r="C124" s="283" t="s">
        <v>110</v>
      </c>
      <c r="D124" s="286" t="s">
        <v>103</v>
      </c>
      <c r="E124" s="279" t="s">
        <v>104</v>
      </c>
      <c r="F124" s="279" t="s">
        <v>105</v>
      </c>
      <c r="G124" s="281" t="s">
        <v>111</v>
      </c>
      <c r="H124" s="281"/>
    </row>
    <row r="125" spans="1:8" ht="13.5" thickBot="1">
      <c r="A125" s="284"/>
      <c r="B125" s="285"/>
      <c r="C125" s="285"/>
      <c r="D125" s="287"/>
      <c r="E125" s="280"/>
      <c r="F125" s="280"/>
      <c r="G125" s="219" t="s">
        <v>104</v>
      </c>
      <c r="H125" s="219" t="s">
        <v>105</v>
      </c>
    </row>
    <row r="126" spans="1:8" ht="13.5" thickTop="1">
      <c r="A126" s="220">
        <f>'General Journal P (11 an)'!$A$4</f>
        <v>38046</v>
      </c>
      <c r="B126" s="221"/>
      <c r="C126" s="222"/>
      <c r="D126" s="223"/>
      <c r="E126" s="224"/>
      <c r="F126" s="224"/>
      <c r="G126" s="224"/>
      <c r="H126" s="224"/>
    </row>
    <row r="127" spans="1:8" ht="12.75">
      <c r="A127" s="225">
        <f>'General Journal P (11 an)'!$A$5</f>
        <v>38046</v>
      </c>
      <c r="B127" s="226">
        <f>'General Journal P (11 an)'!B14</f>
        <v>29</v>
      </c>
      <c r="C127" s="230" t="s">
        <v>115</v>
      </c>
      <c r="D127" s="238" t="str">
        <f>'General Journal P (11 an)'!E1</f>
        <v>Page 11</v>
      </c>
      <c r="E127" s="231"/>
      <c r="F127" s="231">
        <f>'General Journal P (11 an)'!F15</f>
        <v>250</v>
      </c>
      <c r="G127" s="231"/>
      <c r="H127" s="231">
        <f>F127</f>
        <v>250</v>
      </c>
    </row>
    <row r="128" spans="1:8" ht="12.75">
      <c r="A128" s="228"/>
      <c r="B128" s="229"/>
      <c r="C128" s="230"/>
      <c r="D128" s="238"/>
      <c r="E128" s="231"/>
      <c r="F128" s="231"/>
      <c r="G128" s="231"/>
      <c r="H128" s="231"/>
    </row>
    <row r="129" spans="1:8" ht="12.75">
      <c r="A129" s="228"/>
      <c r="B129" s="229"/>
      <c r="C129" s="230"/>
      <c r="D129" s="232"/>
      <c r="E129" s="231"/>
      <c r="F129" s="231"/>
      <c r="G129" s="231"/>
      <c r="H129" s="231"/>
    </row>
    <row r="130" spans="1:8" ht="12.75">
      <c r="A130" s="228"/>
      <c r="B130" s="229"/>
      <c r="C130" s="230"/>
      <c r="D130" s="232"/>
      <c r="E130" s="231"/>
      <c r="F130" s="231"/>
      <c r="G130" s="231"/>
      <c r="H130" s="231"/>
    </row>
    <row r="131" spans="1:8" ht="12.75">
      <c r="A131" s="228"/>
      <c r="B131" s="229"/>
      <c r="C131" s="230"/>
      <c r="D131" s="232"/>
      <c r="E131" s="231"/>
      <c r="F131" s="231"/>
      <c r="G131" s="231"/>
      <c r="H131" s="231"/>
    </row>
    <row r="132" spans="1:10" ht="12.75">
      <c r="A132" s="228"/>
      <c r="B132" s="229"/>
      <c r="C132" s="230"/>
      <c r="D132" s="232"/>
      <c r="E132" s="231"/>
      <c r="F132" s="231"/>
      <c r="G132" s="231"/>
      <c r="H132" s="231"/>
      <c r="J132" s="140"/>
    </row>
    <row r="133" spans="1:8" ht="12.75">
      <c r="A133" s="228"/>
      <c r="B133" s="229"/>
      <c r="C133" s="230"/>
      <c r="D133" s="232"/>
      <c r="E133" s="231"/>
      <c r="F133" s="231"/>
      <c r="G133" s="231"/>
      <c r="H133" s="231"/>
    </row>
    <row r="134" spans="1:8" ht="12.75">
      <c r="A134" s="228"/>
      <c r="B134" s="229"/>
      <c r="C134" s="230"/>
      <c r="D134" s="232"/>
      <c r="E134" s="231"/>
      <c r="F134" s="231"/>
      <c r="G134" s="231"/>
      <c r="H134" s="231"/>
    </row>
    <row r="135" spans="1:8" ht="12.75">
      <c r="A135" s="228"/>
      <c r="B135" s="229"/>
      <c r="C135" s="230"/>
      <c r="D135" s="232"/>
      <c r="E135" s="231"/>
      <c r="F135" s="231"/>
      <c r="G135" s="231"/>
      <c r="H135" s="231"/>
    </row>
    <row r="136" spans="1:8" ht="12.75">
      <c r="A136" s="228"/>
      <c r="B136" s="229"/>
      <c r="C136" s="230"/>
      <c r="D136" s="232"/>
      <c r="E136" s="231"/>
      <c r="F136" s="231"/>
      <c r="G136" s="231"/>
      <c r="H136" s="231"/>
    </row>
    <row r="137" spans="1:8" ht="13.5" thickBot="1">
      <c r="A137" s="233"/>
      <c r="B137" s="234"/>
      <c r="C137" s="218"/>
      <c r="D137" s="235"/>
      <c r="E137" s="236"/>
      <c r="F137" s="236"/>
      <c r="G137" s="236"/>
      <c r="H137" s="236"/>
    </row>
    <row r="138" ht="14.25" thickBot="1" thickTop="1"/>
    <row r="139" spans="1:8" ht="13.5" thickTop="1">
      <c r="A139" s="208" t="s">
        <v>108</v>
      </c>
      <c r="B139" s="209" t="str">
        <f>IF(H139="","",VLOOKUP(H139,AccountNames,2,FALSE))</f>
        <v>R. Bouslaugh, Capital</v>
      </c>
      <c r="C139" s="210"/>
      <c r="D139" s="210"/>
      <c r="E139" s="210"/>
      <c r="F139" s="211"/>
      <c r="G139" s="211" t="s">
        <v>109</v>
      </c>
      <c r="H139" s="212">
        <v>311</v>
      </c>
    </row>
    <row r="140" spans="1:8" ht="13.5" thickBot="1">
      <c r="A140" s="213"/>
      <c r="B140" s="214"/>
      <c r="C140" s="215"/>
      <c r="D140" s="216"/>
      <c r="E140" s="216"/>
      <c r="F140" s="216"/>
      <c r="G140" s="216"/>
      <c r="H140" s="217"/>
    </row>
    <row r="141" spans="1:8" ht="13.5" thickTop="1">
      <c r="A141" s="282" t="s">
        <v>101</v>
      </c>
      <c r="B141" s="283"/>
      <c r="C141" s="283" t="s">
        <v>110</v>
      </c>
      <c r="D141" s="286" t="s">
        <v>103</v>
      </c>
      <c r="E141" s="279" t="s">
        <v>104</v>
      </c>
      <c r="F141" s="279" t="s">
        <v>105</v>
      </c>
      <c r="G141" s="281" t="s">
        <v>111</v>
      </c>
      <c r="H141" s="281"/>
    </row>
    <row r="142" spans="1:8" ht="13.5" thickBot="1">
      <c r="A142" s="284"/>
      <c r="B142" s="285"/>
      <c r="C142" s="285"/>
      <c r="D142" s="287"/>
      <c r="E142" s="280"/>
      <c r="F142" s="280"/>
      <c r="G142" s="219" t="s">
        <v>104</v>
      </c>
      <c r="H142" s="219" t="s">
        <v>105</v>
      </c>
    </row>
    <row r="143" spans="1:8" ht="13.5" thickTop="1">
      <c r="A143" s="220">
        <f>'General Journal P (11 an)'!$A$4</f>
        <v>38046</v>
      </c>
      <c r="B143" s="221"/>
      <c r="C143" s="222"/>
      <c r="D143" s="223"/>
      <c r="E143" s="224"/>
      <c r="F143" s="224"/>
      <c r="G143" s="224"/>
      <c r="H143" s="224"/>
    </row>
    <row r="144" spans="1:8" ht="12.75">
      <c r="A144" s="225">
        <f>'General Journal P (11 an)'!$A$5</f>
        <v>38046</v>
      </c>
      <c r="B144" s="226">
        <v>1</v>
      </c>
      <c r="C144" s="227" t="s">
        <v>112</v>
      </c>
      <c r="D144" s="141" t="s">
        <v>160</v>
      </c>
      <c r="E144" s="224"/>
      <c r="F144" s="224"/>
      <c r="G144" s="224"/>
      <c r="H144" s="224">
        <f>AssumptionsClassProblem!W76</f>
        <v>15134</v>
      </c>
    </row>
    <row r="145" spans="1:8" ht="12.75">
      <c r="A145" s="228"/>
      <c r="B145" s="229">
        <f>'General Journal P (11 an)'!B29</f>
        <v>29</v>
      </c>
      <c r="C145" s="230" t="s">
        <v>116</v>
      </c>
      <c r="D145" s="238" t="str">
        <f>'General Journal P (11 an)'!E1</f>
        <v>Page 11</v>
      </c>
      <c r="E145" s="231"/>
      <c r="F145" s="231">
        <f>'General Journal P (11 an)'!F30</f>
        <v>4471</v>
      </c>
      <c r="G145" s="231"/>
      <c r="H145" s="231">
        <f>H144+F145</f>
        <v>19605</v>
      </c>
    </row>
    <row r="146" spans="1:8" ht="12.75">
      <c r="A146" s="228"/>
      <c r="B146" s="229">
        <f>B145</f>
        <v>29</v>
      </c>
      <c r="C146" s="230" t="str">
        <f>C145</f>
        <v>Clo.</v>
      </c>
      <c r="D146" s="238" t="str">
        <f>D145</f>
        <v>Page 11</v>
      </c>
      <c r="E146" s="231">
        <f>'General Journal P (11 an)'!E32</f>
        <v>1650</v>
      </c>
      <c r="F146" s="231"/>
      <c r="G146" s="231"/>
      <c r="H146" s="231">
        <f>H145-E146</f>
        <v>17955</v>
      </c>
    </row>
    <row r="147" spans="1:8" ht="12.75">
      <c r="A147" s="228"/>
      <c r="B147" s="229"/>
      <c r="C147" s="230"/>
      <c r="D147" s="232"/>
      <c r="E147" s="231"/>
      <c r="F147" s="231"/>
      <c r="G147" s="231"/>
      <c r="H147" s="231"/>
    </row>
    <row r="148" spans="1:8" ht="12.75">
      <c r="A148" s="228"/>
      <c r="B148" s="229"/>
      <c r="C148" s="230"/>
      <c r="D148" s="232"/>
      <c r="E148" s="231"/>
      <c r="F148" s="231"/>
      <c r="G148" s="231"/>
      <c r="H148" s="231"/>
    </row>
    <row r="149" spans="1:8" ht="12.75">
      <c r="A149" s="228"/>
      <c r="B149" s="229"/>
      <c r="C149" s="230"/>
      <c r="D149" s="232"/>
      <c r="E149" s="231"/>
      <c r="F149" s="231"/>
      <c r="G149" s="231"/>
      <c r="H149" s="231"/>
    </row>
    <row r="150" spans="1:8" ht="12.75">
      <c r="A150" s="228"/>
      <c r="B150" s="229"/>
      <c r="C150" s="230"/>
      <c r="D150" s="232"/>
      <c r="E150" s="231"/>
      <c r="F150" s="231"/>
      <c r="G150" s="231"/>
      <c r="H150" s="231"/>
    </row>
    <row r="151" spans="1:8" ht="12.75">
      <c r="A151" s="228"/>
      <c r="B151" s="229"/>
      <c r="C151" s="230"/>
      <c r="D151" s="232"/>
      <c r="E151" s="231"/>
      <c r="F151" s="231"/>
      <c r="G151" s="231"/>
      <c r="H151" s="231"/>
    </row>
    <row r="152" spans="1:8" ht="12.75">
      <c r="A152" s="228"/>
      <c r="B152" s="229"/>
      <c r="C152" s="230"/>
      <c r="D152" s="232"/>
      <c r="E152" s="231"/>
      <c r="F152" s="231"/>
      <c r="G152" s="231"/>
      <c r="H152" s="231"/>
    </row>
    <row r="153" spans="1:8" ht="12.75">
      <c r="A153" s="228"/>
      <c r="B153" s="229"/>
      <c r="C153" s="230"/>
      <c r="D153" s="232"/>
      <c r="E153" s="231"/>
      <c r="F153" s="231"/>
      <c r="G153" s="231"/>
      <c r="H153" s="231"/>
    </row>
    <row r="154" spans="1:8" ht="13.5" thickBot="1">
      <c r="A154" s="233"/>
      <c r="B154" s="234"/>
      <c r="C154" s="218"/>
      <c r="D154" s="235"/>
      <c r="E154" s="236"/>
      <c r="F154" s="236"/>
      <c r="G154" s="236"/>
      <c r="H154" s="236"/>
    </row>
    <row r="155" ht="14.25" thickBot="1" thickTop="1"/>
    <row r="156" spans="1:8" ht="13.5" thickTop="1">
      <c r="A156" s="208" t="s">
        <v>108</v>
      </c>
      <c r="B156" s="209" t="str">
        <f>IF(H156="","",VLOOKUP(H156,AccountNames,2,FALSE))</f>
        <v>R. Bouslaugh, Drawing</v>
      </c>
      <c r="C156" s="210"/>
      <c r="D156" s="210"/>
      <c r="E156" s="210"/>
      <c r="F156" s="211"/>
      <c r="G156" s="211" t="s">
        <v>109</v>
      </c>
      <c r="H156" s="212">
        <v>312</v>
      </c>
    </row>
    <row r="157" spans="1:8" ht="13.5" thickBot="1">
      <c r="A157" s="213"/>
      <c r="B157" s="214"/>
      <c r="C157" s="215"/>
      <c r="D157" s="216"/>
      <c r="E157" s="216"/>
      <c r="F157" s="216"/>
      <c r="G157" s="216"/>
      <c r="H157" s="217"/>
    </row>
    <row r="158" spans="1:8" ht="13.5" thickTop="1">
      <c r="A158" s="282" t="s">
        <v>101</v>
      </c>
      <c r="B158" s="283"/>
      <c r="C158" s="283" t="s">
        <v>110</v>
      </c>
      <c r="D158" s="286" t="s">
        <v>103</v>
      </c>
      <c r="E158" s="279" t="s">
        <v>104</v>
      </c>
      <c r="F158" s="279" t="s">
        <v>105</v>
      </c>
      <c r="G158" s="281" t="s">
        <v>111</v>
      </c>
      <c r="H158" s="281"/>
    </row>
    <row r="159" spans="1:8" ht="13.5" thickBot="1">
      <c r="A159" s="284"/>
      <c r="B159" s="285"/>
      <c r="C159" s="285"/>
      <c r="D159" s="287"/>
      <c r="E159" s="280"/>
      <c r="F159" s="280"/>
      <c r="G159" s="219" t="s">
        <v>104</v>
      </c>
      <c r="H159" s="219" t="s">
        <v>105</v>
      </c>
    </row>
    <row r="160" spans="1:8" ht="13.5" thickTop="1">
      <c r="A160" s="220">
        <f>'General Journal P (11 an)'!$A$4</f>
        <v>38046</v>
      </c>
      <c r="B160" s="221"/>
      <c r="C160" s="222"/>
      <c r="D160" s="223"/>
      <c r="E160" s="224"/>
      <c r="F160" s="224"/>
      <c r="G160" s="224"/>
      <c r="H160" s="224"/>
    </row>
    <row r="161" spans="1:8" ht="12.75">
      <c r="A161" s="225">
        <f>'General Journal P (11 an)'!$A$5</f>
        <v>38046</v>
      </c>
      <c r="B161" s="226">
        <f>B11</f>
        <v>21</v>
      </c>
      <c r="C161" s="227"/>
      <c r="D161" s="226" t="str">
        <f>D11</f>
        <v>Page 10</v>
      </c>
      <c r="E161" s="224">
        <f>F11</f>
        <v>1650</v>
      </c>
      <c r="F161" s="226"/>
      <c r="G161" s="224">
        <f>E161</f>
        <v>1650</v>
      </c>
      <c r="H161" s="224"/>
    </row>
    <row r="162" spans="1:8" ht="12.75">
      <c r="A162" s="228"/>
      <c r="B162" s="229">
        <f>'General Journal P (11 an)'!B32</f>
        <v>29</v>
      </c>
      <c r="C162" s="230" t="s">
        <v>116</v>
      </c>
      <c r="D162" s="238" t="str">
        <f>'General Journal P (11 an)'!E1</f>
        <v>Page 11</v>
      </c>
      <c r="E162" s="231"/>
      <c r="F162" s="231">
        <f>'General Journal P (11 an)'!F33</f>
        <v>1650</v>
      </c>
      <c r="G162" s="231">
        <f>G161-F162</f>
        <v>0</v>
      </c>
      <c r="H162" s="231"/>
    </row>
    <row r="163" spans="1:8" ht="12.75">
      <c r="A163" s="228"/>
      <c r="B163" s="229"/>
      <c r="C163" s="230"/>
      <c r="D163" s="232"/>
      <c r="E163" s="231"/>
      <c r="F163" s="231"/>
      <c r="G163" s="231"/>
      <c r="H163" s="231"/>
    </row>
    <row r="164" spans="1:8" ht="12.75">
      <c r="A164" s="228"/>
      <c r="B164" s="229"/>
      <c r="C164" s="230"/>
      <c r="D164" s="232"/>
      <c r="E164" s="231"/>
      <c r="F164" s="231"/>
      <c r="G164" s="231"/>
      <c r="H164" s="231"/>
    </row>
    <row r="165" spans="1:8" ht="12.75">
      <c r="A165" s="228"/>
      <c r="B165" s="229"/>
      <c r="C165" s="230"/>
      <c r="D165" s="232"/>
      <c r="E165" s="231"/>
      <c r="F165" s="231"/>
      <c r="G165" s="231"/>
      <c r="H165" s="231"/>
    </row>
    <row r="166" spans="1:8" ht="12.75">
      <c r="A166" s="228"/>
      <c r="B166" s="229"/>
      <c r="C166" s="230"/>
      <c r="D166" s="232"/>
      <c r="E166" s="231"/>
      <c r="F166" s="231"/>
      <c r="G166" s="231"/>
      <c r="H166" s="231"/>
    </row>
    <row r="167" spans="1:8" ht="12.75">
      <c r="A167" s="228"/>
      <c r="B167" s="229"/>
      <c r="C167" s="230"/>
      <c r="D167" s="232"/>
      <c r="E167" s="231"/>
      <c r="F167" s="231"/>
      <c r="G167" s="231"/>
      <c r="H167" s="231"/>
    </row>
    <row r="168" spans="1:8" ht="12.75">
      <c r="A168" s="228"/>
      <c r="B168" s="229"/>
      <c r="C168" s="230"/>
      <c r="D168" s="232"/>
      <c r="E168" s="231"/>
      <c r="F168" s="231"/>
      <c r="G168" s="231"/>
      <c r="H168" s="231"/>
    </row>
    <row r="169" spans="1:8" ht="12.75">
      <c r="A169" s="228"/>
      <c r="B169" s="229"/>
      <c r="C169" s="230"/>
      <c r="D169" s="232"/>
      <c r="E169" s="231"/>
      <c r="F169" s="231"/>
      <c r="G169" s="231"/>
      <c r="H169" s="231"/>
    </row>
    <row r="170" spans="1:8" ht="12.75">
      <c r="A170" s="228"/>
      <c r="B170" s="229"/>
      <c r="C170" s="230"/>
      <c r="D170" s="232"/>
      <c r="E170" s="231"/>
      <c r="F170" s="231"/>
      <c r="G170" s="231"/>
      <c r="H170" s="231"/>
    </row>
    <row r="171" spans="1:8" ht="13.5" thickBot="1">
      <c r="A171" s="233"/>
      <c r="B171" s="234"/>
      <c r="C171" s="218"/>
      <c r="D171" s="235"/>
      <c r="E171" s="236"/>
      <c r="F171" s="236"/>
      <c r="G171" s="236"/>
      <c r="H171" s="236"/>
    </row>
    <row r="172" ht="14.25" thickBot="1" thickTop="1"/>
    <row r="173" spans="1:8" ht="13.5" thickTop="1">
      <c r="A173" s="208" t="s">
        <v>108</v>
      </c>
      <c r="B173" s="209" t="str">
        <f>IF(H173="","",VLOOKUP(H173,AccountNames,2,FALSE))</f>
        <v>Income Summary</v>
      </c>
      <c r="C173" s="210"/>
      <c r="D173" s="210"/>
      <c r="E173" s="210"/>
      <c r="F173" s="211"/>
      <c r="G173" s="211" t="s">
        <v>109</v>
      </c>
      <c r="H173" s="212">
        <v>313</v>
      </c>
    </row>
    <row r="174" spans="1:8" ht="13.5" thickBot="1">
      <c r="A174" s="213"/>
      <c r="B174" s="214"/>
      <c r="C174" s="215"/>
      <c r="D174" s="216"/>
      <c r="E174" s="216"/>
      <c r="F174" s="216"/>
      <c r="G174" s="216"/>
      <c r="H174" s="217"/>
    </row>
    <row r="175" spans="1:8" ht="13.5" thickTop="1">
      <c r="A175" s="282" t="s">
        <v>101</v>
      </c>
      <c r="B175" s="283"/>
      <c r="C175" s="283" t="s">
        <v>110</v>
      </c>
      <c r="D175" s="286" t="s">
        <v>103</v>
      </c>
      <c r="E175" s="279" t="s">
        <v>104</v>
      </c>
      <c r="F175" s="279" t="s">
        <v>105</v>
      </c>
      <c r="G175" s="281" t="s">
        <v>111</v>
      </c>
      <c r="H175" s="281"/>
    </row>
    <row r="176" spans="1:8" ht="13.5" thickBot="1">
      <c r="A176" s="284"/>
      <c r="B176" s="285"/>
      <c r="C176" s="285"/>
      <c r="D176" s="287"/>
      <c r="E176" s="280"/>
      <c r="F176" s="280"/>
      <c r="G176" s="219" t="s">
        <v>104</v>
      </c>
      <c r="H176" s="219" t="s">
        <v>105</v>
      </c>
    </row>
    <row r="177" spans="1:8" ht="13.5" thickTop="1">
      <c r="A177" s="220">
        <f>A194</f>
        <v>38046</v>
      </c>
      <c r="B177" s="221"/>
      <c r="C177" s="222"/>
      <c r="D177" s="223"/>
      <c r="E177" s="224"/>
      <c r="F177" s="224"/>
      <c r="G177" s="224"/>
      <c r="H177" s="224"/>
    </row>
    <row r="178" spans="1:8" ht="12.75">
      <c r="A178" s="225">
        <f>A195</f>
        <v>38046</v>
      </c>
      <c r="B178" s="226">
        <f>B197</f>
        <v>29</v>
      </c>
      <c r="C178" s="227" t="str">
        <f>C197</f>
        <v>Clo.</v>
      </c>
      <c r="D178" s="239" t="str">
        <f>D197</f>
        <v>Page 11</v>
      </c>
      <c r="E178" s="224"/>
      <c r="F178" s="240">
        <f>E197</f>
        <v>8187</v>
      </c>
      <c r="G178" s="224"/>
      <c r="H178" s="224">
        <f>F178</f>
        <v>8187</v>
      </c>
    </row>
    <row r="179" spans="1:8" ht="12.75">
      <c r="A179" s="228"/>
      <c r="B179" s="229">
        <f aca="true" t="shared" si="0" ref="B179:D180">B178</f>
        <v>29</v>
      </c>
      <c r="C179" s="230" t="str">
        <f t="shared" si="0"/>
        <v>Clo.</v>
      </c>
      <c r="D179" s="238" t="str">
        <f t="shared" si="0"/>
        <v>Page 11</v>
      </c>
      <c r="E179" s="231">
        <f>'General Journal P (11 an)'!E21</f>
        <v>3716</v>
      </c>
      <c r="F179" s="231"/>
      <c r="G179" s="231"/>
      <c r="H179" s="231">
        <f>H178-E179</f>
        <v>4471</v>
      </c>
    </row>
    <row r="180" spans="1:8" ht="12.75">
      <c r="A180" s="228"/>
      <c r="B180" s="229">
        <f t="shared" si="0"/>
        <v>29</v>
      </c>
      <c r="C180" s="230" t="str">
        <f t="shared" si="0"/>
        <v>Clo.</v>
      </c>
      <c r="D180" s="238" t="str">
        <f t="shared" si="0"/>
        <v>Page 11</v>
      </c>
      <c r="E180" s="231"/>
      <c r="F180" s="231">
        <f>'General Journal P (11 an)'!E29</f>
        <v>4471</v>
      </c>
      <c r="G180" s="231"/>
      <c r="H180" s="231">
        <f>H179-F180</f>
        <v>0</v>
      </c>
    </row>
    <row r="181" spans="1:8" ht="12.75">
      <c r="A181" s="228"/>
      <c r="B181" s="229"/>
      <c r="C181" s="230"/>
      <c r="D181" s="232"/>
      <c r="E181" s="231"/>
      <c r="F181" s="231"/>
      <c r="G181" s="231"/>
      <c r="H181" s="231"/>
    </row>
    <row r="182" spans="1:8" ht="12.75">
      <c r="A182" s="228"/>
      <c r="B182" s="229"/>
      <c r="C182" s="230"/>
      <c r="D182" s="232"/>
      <c r="E182" s="231"/>
      <c r="F182" s="231"/>
      <c r="G182" s="231"/>
      <c r="H182" s="231"/>
    </row>
    <row r="183" spans="1:8" ht="12.75">
      <c r="A183" s="228"/>
      <c r="B183" s="229"/>
      <c r="C183" s="230"/>
      <c r="D183" s="232"/>
      <c r="E183" s="231"/>
      <c r="F183" s="231"/>
      <c r="G183" s="231"/>
      <c r="H183" s="231"/>
    </row>
    <row r="184" spans="1:8" ht="12.75">
      <c r="A184" s="228"/>
      <c r="B184" s="229"/>
      <c r="C184" s="230"/>
      <c r="D184" s="232"/>
      <c r="E184" s="231"/>
      <c r="F184" s="231"/>
      <c r="G184" s="231"/>
      <c r="H184" s="231"/>
    </row>
    <row r="185" spans="1:8" ht="12.75">
      <c r="A185" s="228"/>
      <c r="B185" s="229"/>
      <c r="C185" s="230"/>
      <c r="D185" s="232"/>
      <c r="E185" s="231"/>
      <c r="F185" s="231"/>
      <c r="G185" s="231"/>
      <c r="H185" s="231"/>
    </row>
    <row r="186" spans="1:8" ht="12.75">
      <c r="A186" s="228"/>
      <c r="B186" s="229"/>
      <c r="C186" s="230"/>
      <c r="D186" s="232"/>
      <c r="E186" s="231"/>
      <c r="F186" s="231"/>
      <c r="G186" s="231"/>
      <c r="H186" s="231"/>
    </row>
    <row r="187" spans="1:8" ht="12.75">
      <c r="A187" s="228"/>
      <c r="B187" s="229"/>
      <c r="C187" s="230"/>
      <c r="D187" s="232"/>
      <c r="E187" s="231"/>
      <c r="F187" s="231"/>
      <c r="G187" s="231"/>
      <c r="H187" s="231"/>
    </row>
    <row r="188" spans="1:8" ht="13.5" thickBot="1">
      <c r="A188" s="233"/>
      <c r="B188" s="234"/>
      <c r="C188" s="218"/>
      <c r="D188" s="235"/>
      <c r="E188" s="236"/>
      <c r="F188" s="236"/>
      <c r="G188" s="236"/>
      <c r="H188" s="236"/>
    </row>
    <row r="189" ht="14.25" thickBot="1" thickTop="1"/>
    <row r="190" spans="1:8" ht="13.5" thickTop="1">
      <c r="A190" s="208" t="s">
        <v>108</v>
      </c>
      <c r="B190" s="209" t="str">
        <f>IF(H190="","",VLOOKUP(H190,AccountNames,2,FALSE))</f>
        <v>Professional Fees</v>
      </c>
      <c r="C190" s="210"/>
      <c r="D190" s="210"/>
      <c r="E190" s="210"/>
      <c r="F190" s="211"/>
      <c r="G190" s="211" t="s">
        <v>109</v>
      </c>
      <c r="H190" s="212">
        <v>411</v>
      </c>
    </row>
    <row r="191" spans="1:8" ht="13.5" thickBot="1">
      <c r="A191" s="213"/>
      <c r="B191" s="214"/>
      <c r="C191" s="215"/>
      <c r="D191" s="216"/>
      <c r="E191" s="216"/>
      <c r="F191" s="216"/>
      <c r="G191" s="216"/>
      <c r="H191" s="217"/>
    </row>
    <row r="192" spans="1:8" ht="13.5" thickTop="1">
      <c r="A192" s="282" t="s">
        <v>101</v>
      </c>
      <c r="B192" s="283"/>
      <c r="C192" s="283" t="s">
        <v>110</v>
      </c>
      <c r="D192" s="286" t="s">
        <v>103</v>
      </c>
      <c r="E192" s="279" t="s">
        <v>104</v>
      </c>
      <c r="F192" s="279" t="s">
        <v>105</v>
      </c>
      <c r="G192" s="281" t="s">
        <v>111</v>
      </c>
      <c r="H192" s="281"/>
    </row>
    <row r="193" spans="1:8" ht="13.5" thickBot="1">
      <c r="A193" s="284"/>
      <c r="B193" s="285"/>
      <c r="C193" s="285"/>
      <c r="D193" s="287"/>
      <c r="E193" s="280"/>
      <c r="F193" s="280"/>
      <c r="G193" s="219" t="s">
        <v>104</v>
      </c>
      <c r="H193" s="219" t="s">
        <v>105</v>
      </c>
    </row>
    <row r="194" spans="1:8" ht="13.5" thickTop="1">
      <c r="A194" s="220">
        <f>'General Journal P (11 an)'!$A$4</f>
        <v>38046</v>
      </c>
      <c r="B194" s="221"/>
      <c r="C194" s="222"/>
      <c r="D194" s="223"/>
      <c r="E194" s="224"/>
      <c r="F194" s="224"/>
      <c r="G194" s="224"/>
      <c r="H194" s="224"/>
    </row>
    <row r="195" spans="1:8" ht="12.75">
      <c r="A195" s="225">
        <f>'General Journal P (11 an)'!$A$5</f>
        <v>38046</v>
      </c>
      <c r="B195" s="226">
        <f>B25</f>
        <v>1</v>
      </c>
      <c r="C195" s="230"/>
      <c r="D195" s="226" t="str">
        <f>D25</f>
        <v>Page 9</v>
      </c>
      <c r="E195" s="231"/>
      <c r="F195" s="240">
        <f>E25</f>
        <v>1785</v>
      </c>
      <c r="G195" s="231"/>
      <c r="H195" s="231">
        <f>F195</f>
        <v>1785</v>
      </c>
    </row>
    <row r="196" spans="1:8" ht="12.75">
      <c r="A196" s="228"/>
      <c r="B196" s="229">
        <f>B10</f>
        <v>17</v>
      </c>
      <c r="C196" s="230"/>
      <c r="D196" s="229" t="str">
        <f>D10</f>
        <v>Page 10</v>
      </c>
      <c r="E196" s="229"/>
      <c r="F196" s="231">
        <f>E10</f>
        <v>6402</v>
      </c>
      <c r="G196" s="231"/>
      <c r="H196" s="231">
        <f>H195+F196</f>
        <v>8187</v>
      </c>
    </row>
    <row r="197" spans="1:8" ht="12.75">
      <c r="A197" s="228"/>
      <c r="B197" s="229">
        <f>'General Journal P (11 an)'!B18</f>
        <v>29</v>
      </c>
      <c r="C197" s="230" t="s">
        <v>116</v>
      </c>
      <c r="D197" s="238" t="str">
        <f>'General Journal P (11 an)'!E1</f>
        <v>Page 11</v>
      </c>
      <c r="E197" s="231">
        <f>'General Journal P (11 an)'!E18</f>
        <v>8187</v>
      </c>
      <c r="F197" s="231"/>
      <c r="G197" s="231"/>
      <c r="H197" s="231">
        <f>H196-E197</f>
        <v>0</v>
      </c>
    </row>
    <row r="198" spans="1:8" ht="12.75">
      <c r="A198" s="228"/>
      <c r="B198" s="229"/>
      <c r="C198" s="230"/>
      <c r="D198" s="232"/>
      <c r="E198" s="231"/>
      <c r="F198" s="231"/>
      <c r="G198" s="231"/>
      <c r="H198" s="231"/>
    </row>
    <row r="199" spans="1:8" ht="12.75">
      <c r="A199" s="228"/>
      <c r="B199" s="229"/>
      <c r="C199" s="230"/>
      <c r="D199" s="232"/>
      <c r="E199" s="231"/>
      <c r="F199" s="231"/>
      <c r="G199" s="231"/>
      <c r="H199" s="231"/>
    </row>
    <row r="200" spans="1:8" ht="12.75">
      <c r="A200" s="228"/>
      <c r="B200" s="229"/>
      <c r="C200" s="230"/>
      <c r="D200" s="232"/>
      <c r="E200" s="231"/>
      <c r="F200" s="231"/>
      <c r="G200" s="231"/>
      <c r="H200" s="231"/>
    </row>
    <row r="201" spans="1:8" ht="12.75">
      <c r="A201" s="228"/>
      <c r="B201" s="229"/>
      <c r="C201" s="230"/>
      <c r="D201" s="232"/>
      <c r="E201" s="231"/>
      <c r="F201" s="231"/>
      <c r="G201" s="231"/>
      <c r="H201" s="231"/>
    </row>
    <row r="202" spans="1:8" ht="12.75">
      <c r="A202" s="228"/>
      <c r="B202" s="229"/>
      <c r="C202" s="230"/>
      <c r="D202" s="232"/>
      <c r="E202" s="231"/>
      <c r="F202" s="231"/>
      <c r="G202" s="231"/>
      <c r="H202" s="231"/>
    </row>
    <row r="203" spans="1:8" ht="12.75">
      <c r="A203" s="228"/>
      <c r="B203" s="229"/>
      <c r="C203" s="230"/>
      <c r="D203" s="232"/>
      <c r="E203" s="231"/>
      <c r="F203" s="231"/>
      <c r="G203" s="231"/>
      <c r="H203" s="231"/>
    </row>
    <row r="204" spans="1:8" ht="12.75">
      <c r="A204" s="228"/>
      <c r="B204" s="229"/>
      <c r="C204" s="230"/>
      <c r="D204" s="232"/>
      <c r="E204" s="231"/>
      <c r="F204" s="231"/>
      <c r="G204" s="231"/>
      <c r="H204" s="231"/>
    </row>
    <row r="205" spans="1:8" ht="13.5" thickBot="1">
      <c r="A205" s="233"/>
      <c r="B205" s="234"/>
      <c r="C205" s="218"/>
      <c r="D205" s="235"/>
      <c r="E205" s="236"/>
      <c r="F205" s="236"/>
      <c r="G205" s="236"/>
      <c r="H205" s="236"/>
    </row>
    <row r="206" ht="14.25" thickBot="1" thickTop="1"/>
    <row r="207" spans="1:8" ht="13.5" thickTop="1">
      <c r="A207" s="208" t="s">
        <v>108</v>
      </c>
      <c r="B207" s="209" t="str">
        <f>IF(H207="","",VLOOKUP(H207,AccountNames,2,FALSE))</f>
        <v>Wage Expense</v>
      </c>
      <c r="C207" s="210"/>
      <c r="D207" s="210"/>
      <c r="E207" s="210"/>
      <c r="F207" s="211"/>
      <c r="G207" s="211" t="s">
        <v>109</v>
      </c>
      <c r="H207" s="212">
        <v>511</v>
      </c>
    </row>
    <row r="208" spans="1:8" ht="13.5" thickBot="1">
      <c r="A208" s="213"/>
      <c r="B208" s="214"/>
      <c r="C208" s="215"/>
      <c r="D208" s="216"/>
      <c r="E208" s="216"/>
      <c r="F208" s="216"/>
      <c r="G208" s="216"/>
      <c r="H208" s="217"/>
    </row>
    <row r="209" spans="1:8" ht="13.5" thickTop="1">
      <c r="A209" s="282" t="s">
        <v>101</v>
      </c>
      <c r="B209" s="283"/>
      <c r="C209" s="283" t="s">
        <v>110</v>
      </c>
      <c r="D209" s="286" t="s">
        <v>103</v>
      </c>
      <c r="E209" s="279" t="s">
        <v>104</v>
      </c>
      <c r="F209" s="279" t="s">
        <v>105</v>
      </c>
      <c r="G209" s="281" t="s">
        <v>111</v>
      </c>
      <c r="H209" s="281"/>
    </row>
    <row r="210" spans="1:8" ht="13.5" thickBot="1">
      <c r="A210" s="284"/>
      <c r="B210" s="285"/>
      <c r="C210" s="285"/>
      <c r="D210" s="287"/>
      <c r="E210" s="280"/>
      <c r="F210" s="280"/>
      <c r="G210" s="219" t="s">
        <v>104</v>
      </c>
      <c r="H210" s="219" t="s">
        <v>105</v>
      </c>
    </row>
    <row r="211" spans="1:8" ht="13.5" thickTop="1">
      <c r="A211" s="220">
        <f>'General Journal P (11 an)'!$A$4</f>
        <v>38046</v>
      </c>
      <c r="B211" s="221"/>
      <c r="C211" s="222"/>
      <c r="D211" s="223"/>
      <c r="E211" s="224"/>
      <c r="F211" s="224"/>
      <c r="G211" s="224"/>
      <c r="H211" s="224"/>
    </row>
    <row r="212" spans="1:8" ht="12.75">
      <c r="A212" s="225">
        <f>'General Journal P (11 an)'!$A$5</f>
        <v>38046</v>
      </c>
      <c r="B212" s="226">
        <v>13</v>
      </c>
      <c r="C212" s="230"/>
      <c r="D212" s="238" t="s">
        <v>159</v>
      </c>
      <c r="E212" s="231">
        <f>AssumptionsClassProblem!X91</f>
        <v>2149</v>
      </c>
      <c r="F212" s="231"/>
      <c r="G212" s="231">
        <f>E212</f>
        <v>2149</v>
      </c>
      <c r="H212" s="231"/>
    </row>
    <row r="213" spans="1:8" ht="12.75">
      <c r="A213" s="228"/>
      <c r="B213" s="229">
        <f>'General Journal P (11 an)'!B14</f>
        <v>29</v>
      </c>
      <c r="C213" s="230" t="s">
        <v>115</v>
      </c>
      <c r="D213" s="238" t="str">
        <f>'General Journal P (11 an)'!E1</f>
        <v>Page 11</v>
      </c>
      <c r="E213" s="231">
        <f>'General Journal P (11 an)'!E14</f>
        <v>250</v>
      </c>
      <c r="F213" s="231"/>
      <c r="G213" s="231">
        <f>G212+E213</f>
        <v>2399</v>
      </c>
      <c r="H213" s="231"/>
    </row>
    <row r="214" spans="1:8" ht="12.75">
      <c r="A214" s="228"/>
      <c r="B214" s="229">
        <f>B213</f>
        <v>29</v>
      </c>
      <c r="C214" s="230" t="s">
        <v>116</v>
      </c>
      <c r="D214" s="238" t="str">
        <f>D213</f>
        <v>Page 11</v>
      </c>
      <c r="E214" s="231"/>
      <c r="F214" s="231">
        <f>'General Journal P (11 an)'!F22</f>
        <v>2399</v>
      </c>
      <c r="G214" s="231">
        <f>G213-F214</f>
        <v>0</v>
      </c>
      <c r="H214" s="231"/>
    </row>
    <row r="215" spans="1:8" ht="12.75">
      <c r="A215" s="228"/>
      <c r="B215" s="229"/>
      <c r="C215" s="230"/>
      <c r="D215" s="232"/>
      <c r="E215" s="231"/>
      <c r="F215" s="231"/>
      <c r="G215" s="231"/>
      <c r="H215" s="231"/>
    </row>
    <row r="216" spans="1:8" ht="12.75">
      <c r="A216" s="228"/>
      <c r="B216" s="229"/>
      <c r="C216" s="230"/>
      <c r="D216" s="232"/>
      <c r="E216" s="231"/>
      <c r="F216" s="231"/>
      <c r="G216" s="231"/>
      <c r="H216" s="231"/>
    </row>
    <row r="217" spans="1:8" ht="12.75">
      <c r="A217" s="228"/>
      <c r="B217" s="229"/>
      <c r="C217" s="230"/>
      <c r="D217" s="232"/>
      <c r="E217" s="231"/>
      <c r="F217" s="231"/>
      <c r="G217" s="231"/>
      <c r="H217" s="231"/>
    </row>
    <row r="218" spans="1:8" ht="12.75">
      <c r="A218" s="228"/>
      <c r="B218" s="229"/>
      <c r="C218" s="230"/>
      <c r="D218" s="232"/>
      <c r="E218" s="231"/>
      <c r="F218" s="231"/>
      <c r="G218" s="231"/>
      <c r="H218" s="231"/>
    </row>
    <row r="219" spans="1:8" ht="12.75">
      <c r="A219" s="228"/>
      <c r="B219" s="229"/>
      <c r="C219" s="230"/>
      <c r="D219" s="232"/>
      <c r="E219" s="231"/>
      <c r="F219" s="231"/>
      <c r="G219" s="231"/>
      <c r="H219" s="231"/>
    </row>
    <row r="220" spans="1:8" ht="12.75">
      <c r="A220" s="228"/>
      <c r="B220" s="229"/>
      <c r="C220" s="230"/>
      <c r="D220" s="232"/>
      <c r="E220" s="231"/>
      <c r="F220" s="231"/>
      <c r="G220" s="231"/>
      <c r="H220" s="231"/>
    </row>
    <row r="221" spans="1:8" ht="12.75">
      <c r="A221" s="228"/>
      <c r="B221" s="229"/>
      <c r="C221" s="230"/>
      <c r="D221" s="232"/>
      <c r="E221" s="231"/>
      <c r="F221" s="231"/>
      <c r="G221" s="231"/>
      <c r="H221" s="231"/>
    </row>
    <row r="222" spans="1:8" ht="13.5" thickBot="1">
      <c r="A222" s="233"/>
      <c r="B222" s="234"/>
      <c r="C222" s="218"/>
      <c r="D222" s="235"/>
      <c r="E222" s="236"/>
      <c r="F222" s="236"/>
      <c r="G222" s="236"/>
      <c r="H222" s="236"/>
    </row>
    <row r="223" ht="14.25" thickBot="1" thickTop="1"/>
    <row r="224" spans="1:8" ht="13.5" thickTop="1">
      <c r="A224" s="208" t="s">
        <v>108</v>
      </c>
      <c r="B224" s="209" t="str">
        <f>IF(H224="","",VLOOKUP(H224,AccountNames,2,FALSE))</f>
        <v>Advertising Expense</v>
      </c>
      <c r="C224" s="210"/>
      <c r="D224" s="210"/>
      <c r="E224" s="210"/>
      <c r="F224" s="211"/>
      <c r="G224" s="211" t="s">
        <v>109</v>
      </c>
      <c r="H224" s="212">
        <v>514</v>
      </c>
    </row>
    <row r="225" spans="1:8" ht="13.5" thickBot="1">
      <c r="A225" s="213"/>
      <c r="B225" s="214"/>
      <c r="C225" s="215"/>
      <c r="D225" s="216"/>
      <c r="E225" s="216"/>
      <c r="F225" s="216"/>
      <c r="G225" s="216"/>
      <c r="H225" s="217"/>
    </row>
    <row r="226" spans="1:8" ht="13.5" thickTop="1">
      <c r="A226" s="282" t="s">
        <v>101</v>
      </c>
      <c r="B226" s="283"/>
      <c r="C226" s="283" t="s">
        <v>110</v>
      </c>
      <c r="D226" s="286" t="s">
        <v>103</v>
      </c>
      <c r="E226" s="279" t="s">
        <v>104</v>
      </c>
      <c r="F226" s="279" t="s">
        <v>105</v>
      </c>
      <c r="G226" s="281" t="s">
        <v>111</v>
      </c>
      <c r="H226" s="281"/>
    </row>
    <row r="227" spans="1:8" ht="13.5" thickBot="1">
      <c r="A227" s="284"/>
      <c r="B227" s="285"/>
      <c r="C227" s="285"/>
      <c r="D227" s="287"/>
      <c r="E227" s="280"/>
      <c r="F227" s="280"/>
      <c r="G227" s="219" t="s">
        <v>104</v>
      </c>
      <c r="H227" s="219" t="s">
        <v>105</v>
      </c>
    </row>
    <row r="228" spans="1:8" ht="13.5" thickTop="1">
      <c r="A228" s="220">
        <f>'General Journal P (11 an)'!$A$4</f>
        <v>38046</v>
      </c>
      <c r="B228" s="221"/>
      <c r="C228" s="222"/>
      <c r="D228" s="223"/>
      <c r="E228" s="224"/>
      <c r="F228" s="224"/>
      <c r="G228" s="224"/>
      <c r="H228" s="224"/>
    </row>
    <row r="229" spans="1:8" ht="12.75">
      <c r="A229" s="225">
        <f>'General Journal P (11 an)'!$A$5</f>
        <v>38046</v>
      </c>
      <c r="B229" s="226">
        <v>5</v>
      </c>
      <c r="C229" s="230"/>
      <c r="D229" s="238" t="s">
        <v>158</v>
      </c>
      <c r="E229" s="231">
        <f>AssumptionsClassProblem!X89</f>
        <v>619</v>
      </c>
      <c r="F229" s="231"/>
      <c r="G229" s="231">
        <f>E229</f>
        <v>619</v>
      </c>
      <c r="H229" s="231"/>
    </row>
    <row r="230" spans="1:8" ht="12.75">
      <c r="A230" s="228"/>
      <c r="B230" s="229">
        <f>'General Journal P (11 an)'!B21</f>
        <v>29</v>
      </c>
      <c r="C230" s="230" t="s">
        <v>116</v>
      </c>
      <c r="D230" s="238" t="str">
        <f>'General Journal P (11 an)'!E1</f>
        <v>Page 11</v>
      </c>
      <c r="E230" s="231"/>
      <c r="F230" s="231">
        <f>'General Journal P (11 an)'!F23</f>
        <v>619</v>
      </c>
      <c r="G230" s="231">
        <f>G229-F230</f>
        <v>0</v>
      </c>
      <c r="H230" s="231"/>
    </row>
    <row r="231" spans="1:8" ht="12.75">
      <c r="A231" s="228"/>
      <c r="B231" s="229"/>
      <c r="C231" s="230"/>
      <c r="D231" s="232"/>
      <c r="E231" s="231"/>
      <c r="F231" s="231"/>
      <c r="G231" s="231"/>
      <c r="H231" s="231"/>
    </row>
    <row r="232" spans="1:8" ht="12.75">
      <c r="A232" s="228"/>
      <c r="B232" s="229"/>
      <c r="C232" s="230"/>
      <c r="D232" s="232"/>
      <c r="E232" s="231"/>
      <c r="F232" s="231"/>
      <c r="G232" s="231"/>
      <c r="H232" s="231"/>
    </row>
    <row r="233" spans="1:8" ht="12.75">
      <c r="A233" s="228"/>
      <c r="B233" s="229"/>
      <c r="C233" s="230"/>
      <c r="D233" s="232"/>
      <c r="E233" s="231"/>
      <c r="F233" s="231"/>
      <c r="G233" s="231"/>
      <c r="H233" s="231"/>
    </row>
    <row r="234" spans="1:8" ht="12.75">
      <c r="A234" s="228"/>
      <c r="B234" s="229"/>
      <c r="C234" s="230"/>
      <c r="D234" s="232"/>
      <c r="E234" s="231"/>
      <c r="F234" s="231"/>
      <c r="G234" s="231"/>
      <c r="H234" s="231"/>
    </row>
    <row r="235" spans="1:8" ht="12.75">
      <c r="A235" s="228"/>
      <c r="B235" s="229"/>
      <c r="C235" s="230"/>
      <c r="D235" s="232"/>
      <c r="E235" s="231"/>
      <c r="F235" s="231"/>
      <c r="G235" s="231"/>
      <c r="H235" s="231"/>
    </row>
    <row r="236" spans="1:8" ht="12.75">
      <c r="A236" s="228"/>
      <c r="B236" s="229"/>
      <c r="C236" s="230"/>
      <c r="D236" s="232"/>
      <c r="E236" s="231"/>
      <c r="F236" s="231"/>
      <c r="G236" s="231"/>
      <c r="H236" s="231"/>
    </row>
    <row r="237" spans="1:8" ht="12.75">
      <c r="A237" s="228"/>
      <c r="B237" s="229"/>
      <c r="C237" s="230"/>
      <c r="D237" s="232"/>
      <c r="E237" s="231"/>
      <c r="F237" s="231"/>
      <c r="G237" s="231"/>
      <c r="H237" s="231"/>
    </row>
    <row r="238" spans="1:8" ht="12.75">
      <c r="A238" s="228"/>
      <c r="B238" s="229"/>
      <c r="C238" s="230"/>
      <c r="D238" s="232"/>
      <c r="E238" s="231"/>
      <c r="F238" s="231"/>
      <c r="G238" s="231"/>
      <c r="H238" s="231"/>
    </row>
    <row r="239" spans="1:8" ht="13.5" thickBot="1">
      <c r="A239" s="233"/>
      <c r="B239" s="234"/>
      <c r="C239" s="218"/>
      <c r="D239" s="235"/>
      <c r="E239" s="236"/>
      <c r="F239" s="236"/>
      <c r="G239" s="236"/>
      <c r="H239" s="236"/>
    </row>
    <row r="240" ht="14.25" thickBot="1" thickTop="1"/>
    <row r="241" spans="1:8" ht="13.5" thickTop="1">
      <c r="A241" s="208" t="s">
        <v>108</v>
      </c>
      <c r="B241" s="209" t="str">
        <f>IF(H241="","",VLOOKUP(H241,AccountNames,2,FALSE))</f>
        <v>Utilities Expense</v>
      </c>
      <c r="C241" s="210"/>
      <c r="D241" s="210"/>
      <c r="E241" s="210"/>
      <c r="F241" s="211"/>
      <c r="G241" s="211" t="s">
        <v>109</v>
      </c>
      <c r="H241" s="212">
        <v>515</v>
      </c>
    </row>
    <row r="242" spans="1:8" ht="13.5" thickBot="1">
      <c r="A242" s="213"/>
      <c r="B242" s="214"/>
      <c r="C242" s="215"/>
      <c r="D242" s="216"/>
      <c r="E242" s="216"/>
      <c r="F242" s="216"/>
      <c r="G242" s="216"/>
      <c r="H242" s="217"/>
    </row>
    <row r="243" spans="1:8" ht="13.5" thickTop="1">
      <c r="A243" s="282" t="s">
        <v>101</v>
      </c>
      <c r="B243" s="283"/>
      <c r="C243" s="283" t="s">
        <v>110</v>
      </c>
      <c r="D243" s="286" t="s">
        <v>103</v>
      </c>
      <c r="E243" s="279" t="s">
        <v>104</v>
      </c>
      <c r="F243" s="279" t="s">
        <v>105</v>
      </c>
      <c r="G243" s="281" t="s">
        <v>111</v>
      </c>
      <c r="H243" s="281"/>
    </row>
    <row r="244" spans="1:8" ht="13.5" thickBot="1">
      <c r="A244" s="284"/>
      <c r="B244" s="285"/>
      <c r="C244" s="285"/>
      <c r="D244" s="287"/>
      <c r="E244" s="280"/>
      <c r="F244" s="280"/>
      <c r="G244" s="219" t="s">
        <v>104</v>
      </c>
      <c r="H244" s="219" t="s">
        <v>105</v>
      </c>
    </row>
    <row r="245" spans="1:8" ht="13.5" thickTop="1">
      <c r="A245" s="220">
        <f>'General Journal P (11 an)'!$A$4</f>
        <v>38046</v>
      </c>
      <c r="B245" s="221"/>
      <c r="C245" s="222"/>
      <c r="D245" s="223"/>
      <c r="E245" s="224"/>
      <c r="F245" s="224"/>
      <c r="G245" s="224"/>
      <c r="H245" s="224"/>
    </row>
    <row r="246" spans="1:8" ht="12.75">
      <c r="A246" s="225">
        <f>'General Journal P (11 an)'!$A$5</f>
        <v>38046</v>
      </c>
      <c r="B246" s="226">
        <v>9</v>
      </c>
      <c r="C246" s="230"/>
      <c r="D246" s="238" t="s">
        <v>158</v>
      </c>
      <c r="E246" s="231">
        <f>AssumptionsClassProblem!X90</f>
        <v>96</v>
      </c>
      <c r="F246" s="231"/>
      <c r="G246" s="231">
        <f>E246</f>
        <v>96</v>
      </c>
      <c r="H246" s="231"/>
    </row>
    <row r="247" spans="1:8" ht="12.75">
      <c r="A247" s="228"/>
      <c r="B247" s="229">
        <f>'General Journal P (11 an)'!B21</f>
        <v>29</v>
      </c>
      <c r="C247" s="230" t="s">
        <v>116</v>
      </c>
      <c r="D247" s="238" t="str">
        <f>'General Journal P (11 an)'!E1</f>
        <v>Page 11</v>
      </c>
      <c r="E247" s="231"/>
      <c r="F247" s="231">
        <f>'General Journal P (11 an)'!F24</f>
        <v>96</v>
      </c>
      <c r="G247" s="231">
        <f>G246-F247</f>
        <v>0</v>
      </c>
      <c r="H247" s="231"/>
    </row>
    <row r="248" spans="1:8" ht="12.75">
      <c r="A248" s="228"/>
      <c r="B248" s="229"/>
      <c r="C248" s="230"/>
      <c r="D248" s="232"/>
      <c r="E248" s="231"/>
      <c r="F248" s="231"/>
      <c r="G248" s="231"/>
      <c r="H248" s="231"/>
    </row>
    <row r="249" spans="1:8" ht="12.75">
      <c r="A249" s="228"/>
      <c r="B249" s="229"/>
      <c r="C249" s="230"/>
      <c r="D249" s="232"/>
      <c r="E249" s="231"/>
      <c r="F249" s="231"/>
      <c r="G249" s="231"/>
      <c r="H249" s="231"/>
    </row>
    <row r="250" spans="1:8" ht="12.75">
      <c r="A250" s="228"/>
      <c r="B250" s="229"/>
      <c r="C250" s="230"/>
      <c r="D250" s="232"/>
      <c r="E250" s="231"/>
      <c r="F250" s="231"/>
      <c r="G250" s="231"/>
      <c r="H250" s="231"/>
    </row>
    <row r="251" spans="1:8" ht="12.75">
      <c r="A251" s="228"/>
      <c r="B251" s="229"/>
      <c r="C251" s="230"/>
      <c r="D251" s="232"/>
      <c r="E251" s="231"/>
      <c r="F251" s="231"/>
      <c r="G251" s="231"/>
      <c r="H251" s="231"/>
    </row>
    <row r="252" spans="1:8" ht="12.75">
      <c r="A252" s="228"/>
      <c r="B252" s="229"/>
      <c r="C252" s="230"/>
      <c r="D252" s="232"/>
      <c r="E252" s="231"/>
      <c r="F252" s="231"/>
      <c r="G252" s="231"/>
      <c r="H252" s="231"/>
    </row>
    <row r="253" spans="1:8" ht="12.75">
      <c r="A253" s="228"/>
      <c r="B253" s="229"/>
      <c r="C253" s="230"/>
      <c r="D253" s="232"/>
      <c r="E253" s="231"/>
      <c r="F253" s="231"/>
      <c r="G253" s="231"/>
      <c r="H253" s="231"/>
    </row>
    <row r="254" spans="1:8" ht="12.75">
      <c r="A254" s="228"/>
      <c r="B254" s="229"/>
      <c r="C254" s="230"/>
      <c r="D254" s="232"/>
      <c r="E254" s="231"/>
      <c r="F254" s="231"/>
      <c r="G254" s="231"/>
      <c r="H254" s="231"/>
    </row>
    <row r="255" spans="1:8" ht="12.75">
      <c r="A255" s="228"/>
      <c r="B255" s="229"/>
      <c r="C255" s="230"/>
      <c r="D255" s="232"/>
      <c r="E255" s="231"/>
      <c r="F255" s="231"/>
      <c r="G255" s="231"/>
      <c r="H255" s="231"/>
    </row>
    <row r="256" spans="1:8" ht="13.5" thickBot="1">
      <c r="A256" s="233"/>
      <c r="B256" s="234"/>
      <c r="C256" s="218"/>
      <c r="D256" s="235"/>
      <c r="E256" s="236"/>
      <c r="F256" s="236"/>
      <c r="G256" s="236"/>
      <c r="H256" s="236"/>
    </row>
    <row r="257" ht="14.25" thickBot="1" thickTop="1"/>
    <row r="258" spans="1:8" ht="13.5" thickTop="1">
      <c r="A258" s="208" t="s">
        <v>108</v>
      </c>
      <c r="B258" s="209" t="str">
        <f>IF(H258="","",VLOOKUP(H258,AccountNames,2,FALSE))</f>
        <v>Property Insurance Expense</v>
      </c>
      <c r="C258" s="210"/>
      <c r="D258" s="210"/>
      <c r="E258" s="210"/>
      <c r="F258" s="211"/>
      <c r="G258" s="211" t="s">
        <v>109</v>
      </c>
      <c r="H258" s="212">
        <v>517</v>
      </c>
    </row>
    <row r="259" spans="1:8" ht="13.5" thickBot="1">
      <c r="A259" s="213"/>
      <c r="B259" s="214"/>
      <c r="C259" s="215"/>
      <c r="D259" s="216"/>
      <c r="E259" s="216"/>
      <c r="F259" s="216"/>
      <c r="G259" s="216"/>
      <c r="H259" s="217"/>
    </row>
    <row r="260" spans="1:8" ht="13.5" thickTop="1">
      <c r="A260" s="282" t="s">
        <v>101</v>
      </c>
      <c r="B260" s="283"/>
      <c r="C260" s="283" t="s">
        <v>110</v>
      </c>
      <c r="D260" s="286" t="s">
        <v>103</v>
      </c>
      <c r="E260" s="279" t="s">
        <v>104</v>
      </c>
      <c r="F260" s="279" t="s">
        <v>105</v>
      </c>
      <c r="G260" s="281" t="s">
        <v>111</v>
      </c>
      <c r="H260" s="281"/>
    </row>
    <row r="261" spans="1:8" ht="13.5" thickBot="1">
      <c r="A261" s="284"/>
      <c r="B261" s="285"/>
      <c r="C261" s="285"/>
      <c r="D261" s="287"/>
      <c r="E261" s="280"/>
      <c r="F261" s="280"/>
      <c r="G261" s="219" t="s">
        <v>104</v>
      </c>
      <c r="H261" s="219" t="s">
        <v>105</v>
      </c>
    </row>
    <row r="262" spans="1:8" ht="13.5" thickTop="1">
      <c r="A262" s="220">
        <f>'General Journal P (11 an)'!$A$4</f>
        <v>38046</v>
      </c>
      <c r="B262" s="221"/>
      <c r="C262" s="222"/>
      <c r="D262" s="223"/>
      <c r="E262" s="224"/>
      <c r="F262" s="224"/>
      <c r="G262" s="224"/>
      <c r="H262" s="224"/>
    </row>
    <row r="263" spans="1:8" ht="12.75">
      <c r="A263" s="225">
        <f>'General Journal P (11 an)'!$A$5</f>
        <v>38046</v>
      </c>
      <c r="B263" s="226">
        <f>'General Journal P (11 an)'!B5</f>
        <v>29</v>
      </c>
      <c r="C263" s="230" t="s">
        <v>115</v>
      </c>
      <c r="D263" s="238" t="str">
        <f>'General Journal P (11 an)'!E1</f>
        <v>Page 11</v>
      </c>
      <c r="E263" s="231">
        <f>'General Journal P (11 an)'!E5</f>
        <v>200</v>
      </c>
      <c r="F263" s="231"/>
      <c r="G263" s="231">
        <f>E263</f>
        <v>200</v>
      </c>
      <c r="H263" s="231"/>
    </row>
    <row r="264" spans="1:8" ht="12.75">
      <c r="A264" s="228"/>
      <c r="B264" s="229">
        <f>'General Journal P (11 an)'!B21</f>
        <v>29</v>
      </c>
      <c r="C264" s="230" t="s">
        <v>116</v>
      </c>
      <c r="D264" s="238" t="str">
        <f>'General Journal P (11 an)'!E1</f>
        <v>Page 11</v>
      </c>
      <c r="E264" s="231"/>
      <c r="F264" s="231">
        <f>'General Journal P (11 an)'!F25</f>
        <v>200</v>
      </c>
      <c r="G264" s="231">
        <f>G263-F264</f>
        <v>0</v>
      </c>
      <c r="H264" s="231"/>
    </row>
    <row r="265" spans="1:8" ht="12.75">
      <c r="A265" s="228"/>
      <c r="B265" s="229"/>
      <c r="C265" s="230"/>
      <c r="D265" s="238"/>
      <c r="E265" s="231"/>
      <c r="F265" s="231"/>
      <c r="G265" s="231"/>
      <c r="H265" s="231"/>
    </row>
    <row r="266" spans="1:8" ht="12.75">
      <c r="A266" s="228"/>
      <c r="B266" s="229"/>
      <c r="C266" s="230"/>
      <c r="D266" s="232"/>
      <c r="E266" s="231"/>
      <c r="F266" s="231"/>
      <c r="G266" s="231"/>
      <c r="H266" s="231"/>
    </row>
    <row r="267" spans="1:8" ht="12.75">
      <c r="A267" s="228"/>
      <c r="B267" s="229"/>
      <c r="C267" s="230"/>
      <c r="D267" s="232"/>
      <c r="E267" s="231"/>
      <c r="F267" s="231"/>
      <c r="G267" s="231"/>
      <c r="H267" s="231"/>
    </row>
    <row r="268" spans="1:8" ht="12.75">
      <c r="A268" s="228"/>
      <c r="B268" s="229"/>
      <c r="C268" s="230"/>
      <c r="D268" s="232"/>
      <c r="E268" s="231"/>
      <c r="F268" s="231"/>
      <c r="G268" s="231"/>
      <c r="H268" s="231"/>
    </row>
    <row r="269" spans="1:8" ht="12.75">
      <c r="A269" s="228"/>
      <c r="B269" s="229"/>
      <c r="C269" s="230"/>
      <c r="D269" s="232"/>
      <c r="E269" s="231"/>
      <c r="F269" s="231"/>
      <c r="G269" s="231"/>
      <c r="H269" s="231"/>
    </row>
    <row r="270" spans="1:8" ht="12.75">
      <c r="A270" s="228"/>
      <c r="B270" s="229"/>
      <c r="C270" s="230"/>
      <c r="D270" s="232"/>
      <c r="E270" s="231"/>
      <c r="F270" s="231"/>
      <c r="G270" s="231"/>
      <c r="H270" s="231"/>
    </row>
    <row r="271" spans="1:8" ht="12.75">
      <c r="A271" s="228"/>
      <c r="B271" s="229"/>
      <c r="C271" s="230"/>
      <c r="D271" s="232"/>
      <c r="E271" s="231"/>
      <c r="F271" s="231"/>
      <c r="G271" s="231"/>
      <c r="H271" s="231"/>
    </row>
    <row r="272" spans="1:8" ht="12.75">
      <c r="A272" s="228"/>
      <c r="B272" s="229"/>
      <c r="C272" s="230"/>
      <c r="D272" s="232"/>
      <c r="E272" s="231"/>
      <c r="F272" s="231"/>
      <c r="G272" s="231"/>
      <c r="H272" s="231"/>
    </row>
    <row r="273" spans="1:8" ht="13.5" thickBot="1">
      <c r="A273" s="233"/>
      <c r="B273" s="234"/>
      <c r="C273" s="218"/>
      <c r="D273" s="235"/>
      <c r="E273" s="236"/>
      <c r="F273" s="236"/>
      <c r="G273" s="236"/>
      <c r="H273" s="236"/>
    </row>
    <row r="274" ht="14.25" thickBot="1" thickTop="1"/>
    <row r="275" spans="1:8" ht="13.5" thickTop="1">
      <c r="A275" s="208" t="s">
        <v>108</v>
      </c>
      <c r="B275" s="209" t="str">
        <f>IF(H275="","",VLOOKUP(H275,AccountNames,2,FALSE))</f>
        <v>Auto Insurance Expense</v>
      </c>
      <c r="C275" s="210"/>
      <c r="D275" s="210"/>
      <c r="E275" s="210"/>
      <c r="F275" s="211"/>
      <c r="G275" s="211" t="s">
        <v>109</v>
      </c>
      <c r="H275" s="212">
        <v>518</v>
      </c>
    </row>
    <row r="276" spans="1:8" ht="13.5" thickBot="1">
      <c r="A276" s="213"/>
      <c r="B276" s="214"/>
      <c r="C276" s="215"/>
      <c r="D276" s="216"/>
      <c r="E276" s="216"/>
      <c r="F276" s="216"/>
      <c r="G276" s="216"/>
      <c r="H276" s="217"/>
    </row>
    <row r="277" spans="1:8" ht="13.5" thickTop="1">
      <c r="A277" s="282" t="s">
        <v>101</v>
      </c>
      <c r="B277" s="283"/>
      <c r="C277" s="283" t="s">
        <v>110</v>
      </c>
      <c r="D277" s="286" t="s">
        <v>103</v>
      </c>
      <c r="E277" s="279" t="s">
        <v>104</v>
      </c>
      <c r="F277" s="279" t="s">
        <v>105</v>
      </c>
      <c r="G277" s="281" t="s">
        <v>111</v>
      </c>
      <c r="H277" s="281"/>
    </row>
    <row r="278" spans="1:8" ht="13.5" thickBot="1">
      <c r="A278" s="284"/>
      <c r="B278" s="285"/>
      <c r="C278" s="285"/>
      <c r="D278" s="287"/>
      <c r="E278" s="280"/>
      <c r="F278" s="280"/>
      <c r="G278" s="219" t="s">
        <v>104</v>
      </c>
      <c r="H278" s="219" t="s">
        <v>105</v>
      </c>
    </row>
    <row r="279" spans="1:8" ht="13.5" thickTop="1">
      <c r="A279" s="220">
        <f>'General Journal P (11 an)'!$A$4</f>
        <v>38046</v>
      </c>
      <c r="B279" s="221"/>
      <c r="C279" s="222"/>
      <c r="D279" s="223"/>
      <c r="E279" s="224"/>
      <c r="F279" s="224"/>
      <c r="G279" s="224"/>
      <c r="H279" s="224"/>
    </row>
    <row r="280" spans="1:8" ht="12.75">
      <c r="A280" s="225">
        <f>'General Journal P (11 an)'!$A$5</f>
        <v>38046</v>
      </c>
      <c r="B280" s="226">
        <f>'General Journal P (11 an)'!B8</f>
        <v>29</v>
      </c>
      <c r="C280" s="230" t="s">
        <v>115</v>
      </c>
      <c r="D280" s="238" t="str">
        <f>'General Journal P (11 an)'!E1</f>
        <v>Page 11</v>
      </c>
      <c r="E280" s="231">
        <f>'General Journal P (11 an)'!E8</f>
        <v>150</v>
      </c>
      <c r="F280" s="231"/>
      <c r="G280" s="231">
        <f>E280</f>
        <v>150</v>
      </c>
      <c r="H280" s="231"/>
    </row>
    <row r="281" spans="1:8" ht="12.75">
      <c r="A281" s="228"/>
      <c r="B281" s="229">
        <f>'General Journal P (11 an)'!B21</f>
        <v>29</v>
      </c>
      <c r="C281" s="230" t="s">
        <v>116</v>
      </c>
      <c r="D281" s="238" t="str">
        <f>'General Journal P (11 an)'!E1</f>
        <v>Page 11</v>
      </c>
      <c r="E281" s="231"/>
      <c r="F281" s="231">
        <f>'General Journal P (11 an)'!F26</f>
        <v>150</v>
      </c>
      <c r="G281" s="231">
        <f>G280-F281</f>
        <v>0</v>
      </c>
      <c r="H281" s="231"/>
    </row>
    <row r="282" spans="1:8" ht="12.75">
      <c r="A282" s="228"/>
      <c r="B282" s="229"/>
      <c r="C282" s="230"/>
      <c r="D282" s="232"/>
      <c r="E282" s="231"/>
      <c r="F282" s="231"/>
      <c r="G282" s="231"/>
      <c r="H282" s="231"/>
    </row>
    <row r="283" spans="1:8" ht="12.75">
      <c r="A283" s="228"/>
      <c r="B283" s="229"/>
      <c r="C283" s="230"/>
      <c r="D283" s="232"/>
      <c r="E283" s="231"/>
      <c r="F283" s="231"/>
      <c r="G283" s="231"/>
      <c r="H283" s="231"/>
    </row>
    <row r="284" spans="1:8" ht="12.75">
      <c r="A284" s="228"/>
      <c r="B284" s="229"/>
      <c r="C284" s="230"/>
      <c r="D284" s="232"/>
      <c r="E284" s="231"/>
      <c r="F284" s="231"/>
      <c r="G284" s="231"/>
      <c r="H284" s="231"/>
    </row>
    <row r="285" spans="1:8" ht="12.75">
      <c r="A285" s="228"/>
      <c r="B285" s="229"/>
      <c r="C285" s="230"/>
      <c r="D285" s="232"/>
      <c r="E285" s="231"/>
      <c r="F285" s="231"/>
      <c r="G285" s="231"/>
      <c r="H285" s="231"/>
    </row>
    <row r="286" spans="1:8" ht="12.75">
      <c r="A286" s="228"/>
      <c r="B286" s="229"/>
      <c r="C286" s="230"/>
      <c r="D286" s="232"/>
      <c r="E286" s="231"/>
      <c r="F286" s="231"/>
      <c r="G286" s="231"/>
      <c r="H286" s="231"/>
    </row>
    <row r="287" spans="1:8" ht="12.75">
      <c r="A287" s="228"/>
      <c r="B287" s="229"/>
      <c r="C287" s="230"/>
      <c r="D287" s="232"/>
      <c r="E287" s="231"/>
      <c r="F287" s="231"/>
      <c r="G287" s="231"/>
      <c r="H287" s="231"/>
    </row>
    <row r="288" spans="1:8" ht="12.75">
      <c r="A288" s="228"/>
      <c r="B288" s="229"/>
      <c r="C288" s="230"/>
      <c r="D288" s="232"/>
      <c r="E288" s="231"/>
      <c r="F288" s="231"/>
      <c r="G288" s="231"/>
      <c r="H288" s="231"/>
    </row>
    <row r="289" spans="1:8" ht="12.75">
      <c r="A289" s="228"/>
      <c r="B289" s="229"/>
      <c r="C289" s="230"/>
      <c r="D289" s="232"/>
      <c r="E289" s="231"/>
      <c r="F289" s="231"/>
      <c r="G289" s="231"/>
      <c r="H289" s="231"/>
    </row>
    <row r="290" spans="1:8" ht="13.5" thickBot="1">
      <c r="A290" s="233"/>
      <c r="B290" s="234"/>
      <c r="C290" s="218"/>
      <c r="D290" s="235"/>
      <c r="E290" s="236"/>
      <c r="F290" s="236"/>
      <c r="G290" s="236"/>
      <c r="H290" s="236"/>
    </row>
    <row r="291" ht="14.25" thickBot="1" thickTop="1"/>
    <row r="292" spans="1:8" ht="13.5" thickTop="1">
      <c r="A292" s="208" t="s">
        <v>108</v>
      </c>
      <c r="B292" s="209" t="str">
        <f>IF(H292="","",VLOOKUP(H292,AccountNames,2,FALSE))</f>
        <v>Depreciation Expense, Computer Equipment</v>
      </c>
      <c r="C292" s="210"/>
      <c r="D292" s="210"/>
      <c r="E292" s="210"/>
      <c r="F292" s="211"/>
      <c r="G292" s="211" t="s">
        <v>109</v>
      </c>
      <c r="H292" s="212">
        <v>525</v>
      </c>
    </row>
    <row r="293" spans="1:8" ht="13.5" thickBot="1">
      <c r="A293" s="213"/>
      <c r="B293" s="214"/>
      <c r="C293" s="215"/>
      <c r="D293" s="216"/>
      <c r="E293" s="216"/>
      <c r="F293" s="216"/>
      <c r="G293" s="216"/>
      <c r="H293" s="217"/>
    </row>
    <row r="294" spans="1:8" ht="13.5" thickTop="1">
      <c r="A294" s="282" t="s">
        <v>101</v>
      </c>
      <c r="B294" s="283"/>
      <c r="C294" s="283" t="s">
        <v>110</v>
      </c>
      <c r="D294" s="286" t="s">
        <v>103</v>
      </c>
      <c r="E294" s="279" t="s">
        <v>104</v>
      </c>
      <c r="F294" s="279" t="s">
        <v>105</v>
      </c>
      <c r="G294" s="281" t="s">
        <v>111</v>
      </c>
      <c r="H294" s="281"/>
    </row>
    <row r="295" spans="1:8" ht="13.5" thickBot="1">
      <c r="A295" s="284"/>
      <c r="B295" s="285"/>
      <c r="C295" s="285"/>
      <c r="D295" s="287"/>
      <c r="E295" s="280"/>
      <c r="F295" s="280"/>
      <c r="G295" s="219" t="s">
        <v>104</v>
      </c>
      <c r="H295" s="219" t="s">
        <v>105</v>
      </c>
    </row>
    <row r="296" spans="1:8" ht="13.5" thickTop="1">
      <c r="A296" s="220">
        <f>'General Journal P (11 an)'!$A$4</f>
        <v>38046</v>
      </c>
      <c r="B296" s="221"/>
      <c r="C296" s="222"/>
      <c r="D296" s="223"/>
      <c r="E296" s="224"/>
      <c r="F296" s="224"/>
      <c r="G296" s="224"/>
      <c r="H296" s="224"/>
    </row>
    <row r="297" spans="1:8" ht="12.75">
      <c r="A297" s="225">
        <f>'General Journal P (11 an)'!$A$5</f>
        <v>38046</v>
      </c>
      <c r="B297" s="226">
        <f>'General Journal P (11 an)'!B11</f>
        <v>29</v>
      </c>
      <c r="C297" s="230" t="s">
        <v>115</v>
      </c>
      <c r="D297" s="238" t="str">
        <f>'General Journal P (11 an)'!E1</f>
        <v>Page 11</v>
      </c>
      <c r="E297" s="231">
        <f>'General Journal P (11 an)'!E11</f>
        <v>252</v>
      </c>
      <c r="F297" s="231"/>
      <c r="G297" s="231">
        <f>E297</f>
        <v>252</v>
      </c>
      <c r="H297" s="231"/>
    </row>
    <row r="298" spans="1:8" ht="12.75">
      <c r="A298" s="228"/>
      <c r="B298" s="229">
        <f>'General Journal P (11 an)'!B21</f>
        <v>29</v>
      </c>
      <c r="C298" s="230" t="s">
        <v>116</v>
      </c>
      <c r="D298" s="238" t="str">
        <f>'General Journal P (11 an)'!E1</f>
        <v>Page 11</v>
      </c>
      <c r="E298" s="231"/>
      <c r="F298" s="231">
        <f>'General Journal P (11 an)'!F27</f>
        <v>252</v>
      </c>
      <c r="G298" s="231">
        <f>G297-F298</f>
        <v>0</v>
      </c>
      <c r="H298" s="231"/>
    </row>
    <row r="299" spans="1:8" ht="12.75">
      <c r="A299" s="228"/>
      <c r="B299" s="229"/>
      <c r="C299" s="230"/>
      <c r="D299" s="232"/>
      <c r="E299" s="231"/>
      <c r="F299" s="231"/>
      <c r="G299" s="231"/>
      <c r="H299" s="231"/>
    </row>
    <row r="300" spans="1:8" ht="12.75">
      <c r="A300" s="228"/>
      <c r="B300" s="229"/>
      <c r="C300" s="230"/>
      <c r="D300" s="232"/>
      <c r="E300" s="231"/>
      <c r="F300" s="231"/>
      <c r="G300" s="231"/>
      <c r="H300" s="231"/>
    </row>
    <row r="301" spans="1:8" ht="12.75">
      <c r="A301" s="228"/>
      <c r="B301" s="229"/>
      <c r="C301" s="230"/>
      <c r="D301" s="232"/>
      <c r="E301" s="231"/>
      <c r="F301" s="231"/>
      <c r="G301" s="231"/>
      <c r="H301" s="231"/>
    </row>
    <row r="302" spans="1:8" ht="12.75">
      <c r="A302" s="228"/>
      <c r="B302" s="229"/>
      <c r="C302" s="230"/>
      <c r="D302" s="232"/>
      <c r="E302" s="231"/>
      <c r="F302" s="231"/>
      <c r="G302" s="231"/>
      <c r="H302" s="231"/>
    </row>
    <row r="303" spans="1:8" ht="12.75">
      <c r="A303" s="228"/>
      <c r="B303" s="229"/>
      <c r="C303" s="230"/>
      <c r="D303" s="232"/>
      <c r="E303" s="231"/>
      <c r="F303" s="231"/>
      <c r="G303" s="231"/>
      <c r="H303" s="231"/>
    </row>
    <row r="304" spans="1:8" ht="12.75">
      <c r="A304" s="228"/>
      <c r="B304" s="229"/>
      <c r="C304" s="230"/>
      <c r="D304" s="232"/>
      <c r="E304" s="231"/>
      <c r="F304" s="231"/>
      <c r="G304" s="231"/>
      <c r="H304" s="231"/>
    </row>
    <row r="305" spans="1:8" ht="12.75">
      <c r="A305" s="228"/>
      <c r="B305" s="229"/>
      <c r="C305" s="230"/>
      <c r="D305" s="232"/>
      <c r="E305" s="231"/>
      <c r="F305" s="231"/>
      <c r="G305" s="231"/>
      <c r="H305" s="231"/>
    </row>
    <row r="306" spans="1:8" ht="12.75">
      <c r="A306" s="228"/>
      <c r="B306" s="229"/>
      <c r="C306" s="230"/>
      <c r="D306" s="232"/>
      <c r="E306" s="231"/>
      <c r="F306" s="231"/>
      <c r="G306" s="231"/>
      <c r="H306" s="231"/>
    </row>
    <row r="307" spans="1:8" ht="13.5" thickBot="1">
      <c r="A307" s="233"/>
      <c r="B307" s="234"/>
      <c r="C307" s="218"/>
      <c r="D307" s="235"/>
      <c r="E307" s="236"/>
      <c r="F307" s="236"/>
      <c r="G307" s="236"/>
      <c r="H307" s="236"/>
    </row>
    <row r="308" spans="7:8" ht="13.5" thickTop="1">
      <c r="G308" s="241"/>
      <c r="H308" s="241"/>
    </row>
  </sheetData>
  <mergeCells count="109">
    <mergeCell ref="A175:B176"/>
    <mergeCell ref="C175:C176"/>
    <mergeCell ref="D175:D176"/>
    <mergeCell ref="E175:E176"/>
    <mergeCell ref="A1:H1"/>
    <mergeCell ref="F5:F6"/>
    <mergeCell ref="G5:H5"/>
    <mergeCell ref="A5:B6"/>
    <mergeCell ref="C5:C6"/>
    <mergeCell ref="D5:D6"/>
    <mergeCell ref="E5:E6"/>
    <mergeCell ref="A22:B23"/>
    <mergeCell ref="C22:C23"/>
    <mergeCell ref="D22:D23"/>
    <mergeCell ref="E22:E23"/>
    <mergeCell ref="F56:F57"/>
    <mergeCell ref="G56:H56"/>
    <mergeCell ref="A39:B40"/>
    <mergeCell ref="C39:C40"/>
    <mergeCell ref="D39:D40"/>
    <mergeCell ref="E39:E40"/>
    <mergeCell ref="F22:F23"/>
    <mergeCell ref="G22:H22"/>
    <mergeCell ref="F39:F40"/>
    <mergeCell ref="G39:H39"/>
    <mergeCell ref="F73:F74"/>
    <mergeCell ref="G73:H73"/>
    <mergeCell ref="A56:B57"/>
    <mergeCell ref="C56:C57"/>
    <mergeCell ref="A73:B74"/>
    <mergeCell ref="C73:C74"/>
    <mergeCell ref="D73:D74"/>
    <mergeCell ref="E73:E74"/>
    <mergeCell ref="D56:D57"/>
    <mergeCell ref="E56:E57"/>
    <mergeCell ref="A90:B91"/>
    <mergeCell ref="C90:C91"/>
    <mergeCell ref="D90:D91"/>
    <mergeCell ref="E90:E91"/>
    <mergeCell ref="F124:F125"/>
    <mergeCell ref="G124:H124"/>
    <mergeCell ref="A107:B108"/>
    <mergeCell ref="C107:C108"/>
    <mergeCell ref="D107:D108"/>
    <mergeCell ref="E107:E108"/>
    <mergeCell ref="F90:F91"/>
    <mergeCell ref="G90:H90"/>
    <mergeCell ref="F107:F108"/>
    <mergeCell ref="G107:H107"/>
    <mergeCell ref="F141:F142"/>
    <mergeCell ref="G141:H141"/>
    <mergeCell ref="A124:B125"/>
    <mergeCell ref="C124:C125"/>
    <mergeCell ref="A141:B142"/>
    <mergeCell ref="C141:C142"/>
    <mergeCell ref="D141:D142"/>
    <mergeCell ref="E141:E142"/>
    <mergeCell ref="D124:D125"/>
    <mergeCell ref="E124:E125"/>
    <mergeCell ref="A158:B159"/>
    <mergeCell ref="C158:C159"/>
    <mergeCell ref="D158:D159"/>
    <mergeCell ref="E158:E159"/>
    <mergeCell ref="F209:F210"/>
    <mergeCell ref="G209:H209"/>
    <mergeCell ref="A192:B193"/>
    <mergeCell ref="C192:C193"/>
    <mergeCell ref="D192:D193"/>
    <mergeCell ref="E192:E193"/>
    <mergeCell ref="F158:F159"/>
    <mergeCell ref="G158:H158"/>
    <mergeCell ref="F192:F193"/>
    <mergeCell ref="G192:H192"/>
    <mergeCell ref="F175:F176"/>
    <mergeCell ref="G175:H175"/>
    <mergeCell ref="F226:F227"/>
    <mergeCell ref="G226:H226"/>
    <mergeCell ref="A209:B210"/>
    <mergeCell ref="C209:C210"/>
    <mergeCell ref="A226:B227"/>
    <mergeCell ref="C226:C227"/>
    <mergeCell ref="D226:D227"/>
    <mergeCell ref="E226:E227"/>
    <mergeCell ref="D209:D210"/>
    <mergeCell ref="E209:E210"/>
    <mergeCell ref="A243:B244"/>
    <mergeCell ref="C243:C244"/>
    <mergeCell ref="D243:D244"/>
    <mergeCell ref="E243:E244"/>
    <mergeCell ref="F277:F278"/>
    <mergeCell ref="G277:H277"/>
    <mergeCell ref="A260:B261"/>
    <mergeCell ref="C260:C261"/>
    <mergeCell ref="D260:D261"/>
    <mergeCell ref="E260:E261"/>
    <mergeCell ref="F243:F244"/>
    <mergeCell ref="G243:H243"/>
    <mergeCell ref="F260:F261"/>
    <mergeCell ref="G260:H260"/>
    <mergeCell ref="F294:F295"/>
    <mergeCell ref="G294:H294"/>
    <mergeCell ref="A277:B278"/>
    <mergeCell ref="C277:C278"/>
    <mergeCell ref="A294:B295"/>
    <mergeCell ref="C294:C295"/>
    <mergeCell ref="D294:D295"/>
    <mergeCell ref="E294:E295"/>
    <mergeCell ref="D277:D278"/>
    <mergeCell ref="E277:E278"/>
  </mergeCells>
  <dataValidations count="2">
    <dataValidation type="list" allowBlank="1" showInputMessage="1" showErrorMessage="1" sqref="C297:C307 C9:C18 C26:C35 C43:C52 C60:C69 C77:C86 C94:C103 C127:C137 C111:C120 C145:C154 C195:C205 C212:C222 C229:C239 C246:C256 C263:C273 C280:C290 C162:C171 C179:C188">
      <formula1>item</formula1>
    </dataValidation>
    <dataValidation type="list" allowBlank="1" showInputMessage="1" showErrorMessage="1" sqref="D113:D120 D24:D35 D41:D52 D58:D69 D75:D86 D92:D103 D10:D18 D126:D137 D143:D154 D197:D205 D296:D307 D211:D222 D228:D239 D245:D256 D262:D273 D279:D290 D194 D109:D111 D8 D160 D162:D171 D177 D179:D188">
      <formula1>Pages</formula1>
    </dataValidation>
  </dataValidations>
  <printOptions horizontalCentered="1"/>
  <pageMargins left="0.75" right="0.75" top="1" bottom="1" header="0.5" footer="0.5"/>
  <pageSetup fitToHeight="0" fitToWidth="1" horizontalDpi="600" verticalDpi="600" orientation="portrait" r:id="rId1"/>
  <headerFooter alignWithMargins="0">
    <oddHeader>&amp;C&amp;A</oddHeader>
    <oddFooter>&amp;LAccounting Is Fun!&amp;CPage &amp;P of &amp;N&amp;RAccounting Is Fun!</oddFooter>
  </headerFooter>
</worksheet>
</file>

<file path=xl/worksheets/sheet16.xml><?xml version="1.0" encoding="utf-8"?>
<worksheet xmlns="http://schemas.openxmlformats.org/spreadsheetml/2006/main" xmlns:r="http://schemas.openxmlformats.org/officeDocument/2006/relationships">
  <sheetPr codeName="Sheet17">
    <tabColor indexed="40"/>
    <pageSetUpPr fitToPage="1"/>
  </sheetPr>
  <dimension ref="A1:E15"/>
  <sheetViews>
    <sheetView workbookViewId="0" topLeftCell="A1">
      <selection activeCell="A1" sqref="A1:H1"/>
    </sheetView>
  </sheetViews>
  <sheetFormatPr defaultColWidth="9.140625" defaultRowHeight="12.75"/>
  <cols>
    <col min="1" max="1" width="2.421875" style="0" customWidth="1"/>
    <col min="2" max="2" width="42.140625" style="0" customWidth="1"/>
    <col min="3" max="4" width="10.28125" style="0" bestFit="1" customWidth="1"/>
    <col min="5" max="5" width="2.421875" style="0" customWidth="1"/>
  </cols>
  <sheetData>
    <row r="1" spans="1:5" ht="13.5" thickTop="1">
      <c r="A1" s="188" t="str">
        <f>AssumptionsClassProblem!F22</f>
        <v>Ron's Accounting</v>
      </c>
      <c r="B1" s="189"/>
      <c r="C1" s="189"/>
      <c r="D1" s="189"/>
      <c r="E1" s="190"/>
    </row>
    <row r="2" spans="1:5" ht="12.75">
      <c r="A2" s="193" t="s">
        <v>146</v>
      </c>
      <c r="B2" s="194"/>
      <c r="C2" s="194"/>
      <c r="D2" s="194"/>
      <c r="E2" s="195"/>
    </row>
    <row r="3" spans="1:5" ht="13.5" thickBot="1">
      <c r="A3" s="196" t="str">
        <f>AssumptionsClassProblem!F36</f>
        <v>February 29, 2004</v>
      </c>
      <c r="B3" s="197"/>
      <c r="C3" s="197"/>
      <c r="D3" s="197"/>
      <c r="E3" s="198"/>
    </row>
    <row r="4" spans="1:5" ht="13.5" thickTop="1">
      <c r="A4" s="191"/>
      <c r="B4" s="199" t="s">
        <v>163</v>
      </c>
      <c r="C4" s="199" t="s">
        <v>47</v>
      </c>
      <c r="D4" s="199" t="s">
        <v>48</v>
      </c>
      <c r="E4" s="192"/>
    </row>
    <row r="5" spans="1:5" ht="12.75">
      <c r="A5" s="182"/>
      <c r="B5" s="183" t="str">
        <f>AssumptionsClassProblem!B3</f>
        <v>Cash</v>
      </c>
      <c r="C5" s="202">
        <f>'Ledger (an)'!G11</f>
        <v>9162</v>
      </c>
      <c r="D5" s="183"/>
      <c r="E5" s="184"/>
    </row>
    <row r="6" spans="1:5" ht="12.75">
      <c r="A6" s="182"/>
      <c r="B6" s="183" t="str">
        <f>AssumptionsClassProblem!B4</f>
        <v>Accounts Receivable</v>
      </c>
      <c r="C6" s="202">
        <f>'Ledger (an)'!G25</f>
        <v>1785</v>
      </c>
      <c r="D6" s="183"/>
      <c r="E6" s="184"/>
    </row>
    <row r="7" spans="1:5" ht="12.75">
      <c r="A7" s="182"/>
      <c r="B7" s="183" t="str">
        <f>AssumptionsClassProblem!B5</f>
        <v>Prepaid Property Insurance</v>
      </c>
      <c r="C7" s="202">
        <f>'Ledger (an)'!G43</f>
        <v>2000</v>
      </c>
      <c r="D7" s="183"/>
      <c r="E7" s="184"/>
    </row>
    <row r="8" spans="1:5" ht="12.75">
      <c r="A8" s="182"/>
      <c r="B8" s="183" t="str">
        <f>AssumptionsClassProblem!B6</f>
        <v>Prepaid Auto Insurance</v>
      </c>
      <c r="C8" s="202">
        <f>'Ledger (an)'!G60</f>
        <v>1500</v>
      </c>
      <c r="D8" s="183"/>
      <c r="E8" s="184"/>
    </row>
    <row r="9" spans="1:5" ht="12.75">
      <c r="A9" s="182"/>
      <c r="B9" s="183" t="str">
        <f>AssumptionsClassProblem!B7</f>
        <v>Computer Equipment</v>
      </c>
      <c r="C9" s="202">
        <f>'Ledger (an)'!G76</f>
        <v>12096</v>
      </c>
      <c r="D9" s="183"/>
      <c r="E9" s="184"/>
    </row>
    <row r="10" spans="1:5" ht="12.75">
      <c r="A10" s="182"/>
      <c r="B10" s="183" t="str">
        <f>AssumptionsClassProblem!B8</f>
        <v>Accumulated Depreciation, Computer Equipment</v>
      </c>
      <c r="C10" s="183"/>
      <c r="D10" s="202">
        <f>'Ledger (an)'!H94</f>
        <v>6552</v>
      </c>
      <c r="E10" s="184"/>
    </row>
    <row r="11" spans="1:5" ht="12.75">
      <c r="A11" s="182"/>
      <c r="B11" s="183" t="str">
        <f>AssumptionsClassProblem!B9</f>
        <v>Accounts Payable</v>
      </c>
      <c r="C11" s="183"/>
      <c r="D11" s="202">
        <f>'Ledger (an)'!H112</f>
        <v>1786</v>
      </c>
      <c r="E11" s="184"/>
    </row>
    <row r="12" spans="1:5" ht="12.75">
      <c r="A12" s="182"/>
      <c r="B12" s="183" t="str">
        <f>AssumptionsClassProblem!B10</f>
        <v>Wages Payable</v>
      </c>
      <c r="C12" s="183"/>
      <c r="D12" s="202">
        <f>'Ledger (an)'!H127</f>
        <v>250</v>
      </c>
      <c r="E12" s="184"/>
    </row>
    <row r="13" spans="1:5" ht="13.5" thickBot="1">
      <c r="A13" s="182"/>
      <c r="B13" s="183" t="str">
        <f>AssumptionsClassProblem!B11</f>
        <v>R. Bouslaugh, Capital</v>
      </c>
      <c r="C13" s="203"/>
      <c r="D13" s="204">
        <f>'Ledger (an)'!H146</f>
        <v>17955</v>
      </c>
      <c r="E13" s="184"/>
    </row>
    <row r="14" spans="1:5" ht="14.25" thickBot="1" thickTop="1">
      <c r="A14" s="182"/>
      <c r="B14" s="183"/>
      <c r="C14" s="206">
        <f>SUM(C5:C13)</f>
        <v>26543</v>
      </c>
      <c r="D14" s="206">
        <f>SUM(D5:D13)</f>
        <v>26543</v>
      </c>
      <c r="E14" s="184"/>
    </row>
    <row r="15" spans="1:5" ht="14.25" thickBot="1" thickTop="1">
      <c r="A15" s="185"/>
      <c r="B15" s="186"/>
      <c r="C15" s="205"/>
      <c r="D15" s="205"/>
      <c r="E15" s="187"/>
    </row>
    <row r="16" ht="13.5" thickTop="1"/>
  </sheetData>
  <printOptions horizontalCentered="1"/>
  <pageMargins left="0.75" right="0.75" top="1" bottom="1" header="0.5" footer="0.5"/>
  <pageSetup fitToHeight="0" fitToWidth="1" horizontalDpi="600" verticalDpi="600" orientation="portrait" r:id="rId1"/>
  <headerFooter alignWithMargins="0">
    <oddHeader>&amp;C&amp;A</oddHeader>
    <oddFooter>&amp;LAccounting Is Fun!&amp;CPage &amp;P of &amp;N&amp;RAccounting Is Fun!</oddFooter>
  </headerFooter>
</worksheet>
</file>

<file path=xl/worksheets/sheet17.xml><?xml version="1.0" encoding="utf-8"?>
<worksheet xmlns="http://schemas.openxmlformats.org/spreadsheetml/2006/main" xmlns:r="http://schemas.openxmlformats.org/officeDocument/2006/relationships">
  <sheetPr codeName="Sheet5">
    <tabColor indexed="42"/>
    <pageSetUpPr fitToPage="1"/>
  </sheetPr>
  <dimension ref="A1:A1"/>
  <sheetViews>
    <sheetView workbookViewId="0" topLeftCell="A1">
      <selection activeCell="A56" sqref="A56:H57"/>
    </sheetView>
  </sheetViews>
  <sheetFormatPr defaultColWidth="9.140625" defaultRowHeight="12.75"/>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8.xml><?xml version="1.0" encoding="utf-8"?>
<worksheet xmlns="http://schemas.openxmlformats.org/spreadsheetml/2006/main" xmlns:r="http://schemas.openxmlformats.org/officeDocument/2006/relationships">
  <sheetPr codeName="Sheet6">
    <tabColor indexed="50"/>
    <pageSetUpPr fitToPage="1"/>
  </sheetPr>
  <dimension ref="A1:A1"/>
  <sheetViews>
    <sheetView workbookViewId="0" topLeftCell="A1">
      <selection activeCell="A56" sqref="A56:H57"/>
    </sheetView>
  </sheetViews>
  <sheetFormatPr defaultColWidth="9.140625" defaultRowHeight="12.75"/>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9.xml><?xml version="1.0" encoding="utf-8"?>
<worksheet xmlns="http://schemas.openxmlformats.org/spreadsheetml/2006/main" xmlns:r="http://schemas.openxmlformats.org/officeDocument/2006/relationships">
  <sheetPr codeName="Sheet7">
    <tabColor indexed="17"/>
    <pageSetUpPr fitToPage="1"/>
  </sheetPr>
  <dimension ref="A1:A1"/>
  <sheetViews>
    <sheetView workbookViewId="0" topLeftCell="A1">
      <selection activeCell="A56" sqref="A56:H57"/>
    </sheetView>
  </sheetViews>
  <sheetFormatPr defaultColWidth="9.140625" defaultRowHeight="12.75"/>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xml><?xml version="1.0" encoding="utf-8"?>
<worksheet xmlns="http://schemas.openxmlformats.org/spreadsheetml/2006/main" xmlns:r="http://schemas.openxmlformats.org/officeDocument/2006/relationships">
  <sheetPr codeName="Sheet14">
    <tabColor indexed="20"/>
  </sheetPr>
  <dimension ref="A1:AE93"/>
  <sheetViews>
    <sheetView showGridLines="0" zoomScale="130" zoomScaleNormal="130" workbookViewId="0" topLeftCell="V60">
      <selection activeCell="F39" sqref="F39"/>
    </sheetView>
  </sheetViews>
  <sheetFormatPr defaultColWidth="9.140625" defaultRowHeight="12.75"/>
  <cols>
    <col min="1" max="1" width="9.28125" style="0" bestFit="1" customWidth="1"/>
    <col min="2" max="2" width="41.28125" style="0" bestFit="1" customWidth="1"/>
    <col min="3" max="4" width="9.28125" style="0" bestFit="1" customWidth="1"/>
    <col min="5" max="5" width="14.421875" style="0" bestFit="1" customWidth="1"/>
    <col min="6" max="6" width="31.57421875" style="0" customWidth="1"/>
    <col min="7" max="7" width="28.7109375" style="0" customWidth="1"/>
    <col min="8" max="8" width="23.8515625" style="0" bestFit="1" customWidth="1"/>
    <col min="9" max="15" width="9.8515625" style="0" customWidth="1"/>
    <col min="16" max="16" width="6.421875" style="0" customWidth="1"/>
    <col min="17" max="17" width="12.140625" style="0" bestFit="1" customWidth="1"/>
    <col min="19" max="19" width="66.421875" style="0" bestFit="1" customWidth="1"/>
    <col min="20" max="20" width="9.28125" style="0" bestFit="1" customWidth="1"/>
    <col min="21" max="21" width="41.28125" style="0" bestFit="1" customWidth="1"/>
    <col min="22" max="23" width="9.28125" style="0" bestFit="1" customWidth="1"/>
    <col min="26" max="27" width="9.28125" style="0" bestFit="1" customWidth="1"/>
    <col min="30" max="31" width="10.28125" style="0" bestFit="1" customWidth="1"/>
  </cols>
  <sheetData>
    <row r="1" spans="1:4" ht="12.75">
      <c r="A1" s="1" t="s">
        <v>46</v>
      </c>
      <c r="B1" s="1"/>
      <c r="C1" s="1"/>
      <c r="D1" s="1"/>
    </row>
    <row r="2" spans="1:4" ht="12.75">
      <c r="A2" s="2"/>
      <c r="B2" s="2"/>
      <c r="C2" s="3" t="s">
        <v>47</v>
      </c>
      <c r="D2" s="3" t="s">
        <v>48</v>
      </c>
    </row>
    <row r="3" spans="1:4" ht="12.75">
      <c r="A3" s="4">
        <v>111</v>
      </c>
      <c r="B3" s="4" t="s">
        <v>49</v>
      </c>
      <c r="C3" s="5">
        <v>9162</v>
      </c>
      <c r="D3" s="5"/>
    </row>
    <row r="4" spans="1:4" ht="12.75">
      <c r="A4" s="4">
        <v>113</v>
      </c>
      <c r="B4" s="4" t="s">
        <v>50</v>
      </c>
      <c r="C4" s="5">
        <v>1785</v>
      </c>
      <c r="D4" s="5"/>
    </row>
    <row r="5" spans="1:4" ht="12.75">
      <c r="A5" s="4">
        <v>117</v>
      </c>
      <c r="B5" s="4" t="str">
        <f>"Prepaid "&amp;F37</f>
        <v>Prepaid Property Insurance</v>
      </c>
      <c r="C5" s="5">
        <f>ROUND(I50-L50*J50,2)</f>
        <v>2200</v>
      </c>
      <c r="D5" s="5"/>
    </row>
    <row r="6" spans="1:4" ht="12.75">
      <c r="A6" s="4">
        <v>118</v>
      </c>
      <c r="B6" s="4" t="str">
        <f>"Prepaid "&amp;F38</f>
        <v>Prepaid Auto Insurance</v>
      </c>
      <c r="C6" s="5">
        <f>ROUND(I51-L51*J51,2)</f>
        <v>1650</v>
      </c>
      <c r="D6" s="5"/>
    </row>
    <row r="7" spans="1:4" ht="12.75">
      <c r="A7" s="4">
        <v>124</v>
      </c>
      <c r="B7" s="4" t="s">
        <v>51</v>
      </c>
      <c r="C7" s="5">
        <f>I54</f>
        <v>12096</v>
      </c>
      <c r="D7" s="5"/>
    </row>
    <row r="8" spans="1:4" ht="12.75">
      <c r="A8" s="4">
        <v>125</v>
      </c>
      <c r="B8" s="6" t="str">
        <f>"Accumulated Depreciation, "&amp;B7</f>
        <v>Accumulated Depreciation, Computer Equipment</v>
      </c>
      <c r="C8" s="5"/>
      <c r="D8" s="5">
        <f>ROUND(O54*K54*L54+J54*O54,2)</f>
        <v>6300</v>
      </c>
    </row>
    <row r="9" spans="1:4" ht="12.75">
      <c r="A9" s="4">
        <v>221</v>
      </c>
      <c r="B9" s="4" t="s">
        <v>52</v>
      </c>
      <c r="C9" s="5"/>
      <c r="D9" s="5">
        <v>1786</v>
      </c>
    </row>
    <row r="10" spans="1:4" ht="12.75">
      <c r="A10" s="4">
        <v>222</v>
      </c>
      <c r="B10" s="4" t="s">
        <v>155</v>
      </c>
      <c r="C10" s="5"/>
      <c r="D10" s="5"/>
    </row>
    <row r="11" spans="1:5" ht="12.75">
      <c r="A11" s="4">
        <v>311</v>
      </c>
      <c r="B11" s="4" t="str">
        <f>LEFT($F$23,1)&amp;". "&amp;$F$24&amp;", Capital"</f>
        <v>R. Bouslaugh, Capital</v>
      </c>
      <c r="C11" s="5"/>
      <c r="D11" s="7">
        <v>15134</v>
      </c>
      <c r="E11" s="8"/>
    </row>
    <row r="12" spans="1:4" ht="12.75">
      <c r="A12" s="4">
        <v>312</v>
      </c>
      <c r="B12" s="4" t="str">
        <f>LEFT($F$23,1)&amp;". "&amp;$F$24&amp;", Drawing"</f>
        <v>R. Bouslaugh, Drawing</v>
      </c>
      <c r="C12" s="5">
        <v>1650</v>
      </c>
      <c r="D12" s="5"/>
    </row>
    <row r="13" spans="1:4" ht="12.75">
      <c r="A13" s="4">
        <v>313</v>
      </c>
      <c r="B13" s="4" t="s">
        <v>164</v>
      </c>
      <c r="C13" s="5"/>
      <c r="D13" s="5"/>
    </row>
    <row r="14" spans="1:4" ht="12.75">
      <c r="A14" s="4">
        <v>411</v>
      </c>
      <c r="B14" s="4" t="s">
        <v>53</v>
      </c>
      <c r="C14" s="5"/>
      <c r="D14" s="5">
        <v>8187</v>
      </c>
    </row>
    <row r="15" spans="1:4" ht="12.75">
      <c r="A15" s="4">
        <v>511</v>
      </c>
      <c r="B15" s="4" t="s">
        <v>154</v>
      </c>
      <c r="C15" s="5">
        <v>2149</v>
      </c>
      <c r="D15" s="5"/>
    </row>
    <row r="16" spans="1:4" ht="12.75">
      <c r="A16" s="4">
        <v>514</v>
      </c>
      <c r="B16" s="4" t="s">
        <v>54</v>
      </c>
      <c r="C16" s="5">
        <v>619</v>
      </c>
      <c r="D16" s="5"/>
    </row>
    <row r="17" spans="1:4" ht="12.75">
      <c r="A17" s="4">
        <v>515</v>
      </c>
      <c r="B17" s="4" t="s">
        <v>55</v>
      </c>
      <c r="C17" s="5">
        <v>96</v>
      </c>
      <c r="D17" s="5"/>
    </row>
    <row r="18" spans="1:4" ht="12.75">
      <c r="A18" s="4">
        <v>517</v>
      </c>
      <c r="B18" s="4" t="str">
        <f>F37&amp;" Expense"</f>
        <v>Property Insurance Expense</v>
      </c>
      <c r="C18" s="5"/>
      <c r="D18" s="5"/>
    </row>
    <row r="19" spans="1:4" ht="12.75">
      <c r="A19" s="4">
        <v>518</v>
      </c>
      <c r="B19" s="4" t="str">
        <f>F38&amp;" Expense"</f>
        <v>Auto Insurance Expense</v>
      </c>
      <c r="C19" s="5"/>
      <c r="D19" s="5"/>
    </row>
    <row r="20" spans="1:4" ht="13.5" thickBot="1">
      <c r="A20" s="4">
        <v>525</v>
      </c>
      <c r="B20" s="4" t="str">
        <f>"Depreciation Expense, "&amp;B7</f>
        <v>Depreciation Expense, Computer Equipment</v>
      </c>
      <c r="C20" s="5"/>
      <c r="D20" s="5"/>
    </row>
    <row r="21" spans="1:4" ht="13.5" thickBot="1">
      <c r="A21" s="4"/>
      <c r="B21" s="4"/>
      <c r="C21" s="9">
        <f>SUM(C3:C20)</f>
        <v>31407</v>
      </c>
      <c r="D21" s="9">
        <f>SUM(D3:D20)</f>
        <v>31407</v>
      </c>
    </row>
    <row r="22" spans="5:6" ht="13.5" thickTop="1">
      <c r="E22" s="4" t="s">
        <v>56</v>
      </c>
      <c r="F22" s="4" t="str">
        <f>F23&amp;"'s Accounting"</f>
        <v>Ron's Accounting</v>
      </c>
    </row>
    <row r="23" spans="5:6" ht="12.75">
      <c r="E23" s="4" t="s">
        <v>57</v>
      </c>
      <c r="F23" s="4" t="str">
        <f>LEFT(F39,FIND(" ",F39)-1)</f>
        <v>Ron</v>
      </c>
    </row>
    <row r="24" spans="5:6" ht="12.75">
      <c r="E24" s="4" t="s">
        <v>57</v>
      </c>
      <c r="F24" s="4" t="str">
        <f>MID(F39,FIND(" ",F39)+1,FIND(" ",SUBSTITUTE(F39," ","",1))-(FIND(" ",F39)))</f>
        <v>Bouslaugh</v>
      </c>
    </row>
    <row r="25" spans="5:6" ht="12.75">
      <c r="E25" s="4" t="s">
        <v>58</v>
      </c>
      <c r="F25" s="10">
        <v>38018</v>
      </c>
    </row>
    <row r="26" spans="3:6" ht="12.75">
      <c r="C26" s="8">
        <f>C21-D21</f>
        <v>0</v>
      </c>
      <c r="E26" s="4" t="s">
        <v>59</v>
      </c>
      <c r="F26" s="10">
        <f>DATE(YEAR(F25),MONTH(F25)+1,1)-1</f>
        <v>38046</v>
      </c>
    </row>
    <row r="27" spans="5:6" ht="12.75">
      <c r="E27" s="4" t="s">
        <v>60</v>
      </c>
      <c r="F27" s="10" t="s">
        <v>61</v>
      </c>
    </row>
    <row r="28" spans="5:6" ht="12.75">
      <c r="E28" s="4" t="s">
        <v>60</v>
      </c>
      <c r="F28" s="10" t="s">
        <v>62</v>
      </c>
    </row>
    <row r="29" spans="5:6" ht="12.75">
      <c r="E29" s="4" t="s">
        <v>60</v>
      </c>
      <c r="F29" s="10" t="s">
        <v>63</v>
      </c>
    </row>
    <row r="30" spans="5:6" ht="12.75">
      <c r="E30" s="4" t="s">
        <v>60</v>
      </c>
      <c r="F30" s="10" t="s">
        <v>64</v>
      </c>
    </row>
    <row r="31" spans="5:7" ht="12.75">
      <c r="E31" s="4" t="s">
        <v>60</v>
      </c>
      <c r="F31" s="10" t="str">
        <f>"Less: Withdarwals "&amp;F28</f>
        <v>Less: Withdarwals For The Month </v>
      </c>
      <c r="G31" s="108"/>
    </row>
    <row r="32" spans="5:7" ht="12.75">
      <c r="E32" s="4" t="s">
        <v>60</v>
      </c>
      <c r="F32" s="10" t="s">
        <v>65</v>
      </c>
      <c r="G32" s="108"/>
    </row>
    <row r="33" spans="5:7" ht="12.75">
      <c r="E33" s="4" t="s">
        <v>60</v>
      </c>
      <c r="F33" s="10" t="s">
        <v>66</v>
      </c>
      <c r="G33" s="108"/>
    </row>
    <row r="34" spans="5:7" ht="12.75">
      <c r="E34" s="4" t="s">
        <v>60</v>
      </c>
      <c r="F34" s="10"/>
      <c r="G34" s="108"/>
    </row>
    <row r="35" spans="5:7" ht="12.75">
      <c r="E35" s="4" t="s">
        <v>67</v>
      </c>
      <c r="F35" s="4" t="str">
        <f>TEXT(F25,"mmmm d, yyyy")</f>
        <v>February 1, 2004</v>
      </c>
      <c r="G35" s="15"/>
    </row>
    <row r="36" spans="5:7" ht="12.75">
      <c r="E36" s="4" t="s">
        <v>68</v>
      </c>
      <c r="F36" s="4" t="str">
        <f>TEXT(F26,"mmmm d, yyyy")</f>
        <v>February 29, 2004</v>
      </c>
      <c r="G36" s="15"/>
    </row>
    <row r="37" spans="5:7" ht="12.75">
      <c r="E37" s="4" t="s">
        <v>69</v>
      </c>
      <c r="F37" s="4" t="s">
        <v>70</v>
      </c>
      <c r="G37" s="15"/>
    </row>
    <row r="38" spans="5:7" ht="12.75">
      <c r="E38" s="4" t="s">
        <v>71</v>
      </c>
      <c r="F38" s="4" t="s">
        <v>72</v>
      </c>
      <c r="G38" s="15"/>
    </row>
    <row r="39" spans="5:7" ht="12.75">
      <c r="E39" s="106" t="s">
        <v>113</v>
      </c>
      <c r="F39" s="4" t="s">
        <v>165</v>
      </c>
      <c r="G39" s="15"/>
    </row>
    <row r="40" spans="5:7" ht="12.75">
      <c r="E40" s="106" t="s">
        <v>145</v>
      </c>
      <c r="F40" s="4" t="str">
        <f>F27&amp;" "&amp;TEXT(F26+1,"mmmm d, yyyy")</f>
        <v>For The Month Ended March 1, 2004</v>
      </c>
      <c r="G40" s="15"/>
    </row>
    <row r="41" spans="5:7" ht="12.75">
      <c r="E41" s="107"/>
      <c r="F41" s="4" t="s">
        <v>165</v>
      </c>
      <c r="G41" s="4" t="s">
        <v>114</v>
      </c>
    </row>
    <row r="42" spans="5:7" ht="12.75">
      <c r="E42" s="107"/>
      <c r="F42" s="15"/>
      <c r="G42" s="4" t="s">
        <v>115</v>
      </c>
    </row>
    <row r="43" spans="5:7" ht="12.75">
      <c r="E43" s="107"/>
      <c r="F43" s="15"/>
      <c r="G43" s="4" t="s">
        <v>116</v>
      </c>
    </row>
    <row r="44" spans="5:7" ht="12.75">
      <c r="E44" s="107"/>
      <c r="F44" s="15"/>
      <c r="G44" s="4" t="s">
        <v>117</v>
      </c>
    </row>
    <row r="45" spans="5:7" ht="12.75">
      <c r="E45" s="107"/>
      <c r="F45" s="15"/>
      <c r="G45" s="139" t="s">
        <v>160</v>
      </c>
    </row>
    <row r="46" spans="5:7" ht="12.75">
      <c r="E46" s="107"/>
      <c r="F46" s="15"/>
      <c r="G46" s="106" t="s">
        <v>158</v>
      </c>
    </row>
    <row r="47" spans="5:7" ht="12.75">
      <c r="E47" s="107"/>
      <c r="F47" s="15"/>
      <c r="G47" s="106" t="s">
        <v>159</v>
      </c>
    </row>
    <row r="48" spans="5:7" ht="12.75">
      <c r="E48" s="107"/>
      <c r="F48" s="15"/>
      <c r="G48" s="106" t="s">
        <v>118</v>
      </c>
    </row>
    <row r="49" spans="8:19" s="11" customFormat="1" ht="25.5">
      <c r="H49" s="12"/>
      <c r="I49" s="12" t="s">
        <v>73</v>
      </c>
      <c r="J49" s="12" t="s">
        <v>74</v>
      </c>
      <c r="K49" s="12"/>
      <c r="L49" s="12" t="s">
        <v>75</v>
      </c>
      <c r="M49" s="13"/>
      <c r="N49" s="13"/>
      <c r="P49"/>
      <c r="Q49"/>
      <c r="S49"/>
    </row>
    <row r="50" spans="8:14" ht="12.75">
      <c r="H50" s="4" t="str">
        <f>B5</f>
        <v>Prepaid Property Insurance</v>
      </c>
      <c r="I50" s="5">
        <v>2400</v>
      </c>
      <c r="J50" s="14">
        <f>MONTH($F$25)-1</f>
        <v>1</v>
      </c>
      <c r="K50" s="4">
        <v>12</v>
      </c>
      <c r="L50" s="4">
        <f>ROUND(I50/K50,2)</f>
        <v>200</v>
      </c>
      <c r="M50" s="15"/>
      <c r="N50" s="15"/>
    </row>
    <row r="51" spans="8:14" ht="12.75">
      <c r="H51" s="4" t="str">
        <f>B6</f>
        <v>Prepaid Auto Insurance</v>
      </c>
      <c r="I51" s="5">
        <v>1800</v>
      </c>
      <c r="J51" s="14">
        <f>MONTH($F$25)-1</f>
        <v>1</v>
      </c>
      <c r="K51" s="4">
        <v>12</v>
      </c>
      <c r="L51" s="4">
        <f>ROUND(I51/K51,2)</f>
        <v>150</v>
      </c>
      <c r="M51" s="15"/>
      <c r="N51" s="15"/>
    </row>
    <row r="53" spans="9:15" ht="25.5">
      <c r="I53" s="12" t="str">
        <f>B7</f>
        <v>Computer Equipment</v>
      </c>
      <c r="J53" s="12" t="s">
        <v>74</v>
      </c>
      <c r="K53" s="12" t="s">
        <v>76</v>
      </c>
      <c r="L53" s="12"/>
      <c r="M53" s="12" t="s">
        <v>77</v>
      </c>
      <c r="N53" s="12" t="s">
        <v>78</v>
      </c>
      <c r="O53" s="12" t="s">
        <v>75</v>
      </c>
    </row>
    <row r="54" spans="8:15" ht="12.75">
      <c r="H54" s="4" t="str">
        <f>B7</f>
        <v>Computer Equipment</v>
      </c>
      <c r="I54" s="5">
        <f>6048*2</f>
        <v>12096</v>
      </c>
      <c r="J54" s="14">
        <f>MONTH($F$25)-1</f>
        <v>1</v>
      </c>
      <c r="K54" s="4">
        <v>2</v>
      </c>
      <c r="L54" s="4">
        <v>12</v>
      </c>
      <c r="M54" s="4">
        <v>4</v>
      </c>
      <c r="N54" s="4">
        <v>0</v>
      </c>
      <c r="O54" s="4">
        <f>ROUND((I54-N54)/M54/L54,2)</f>
        <v>252</v>
      </c>
    </row>
    <row r="55" spans="16:17" ht="12.75">
      <c r="P55" s="4" t="s">
        <v>79</v>
      </c>
      <c r="Q55" s="4">
        <f>L50</f>
        <v>200</v>
      </c>
    </row>
    <row r="56" spans="16:17" ht="12.75">
      <c r="P56" s="4" t="s">
        <v>80</v>
      </c>
      <c r="Q56" s="4">
        <f>L51</f>
        <v>150</v>
      </c>
    </row>
    <row r="57" spans="16:17" ht="12.75">
      <c r="P57" s="4" t="s">
        <v>81</v>
      </c>
      <c r="Q57" s="4">
        <f>O54</f>
        <v>252</v>
      </c>
    </row>
    <row r="58" spans="16:17" ht="12.75">
      <c r="P58" s="4" t="s">
        <v>82</v>
      </c>
      <c r="Q58" s="4">
        <v>250</v>
      </c>
    </row>
    <row r="59" spans="16:19" ht="12.75">
      <c r="P59" s="11"/>
      <c r="Q59" s="11"/>
      <c r="S59" s="11"/>
    </row>
    <row r="61" ht="12.75">
      <c r="S61" s="16" t="s">
        <v>83</v>
      </c>
    </row>
    <row r="62" ht="15.75">
      <c r="S62" s="17" t="str">
        <f>P55&amp;" Expired or used up "&amp;F37&amp;", "&amp;DOLLAR(Q55,2)</f>
        <v>a) Expired or used up Property Insurance, $200.00</v>
      </c>
    </row>
    <row r="63" ht="15.75">
      <c r="S63" s="17" t="str">
        <f>P56&amp;" Expired or used up "&amp;F38&amp;", "&amp;DOLLAR(Q56,2)</f>
        <v>b) Expired or used up Auto Insurance, $150.00</v>
      </c>
    </row>
    <row r="64" ht="15.75">
      <c r="S64" s="18" t="str">
        <f>P57&amp;" Depreciation expense on "&amp;B7&amp;", "&amp;DOLLAR(Q57,2)</f>
        <v>c) Depreciation expense on Computer Equipment, $252.00</v>
      </c>
    </row>
    <row r="65" ht="15.75">
      <c r="S65" s="18" t="str">
        <f>P58&amp;" Salary accrued since the last payday, "&amp;DOLLAR(Q58,2)</f>
        <v>d) Salary accrued since the last payday, $250.00</v>
      </c>
    </row>
    <row r="66" spans="20:23" ht="12.75">
      <c r="T66" s="1" t="str">
        <f aca="true" t="shared" si="0" ref="T66:T78">IF(A1="","",A1)</f>
        <v>Chart of Accounts</v>
      </c>
      <c r="U66" s="1"/>
      <c r="V66" s="1"/>
      <c r="W66" s="1"/>
    </row>
    <row r="67" spans="20:23" ht="12.75">
      <c r="T67" s="2">
        <f t="shared" si="0"/>
      </c>
      <c r="U67" s="2">
        <f>IF(B2="","",B2)</f>
      </c>
      <c r="V67" s="3" t="str">
        <f>IF(C2="","",C2)</f>
        <v>DR</v>
      </c>
      <c r="W67" s="3" t="str">
        <f>IF(D2="","",D2)</f>
        <v>CR</v>
      </c>
    </row>
    <row r="68" spans="20:31" ht="12.75">
      <c r="T68" s="4">
        <f t="shared" si="0"/>
        <v>111</v>
      </c>
      <c r="U68" s="4" t="str">
        <f aca="true" t="shared" si="1" ref="U68:U78">IF(B3="","",B3)</f>
        <v>Cash</v>
      </c>
      <c r="V68" s="5">
        <f>C3-D14+C4+C15+C12</f>
        <v>6559</v>
      </c>
      <c r="W68" s="5"/>
      <c r="X68" s="138">
        <f>V68</f>
        <v>6559</v>
      </c>
      <c r="Y68" s="138"/>
      <c r="Z68" s="136">
        <f>C3</f>
        <v>9162</v>
      </c>
      <c r="AA68" s="136"/>
      <c r="AB68" s="137">
        <f aca="true" t="shared" si="2" ref="AB68:AB82">Z68-X68</f>
        <v>2603</v>
      </c>
      <c r="AC68" s="137">
        <f aca="true" t="shared" si="3" ref="AC68:AC82">AA68-Y68</f>
        <v>0</v>
      </c>
      <c r="AD68" s="175">
        <f>Ledger!G11</f>
        <v>9162</v>
      </c>
      <c r="AE68" s="4"/>
    </row>
    <row r="69" spans="20:31" ht="12.75">
      <c r="T69" s="4">
        <f t="shared" si="0"/>
        <v>113</v>
      </c>
      <c r="U69" s="4" t="str">
        <f t="shared" si="1"/>
        <v>Accounts Receivable</v>
      </c>
      <c r="V69" s="5">
        <v>0</v>
      </c>
      <c r="W69" s="5"/>
      <c r="X69" s="138"/>
      <c r="Y69" s="138"/>
      <c r="Z69" s="136">
        <f>C4</f>
        <v>1785</v>
      </c>
      <c r="AA69" s="136"/>
      <c r="AB69" s="137">
        <f t="shared" si="2"/>
        <v>1785</v>
      </c>
      <c r="AC69" s="137">
        <f t="shared" si="3"/>
        <v>0</v>
      </c>
      <c r="AD69" s="175">
        <f>Ledger!G25</f>
        <v>1785</v>
      </c>
      <c r="AE69" s="4"/>
    </row>
    <row r="70" spans="20:31" ht="12.75">
      <c r="T70" s="4">
        <f t="shared" si="0"/>
        <v>117</v>
      </c>
      <c r="U70" s="4" t="str">
        <f t="shared" si="1"/>
        <v>Prepaid Property Insurance</v>
      </c>
      <c r="V70" s="5">
        <f>C5</f>
        <v>2200</v>
      </c>
      <c r="W70" s="5"/>
      <c r="X70" s="138">
        <f>V70</f>
        <v>2200</v>
      </c>
      <c r="Y70" s="138"/>
      <c r="Z70" s="136">
        <f>C5</f>
        <v>2200</v>
      </c>
      <c r="AA70" s="136"/>
      <c r="AB70" s="137">
        <f t="shared" si="2"/>
        <v>0</v>
      </c>
      <c r="AC70" s="137">
        <f t="shared" si="3"/>
        <v>0</v>
      </c>
      <c r="AD70" s="175">
        <f>Ledger!G42</f>
        <v>2200</v>
      </c>
      <c r="AE70" s="4"/>
    </row>
    <row r="71" spans="20:31" ht="12.75">
      <c r="T71" s="4">
        <f t="shared" si="0"/>
        <v>118</v>
      </c>
      <c r="U71" s="4" t="str">
        <f t="shared" si="1"/>
        <v>Prepaid Auto Insurance</v>
      </c>
      <c r="V71" s="5">
        <f>C6</f>
        <v>1650</v>
      </c>
      <c r="W71" s="5"/>
      <c r="X71" s="138">
        <f>V71</f>
        <v>1650</v>
      </c>
      <c r="Y71" s="138"/>
      <c r="Z71" s="136">
        <f>C6</f>
        <v>1650</v>
      </c>
      <c r="AA71" s="136"/>
      <c r="AB71" s="137">
        <f t="shared" si="2"/>
        <v>0</v>
      </c>
      <c r="AC71" s="137">
        <f t="shared" si="3"/>
        <v>0</v>
      </c>
      <c r="AD71" s="175">
        <f>Ledger!G59</f>
        <v>1650</v>
      </c>
      <c r="AE71" s="4"/>
    </row>
    <row r="72" spans="20:31" ht="12.75">
      <c r="T72" s="4">
        <f t="shared" si="0"/>
        <v>124</v>
      </c>
      <c r="U72" s="4" t="str">
        <f t="shared" si="1"/>
        <v>Computer Equipment</v>
      </c>
      <c r="V72" s="5">
        <f>C7</f>
        <v>12096</v>
      </c>
      <c r="W72" s="5"/>
      <c r="X72" s="138">
        <f>V72</f>
        <v>12096</v>
      </c>
      <c r="Y72" s="138"/>
      <c r="Z72" s="136">
        <f>C7</f>
        <v>12096</v>
      </c>
      <c r="AA72" s="136"/>
      <c r="AB72" s="137">
        <f t="shared" si="2"/>
        <v>0</v>
      </c>
      <c r="AC72" s="137">
        <f t="shared" si="3"/>
        <v>0</v>
      </c>
      <c r="AD72" s="175">
        <f>Ledger!G76</f>
        <v>12096</v>
      </c>
      <c r="AE72" s="4"/>
    </row>
    <row r="73" spans="20:31" ht="12.75">
      <c r="T73" s="4">
        <f t="shared" si="0"/>
        <v>125</v>
      </c>
      <c r="U73" s="6" t="str">
        <f t="shared" si="1"/>
        <v>Accumulated Depreciation, Computer Equipment</v>
      </c>
      <c r="V73" s="5"/>
      <c r="W73" s="5">
        <f>D8</f>
        <v>6300</v>
      </c>
      <c r="X73" s="138"/>
      <c r="Y73" s="138">
        <f>W73</f>
        <v>6300</v>
      </c>
      <c r="Z73" s="136"/>
      <c r="AA73" s="136">
        <f>D8</f>
        <v>6300</v>
      </c>
      <c r="AB73" s="137">
        <f t="shared" si="2"/>
        <v>0</v>
      </c>
      <c r="AC73" s="137">
        <f t="shared" si="3"/>
        <v>0</v>
      </c>
      <c r="AD73" s="4"/>
      <c r="AE73" s="175">
        <f>Ledger!H93</f>
        <v>6300</v>
      </c>
    </row>
    <row r="74" spans="20:31" ht="12.75">
      <c r="T74" s="4">
        <f t="shared" si="0"/>
        <v>221</v>
      </c>
      <c r="U74" s="4" t="str">
        <f t="shared" si="1"/>
        <v>Accounts Payable</v>
      </c>
      <c r="V74" s="5"/>
      <c r="W74" s="5">
        <f>D9-C16-C17</f>
        <v>1071</v>
      </c>
      <c r="X74" s="138"/>
      <c r="Y74" s="138">
        <f>W74</f>
        <v>1071</v>
      </c>
      <c r="Z74" s="136"/>
      <c r="AA74" s="136">
        <f>D9</f>
        <v>1786</v>
      </c>
      <c r="AB74" s="137">
        <f t="shared" si="2"/>
        <v>0</v>
      </c>
      <c r="AC74" s="137">
        <f t="shared" si="3"/>
        <v>715</v>
      </c>
      <c r="AD74" s="4"/>
      <c r="AE74" s="175">
        <f>Ledger!H112</f>
        <v>1786</v>
      </c>
    </row>
    <row r="75" spans="20:31" ht="12.75">
      <c r="T75" s="4">
        <f t="shared" si="0"/>
        <v>222</v>
      </c>
      <c r="U75" s="4" t="str">
        <f t="shared" si="1"/>
        <v>Wages Payable</v>
      </c>
      <c r="V75" s="5"/>
      <c r="W75" s="5"/>
      <c r="X75" s="138"/>
      <c r="Y75" s="138"/>
      <c r="Z75" s="136"/>
      <c r="AA75" s="136"/>
      <c r="AB75" s="137">
        <f t="shared" si="2"/>
        <v>0</v>
      </c>
      <c r="AC75" s="137">
        <f t="shared" si="3"/>
        <v>0</v>
      </c>
      <c r="AD75" s="4"/>
      <c r="AE75" s="4"/>
    </row>
    <row r="76" spans="20:31" ht="12.75">
      <c r="T76" s="4">
        <f t="shared" si="0"/>
        <v>311</v>
      </c>
      <c r="U76" s="4" t="str">
        <f t="shared" si="1"/>
        <v>R. Bouslaugh, Capital</v>
      </c>
      <c r="V76" s="5"/>
      <c r="W76" s="5">
        <f>D11</f>
        <v>15134</v>
      </c>
      <c r="X76" s="138"/>
      <c r="Y76" s="138">
        <f>W76</f>
        <v>15134</v>
      </c>
      <c r="Z76" s="136"/>
      <c r="AA76" s="136">
        <f>D11</f>
        <v>15134</v>
      </c>
      <c r="AB76" s="137">
        <f t="shared" si="2"/>
        <v>0</v>
      </c>
      <c r="AC76" s="137">
        <f t="shared" si="3"/>
        <v>0</v>
      </c>
      <c r="AD76" s="4"/>
      <c r="AE76" s="175">
        <f>Ledger!H144</f>
        <v>15134</v>
      </c>
    </row>
    <row r="77" spans="20:31" ht="12.75">
      <c r="T77" s="4">
        <f t="shared" si="0"/>
        <v>312</v>
      </c>
      <c r="U77" s="4" t="str">
        <f t="shared" si="1"/>
        <v>R. Bouslaugh, Drawing</v>
      </c>
      <c r="V77" s="5"/>
      <c r="W77" s="5"/>
      <c r="X77" s="138">
        <f>V77</f>
        <v>0</v>
      </c>
      <c r="Y77" s="138"/>
      <c r="Z77" s="136">
        <f>C12</f>
        <v>1650</v>
      </c>
      <c r="AA77" s="136"/>
      <c r="AB77" s="137">
        <f t="shared" si="2"/>
        <v>1650</v>
      </c>
      <c r="AC77" s="137">
        <f t="shared" si="3"/>
        <v>0</v>
      </c>
      <c r="AD77" s="175">
        <f>Ledger!G161</f>
        <v>1650</v>
      </c>
      <c r="AE77" s="4"/>
    </row>
    <row r="78" spans="20:31" ht="12.75">
      <c r="T78" s="4">
        <f t="shared" si="0"/>
        <v>313</v>
      </c>
      <c r="U78" s="4" t="str">
        <f t="shared" si="1"/>
        <v>Income Summary</v>
      </c>
      <c r="V78" s="5"/>
      <c r="W78" s="5"/>
      <c r="X78" s="138"/>
      <c r="Y78" s="138"/>
      <c r="Z78" s="136"/>
      <c r="AA78" s="136"/>
      <c r="AB78" s="137"/>
      <c r="AC78" s="137"/>
      <c r="AD78" s="175"/>
      <c r="AE78" s="4"/>
    </row>
    <row r="79" spans="20:31" ht="12.75">
      <c r="T79" s="4">
        <f aca="true" t="shared" si="4" ref="T79:T85">IF(A14="","",A14)</f>
        <v>411</v>
      </c>
      <c r="U79" s="4" t="str">
        <f aca="true" t="shared" si="5" ref="U79:U85">IF(B14="","",B14)</f>
        <v>Professional Fees</v>
      </c>
      <c r="V79" s="5"/>
      <c r="W79" s="5">
        <v>0</v>
      </c>
      <c r="X79" s="138"/>
      <c r="Y79" s="138"/>
      <c r="Z79" s="136"/>
      <c r="AA79" s="136">
        <f>D14</f>
        <v>8187</v>
      </c>
      <c r="AB79" s="137">
        <f t="shared" si="2"/>
        <v>0</v>
      </c>
      <c r="AC79" s="137">
        <f t="shared" si="3"/>
        <v>8187</v>
      </c>
      <c r="AD79" s="7"/>
      <c r="AE79" s="175">
        <f>Ledger!H196</f>
        <v>8187</v>
      </c>
    </row>
    <row r="80" spans="20:31" ht="12.75">
      <c r="T80" s="4">
        <f t="shared" si="4"/>
        <v>511</v>
      </c>
      <c r="U80" s="4" t="str">
        <f t="shared" si="5"/>
        <v>Wage Expense</v>
      </c>
      <c r="V80" s="5">
        <v>0</v>
      </c>
      <c r="W80" s="5"/>
      <c r="X80" s="138"/>
      <c r="Y80" s="138"/>
      <c r="Z80" s="136">
        <f>C15</f>
        <v>2149</v>
      </c>
      <c r="AA80" s="136"/>
      <c r="AB80" s="137">
        <f t="shared" si="2"/>
        <v>2149</v>
      </c>
      <c r="AC80" s="137">
        <f t="shared" si="3"/>
        <v>0</v>
      </c>
      <c r="AD80" s="175">
        <f>Ledger!G212</f>
        <v>2149</v>
      </c>
      <c r="AE80" s="4"/>
    </row>
    <row r="81" spans="20:31" ht="12.75">
      <c r="T81" s="4">
        <f t="shared" si="4"/>
        <v>514</v>
      </c>
      <c r="U81" s="4" t="str">
        <f t="shared" si="5"/>
        <v>Advertising Expense</v>
      </c>
      <c r="V81" s="5">
        <v>0</v>
      </c>
      <c r="W81" s="5"/>
      <c r="X81" s="138"/>
      <c r="Y81" s="138"/>
      <c r="Z81" s="136">
        <f>C16</f>
        <v>619</v>
      </c>
      <c r="AA81" s="136"/>
      <c r="AB81" s="137">
        <f t="shared" si="2"/>
        <v>619</v>
      </c>
      <c r="AC81" s="137">
        <f t="shared" si="3"/>
        <v>0</v>
      </c>
      <c r="AD81" s="175">
        <f>Ledger!G229</f>
        <v>619</v>
      </c>
      <c r="AE81" s="4"/>
    </row>
    <row r="82" spans="20:31" ht="12.75">
      <c r="T82" s="4">
        <f t="shared" si="4"/>
        <v>515</v>
      </c>
      <c r="U82" s="4" t="str">
        <f t="shared" si="5"/>
        <v>Utilities Expense</v>
      </c>
      <c r="V82" s="5">
        <v>0</v>
      </c>
      <c r="W82" s="5"/>
      <c r="X82" s="138"/>
      <c r="Y82" s="138"/>
      <c r="Z82" s="136">
        <f>C17</f>
        <v>96</v>
      </c>
      <c r="AA82" s="136"/>
      <c r="AB82" s="137">
        <f t="shared" si="2"/>
        <v>96</v>
      </c>
      <c r="AC82" s="137">
        <f t="shared" si="3"/>
        <v>0</v>
      </c>
      <c r="AD82" s="175">
        <f>Ledger!G246</f>
        <v>96</v>
      </c>
      <c r="AE82" s="4"/>
    </row>
    <row r="83" spans="20:31" ht="12.75">
      <c r="T83" s="4">
        <f t="shared" si="4"/>
        <v>517</v>
      </c>
      <c r="U83" s="4" t="str">
        <f t="shared" si="5"/>
        <v>Property Insurance Expense</v>
      </c>
      <c r="V83" s="5"/>
      <c r="W83" s="5"/>
      <c r="X83" s="8">
        <f aca="true" t="shared" si="6" ref="X83:AE83">SUM(X68:X82)</f>
        <v>22505</v>
      </c>
      <c r="Y83" s="8">
        <f t="shared" si="6"/>
        <v>22505</v>
      </c>
      <c r="Z83" s="8">
        <f t="shared" si="6"/>
        <v>31407</v>
      </c>
      <c r="AA83" s="8">
        <f t="shared" si="6"/>
        <v>31407</v>
      </c>
      <c r="AB83" s="8">
        <f t="shared" si="6"/>
        <v>8902</v>
      </c>
      <c r="AC83" s="8">
        <f t="shared" si="6"/>
        <v>8902</v>
      </c>
      <c r="AD83" s="8">
        <f t="shared" si="6"/>
        <v>31407</v>
      </c>
      <c r="AE83" s="8">
        <f t="shared" si="6"/>
        <v>31407</v>
      </c>
    </row>
    <row r="84" spans="20:25" ht="12.75">
      <c r="T84" s="4">
        <f t="shared" si="4"/>
        <v>518</v>
      </c>
      <c r="U84" s="4" t="str">
        <f t="shared" si="5"/>
        <v>Auto Insurance Expense</v>
      </c>
      <c r="V84" s="5"/>
      <c r="W84" s="5"/>
      <c r="X84">
        <f>IF(V84="","",V84)</f>
      </c>
      <c r="Y84">
        <f>IF(W84="","",W84)</f>
      </c>
    </row>
    <row r="85" spans="20:25" ht="13.5" thickBot="1">
      <c r="T85" s="4">
        <f t="shared" si="4"/>
        <v>525</v>
      </c>
      <c r="U85" s="4" t="str">
        <f t="shared" si="5"/>
        <v>Depreciation Expense, Computer Equipment</v>
      </c>
      <c r="V85" s="5"/>
      <c r="W85" s="5"/>
      <c r="X85">
        <f>IF(V85="","",V85)</f>
      </c>
      <c r="Y85">
        <f>IF(W85="","",W85)</f>
      </c>
    </row>
    <row r="86" spans="20:25" ht="13.5" thickBot="1">
      <c r="T86" s="4"/>
      <c r="U86" s="4"/>
      <c r="V86" s="9">
        <f>SUM(V68:V85)</f>
        <v>22505</v>
      </c>
      <c r="W86" s="9">
        <f>SUM(W68:W85)</f>
        <v>22505</v>
      </c>
      <c r="Y86" s="8"/>
    </row>
    <row r="87" spans="20:26" ht="13.5" thickTop="1">
      <c r="T87" s="15"/>
      <c r="U87" s="15"/>
      <c r="V87" s="135"/>
      <c r="W87" s="135"/>
      <c r="X87" s="242" t="s">
        <v>150</v>
      </c>
      <c r="Y87" s="242"/>
      <c r="Z87" s="242"/>
    </row>
    <row r="88" spans="24:26" ht="12.75">
      <c r="X88" s="7">
        <f>C4</f>
        <v>1785</v>
      </c>
      <c r="Y88" s="10">
        <f>F25</f>
        <v>38018</v>
      </c>
      <c r="Z88" t="s">
        <v>151</v>
      </c>
    </row>
    <row r="89" spans="24:26" ht="12.75">
      <c r="X89" s="7">
        <f>C16</f>
        <v>619</v>
      </c>
      <c r="Y89" s="10">
        <f>Y88+4</f>
        <v>38022</v>
      </c>
      <c r="Z89" t="s">
        <v>153</v>
      </c>
    </row>
    <row r="90" spans="24:26" ht="12.75">
      <c r="X90" s="7">
        <f>C17</f>
        <v>96</v>
      </c>
      <c r="Y90" s="10">
        <f>Y89+4</f>
        <v>38026</v>
      </c>
      <c r="Z90" t="s">
        <v>152</v>
      </c>
    </row>
    <row r="91" spans="24:26" ht="12.75">
      <c r="X91" s="7">
        <f>C15</f>
        <v>2149</v>
      </c>
      <c r="Y91" s="10">
        <f>Y90+4</f>
        <v>38030</v>
      </c>
      <c r="Z91" t="s">
        <v>161</v>
      </c>
    </row>
    <row r="92" spans="24:26" ht="12.75">
      <c r="X92" s="7">
        <f>D14-C4</f>
        <v>6402</v>
      </c>
      <c r="Y92" s="10">
        <f>Y91+4</f>
        <v>38034</v>
      </c>
      <c r="Z92" t="s">
        <v>156</v>
      </c>
    </row>
    <row r="93" spans="24:26" ht="12.75">
      <c r="X93" s="7">
        <f>C12</f>
        <v>1650</v>
      </c>
      <c r="Y93" s="10">
        <f>Y92+4</f>
        <v>38038</v>
      </c>
      <c r="Z93" t="s">
        <v>157</v>
      </c>
    </row>
  </sheetData>
  <mergeCells count="1">
    <mergeCell ref="X87:Z87"/>
  </mergeCells>
  <printOptions horizontalCentered="1"/>
  <pageMargins left="0.75" right="0.75" top="1" bottom="1" header="0.5" footer="0.5"/>
  <pageSetup horizontalDpi="600" verticalDpi="600" orientation="landscape" scale="175" r:id="rId1"/>
  <headerFooter alignWithMargins="0">
    <oddHeader>&amp;CAdjustments
</oddHeader>
    <oddFooter>&amp;CAccounting Is Fun!
Page &amp;P of &amp;N</oddFooter>
  </headerFooter>
</worksheet>
</file>

<file path=xl/worksheets/sheet20.xml><?xml version="1.0" encoding="utf-8"?>
<worksheet xmlns="http://schemas.openxmlformats.org/spreadsheetml/2006/main" xmlns:r="http://schemas.openxmlformats.org/officeDocument/2006/relationships">
  <sheetPr codeName="Sheet8">
    <tabColor indexed="20"/>
    <pageSetUpPr fitToPage="1"/>
  </sheetPr>
  <dimension ref="A1:A1"/>
  <sheetViews>
    <sheetView workbookViewId="0" topLeftCell="A1">
      <selection activeCell="A56" sqref="A56:H57"/>
    </sheetView>
  </sheetViews>
  <sheetFormatPr defaultColWidth="9.140625" defaultRowHeight="12.75"/>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1.xml><?xml version="1.0" encoding="utf-8"?>
<worksheet xmlns="http://schemas.openxmlformats.org/spreadsheetml/2006/main" xmlns:r="http://schemas.openxmlformats.org/officeDocument/2006/relationships">
  <sheetPr codeName="Sheet9">
    <tabColor indexed="46"/>
    <pageSetUpPr fitToPage="1"/>
  </sheetPr>
  <dimension ref="A1:A1"/>
  <sheetViews>
    <sheetView workbookViewId="0" topLeftCell="A1">
      <selection activeCell="A56" sqref="A56:H57"/>
    </sheetView>
  </sheetViews>
  <sheetFormatPr defaultColWidth="9.140625" defaultRowHeight="12.75"/>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2.xml><?xml version="1.0" encoding="utf-8"?>
<worksheet xmlns="http://schemas.openxmlformats.org/spreadsheetml/2006/main" xmlns:r="http://schemas.openxmlformats.org/officeDocument/2006/relationships">
  <sheetPr codeName="Sheet10">
    <tabColor indexed="31"/>
    <pageSetUpPr fitToPage="1"/>
  </sheetPr>
  <dimension ref="A1:A1"/>
  <sheetViews>
    <sheetView workbookViewId="0" topLeftCell="A1">
      <selection activeCell="A56" sqref="A56:H57"/>
    </sheetView>
  </sheetViews>
  <sheetFormatPr defaultColWidth="9.140625" defaultRowHeight="12.75"/>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3.xml><?xml version="1.0" encoding="utf-8"?>
<worksheet xmlns="http://schemas.openxmlformats.org/spreadsheetml/2006/main" xmlns:r="http://schemas.openxmlformats.org/officeDocument/2006/relationships">
  <sheetPr codeName="Sheet11">
    <tabColor indexed="13"/>
    <pageSetUpPr fitToPage="1"/>
  </sheetPr>
  <dimension ref="A1:A1"/>
  <sheetViews>
    <sheetView workbookViewId="0" topLeftCell="A1">
      <selection activeCell="A56" sqref="A56:H57"/>
    </sheetView>
  </sheetViews>
  <sheetFormatPr defaultColWidth="9.140625" defaultRowHeight="12.75"/>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2">
    <tabColor indexed="51"/>
    <pageSetUpPr fitToPage="1"/>
  </sheetPr>
  <dimension ref="A1:A1"/>
  <sheetViews>
    <sheetView workbookViewId="0" topLeftCell="A1">
      <selection activeCell="A56" sqref="A56:H57"/>
    </sheetView>
  </sheetViews>
  <sheetFormatPr defaultColWidth="9.140625" defaultRowHeight="12.75"/>
  <sheetData/>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3.xml><?xml version="1.0" encoding="utf-8"?>
<worksheet xmlns="http://schemas.openxmlformats.org/spreadsheetml/2006/main" xmlns:r="http://schemas.openxmlformats.org/officeDocument/2006/relationships">
  <sheetPr codeName="Sheet23">
    <tabColor indexed="42"/>
  </sheetPr>
  <dimension ref="A1:B7"/>
  <sheetViews>
    <sheetView showGridLines="0" tabSelected="1" zoomScale="130" zoomScaleNormal="130" workbookViewId="0" topLeftCell="A1">
      <selection activeCell="B8" sqref="B8"/>
    </sheetView>
  </sheetViews>
  <sheetFormatPr defaultColWidth="9.140625" defaultRowHeight="12.75"/>
  <cols>
    <col min="1" max="1" width="2.00390625" style="0" bestFit="1" customWidth="1"/>
    <col min="2" max="2" width="100.8515625" style="0" customWidth="1"/>
  </cols>
  <sheetData>
    <row r="1" spans="1:2" ht="117" customHeight="1">
      <c r="A1" s="244" t="s">
        <v>132</v>
      </c>
      <c r="B1" s="244"/>
    </row>
    <row r="3" spans="1:2" ht="12.75">
      <c r="A3" s="243" t="s">
        <v>133</v>
      </c>
      <c r="B3" s="243"/>
    </row>
    <row r="4" spans="1:2" ht="12.75">
      <c r="A4" s="4">
        <v>1</v>
      </c>
      <c r="B4" s="4" t="s">
        <v>134</v>
      </c>
    </row>
    <row r="5" spans="1:2" ht="12.75">
      <c r="A5" s="4">
        <v>2</v>
      </c>
      <c r="B5" s="4" t="s">
        <v>136</v>
      </c>
    </row>
    <row r="6" spans="1:2" ht="12.75">
      <c r="A6" s="4">
        <v>3</v>
      </c>
      <c r="B6" s="4" t="s">
        <v>135</v>
      </c>
    </row>
    <row r="7" spans="1:2" ht="12.75">
      <c r="A7" s="4">
        <v>4</v>
      </c>
      <c r="B7" s="4" t="s">
        <v>137</v>
      </c>
    </row>
  </sheetData>
  <mergeCells count="2">
    <mergeCell ref="A3:B3"/>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3">
    <tabColor indexed="42"/>
  </sheetPr>
  <dimension ref="A1:C9"/>
  <sheetViews>
    <sheetView zoomScale="175" zoomScaleNormal="175" workbookViewId="0" topLeftCell="A1">
      <selection activeCell="A1" sqref="A1"/>
    </sheetView>
  </sheetViews>
  <sheetFormatPr defaultColWidth="9.140625" defaultRowHeight="12.75"/>
  <cols>
    <col min="1" max="1" width="2.00390625" style="0" bestFit="1" customWidth="1"/>
    <col min="2" max="2" width="61.7109375" style="0" bestFit="1" customWidth="1"/>
  </cols>
  <sheetData>
    <row r="1" spans="1:3" ht="12.75">
      <c r="A1" s="121">
        <f>ROW()</f>
        <v>1</v>
      </c>
      <c r="B1" s="121" t="s">
        <v>37</v>
      </c>
      <c r="C1" s="245" t="s">
        <v>129</v>
      </c>
    </row>
    <row r="2" spans="1:3" ht="12.75">
      <c r="A2" s="121">
        <f>ROW()</f>
        <v>2</v>
      </c>
      <c r="B2" s="121" t="s">
        <v>38</v>
      </c>
      <c r="C2" s="245"/>
    </row>
    <row r="3" spans="1:3" ht="12.75">
      <c r="A3" s="121">
        <f>ROW()</f>
        <v>3</v>
      </c>
      <c r="B3" s="121" t="s">
        <v>39</v>
      </c>
      <c r="C3" s="245"/>
    </row>
    <row r="4" spans="1:3" ht="12.75">
      <c r="A4" s="122">
        <f>ROW()</f>
        <v>4</v>
      </c>
      <c r="B4" s="122" t="s">
        <v>40</v>
      </c>
      <c r="C4" s="246" t="s">
        <v>130</v>
      </c>
    </row>
    <row r="5" spans="1:3" ht="12.75">
      <c r="A5" s="122">
        <f>ROW()</f>
        <v>5</v>
      </c>
      <c r="B5" s="122" t="s">
        <v>41</v>
      </c>
      <c r="C5" s="246"/>
    </row>
    <row r="6" spans="1:3" ht="12.75">
      <c r="A6" s="122">
        <f>ROW()</f>
        <v>6</v>
      </c>
      <c r="B6" s="122" t="s">
        <v>42</v>
      </c>
      <c r="C6" s="246"/>
    </row>
    <row r="7" spans="1:3" ht="12.75">
      <c r="A7" s="122">
        <f>ROW()</f>
        <v>7</v>
      </c>
      <c r="B7" s="122" t="s">
        <v>43</v>
      </c>
      <c r="C7" s="246"/>
    </row>
    <row r="8" spans="1:3" ht="12.75">
      <c r="A8" s="123">
        <f>ROW()</f>
        <v>8</v>
      </c>
      <c r="B8" s="123" t="s">
        <v>44</v>
      </c>
      <c r="C8" s="243" t="s">
        <v>131</v>
      </c>
    </row>
    <row r="9" spans="1:3" ht="12.75">
      <c r="A9" s="123">
        <f>ROW()</f>
        <v>9</v>
      </c>
      <c r="B9" s="123" t="s">
        <v>45</v>
      </c>
      <c r="C9" s="243"/>
    </row>
  </sheetData>
  <mergeCells count="3">
    <mergeCell ref="C1:C3"/>
    <mergeCell ref="C4:C7"/>
    <mergeCell ref="C8:C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21">
    <tabColor indexed="42"/>
  </sheetPr>
  <dimension ref="A1:I62"/>
  <sheetViews>
    <sheetView showGridLines="0" zoomScale="70" zoomScaleNormal="70" workbookViewId="0" topLeftCell="A1">
      <selection activeCell="J1" sqref="J1"/>
    </sheetView>
  </sheetViews>
  <sheetFormatPr defaultColWidth="9.140625" defaultRowHeight="12.75"/>
  <cols>
    <col min="1" max="1" width="2.7109375" style="0" customWidth="1"/>
    <col min="2" max="2" width="47.140625" style="0" customWidth="1"/>
    <col min="3" max="3" width="12.57421875" style="0" customWidth="1"/>
    <col min="4" max="4" width="10.8515625" style="0" bestFit="1" customWidth="1"/>
    <col min="5" max="5" width="2.7109375" style="0" customWidth="1"/>
    <col min="6" max="6" width="3.57421875" style="0" customWidth="1"/>
    <col min="7" max="7" width="2.7109375" style="0" customWidth="1"/>
    <col min="8" max="8" width="45.8515625" style="0" customWidth="1"/>
  </cols>
  <sheetData>
    <row r="1" spans="1:5" ht="13.5" thickTop="1">
      <c r="A1" s="39" t="str">
        <f>AssumptionsClassProblem!F22</f>
        <v>Ron's Accounting</v>
      </c>
      <c r="B1" s="40"/>
      <c r="C1" s="40"/>
      <c r="D1" s="40"/>
      <c r="E1" s="41"/>
    </row>
    <row r="2" spans="1:5" ht="12.75">
      <c r="A2" s="42" t="s">
        <v>88</v>
      </c>
      <c r="B2" s="43"/>
      <c r="C2" s="43"/>
      <c r="D2" s="43"/>
      <c r="E2" s="44"/>
    </row>
    <row r="3" spans="1:5" ht="13.5" thickBot="1">
      <c r="A3" s="45" t="str">
        <f>Worksheet!A3</f>
        <v>For The Month Ended February 29, 2004</v>
      </c>
      <c r="B3" s="46"/>
      <c r="C3" s="46"/>
      <c r="D3" s="46"/>
      <c r="E3" s="47"/>
    </row>
    <row r="4" spans="1:8" ht="13.5" customHeight="1" thickTop="1">
      <c r="A4" s="48"/>
      <c r="B4" s="49" t="s">
        <v>90</v>
      </c>
      <c r="C4" s="50"/>
      <c r="D4" s="50"/>
      <c r="E4" s="48"/>
      <c r="H4" s="247" t="s">
        <v>121</v>
      </c>
    </row>
    <row r="5" spans="1:8" ht="12.75">
      <c r="A5" s="48"/>
      <c r="B5" s="51" t="str">
        <f>AssumptionsClassProblem!B14</f>
        <v>Professional Fees</v>
      </c>
      <c r="C5" s="52"/>
      <c r="D5" s="52">
        <f>Worksheet!K15</f>
        <v>8187</v>
      </c>
      <c r="E5" s="48"/>
      <c r="H5" s="247"/>
    </row>
    <row r="6" spans="1:8" ht="12.75">
      <c r="A6" s="48"/>
      <c r="B6" s="53" t="s">
        <v>91</v>
      </c>
      <c r="C6" s="52"/>
      <c r="D6" s="52"/>
      <c r="E6" s="48"/>
      <c r="H6" s="247"/>
    </row>
    <row r="7" spans="1:8" ht="12.75">
      <c r="A7" s="48"/>
      <c r="B7" s="51" t="str">
        <f>AssumptionsClassProblem!B15</f>
        <v>Wage Expense</v>
      </c>
      <c r="C7" s="52">
        <f>Worksheet!J16</f>
        <v>2399</v>
      </c>
      <c r="D7" s="52"/>
      <c r="E7" s="48"/>
      <c r="H7" s="247"/>
    </row>
    <row r="8" spans="1:8" ht="12.75">
      <c r="A8" s="48"/>
      <c r="B8" s="51" t="str">
        <f>AssumptionsClassProblem!B16</f>
        <v>Advertising Expense</v>
      </c>
      <c r="C8" s="52">
        <f>Worksheet!J17</f>
        <v>619</v>
      </c>
      <c r="D8" s="54"/>
      <c r="E8" s="48"/>
      <c r="H8" s="247"/>
    </row>
    <row r="9" spans="1:8" ht="12.75">
      <c r="A9" s="48"/>
      <c r="B9" s="51" t="str">
        <f>AssumptionsClassProblem!B17</f>
        <v>Utilities Expense</v>
      </c>
      <c r="C9" s="52">
        <f>Worksheet!J18</f>
        <v>96</v>
      </c>
      <c r="D9" s="54"/>
      <c r="E9" s="48"/>
      <c r="H9" s="247"/>
    </row>
    <row r="10" spans="1:8" ht="12.75">
      <c r="A10" s="48"/>
      <c r="B10" s="51" t="str">
        <f>AssumptionsClassProblem!B18</f>
        <v>Property Insurance Expense</v>
      </c>
      <c r="C10" s="52">
        <f>Worksheet!J20</f>
        <v>200</v>
      </c>
      <c r="D10" s="54"/>
      <c r="E10" s="48"/>
      <c r="H10" s="247"/>
    </row>
    <row r="11" spans="1:8" ht="12.75">
      <c r="A11" s="48"/>
      <c r="B11" s="51" t="str">
        <f>AssumptionsClassProblem!B19</f>
        <v>Auto Insurance Expense</v>
      </c>
      <c r="C11" s="52">
        <f>Worksheet!J21</f>
        <v>150</v>
      </c>
      <c r="D11" s="54"/>
      <c r="E11" s="48"/>
      <c r="H11" s="247"/>
    </row>
    <row r="12" spans="1:8" ht="13.5" thickBot="1">
      <c r="A12" s="48"/>
      <c r="B12" s="51" t="str">
        <f>AssumptionsClassProblem!B20</f>
        <v>Depreciation Expense, Computer Equipment</v>
      </c>
      <c r="C12" s="55">
        <f>Worksheet!J22</f>
        <v>252</v>
      </c>
      <c r="D12" s="54"/>
      <c r="E12" s="48"/>
      <c r="H12" s="247"/>
    </row>
    <row r="13" spans="1:8" ht="13.5" thickBot="1">
      <c r="A13" s="48"/>
      <c r="B13" s="56" t="s">
        <v>92</v>
      </c>
      <c r="C13" s="57"/>
      <c r="D13" s="58">
        <f>SUM(C7:C12)</f>
        <v>3716</v>
      </c>
      <c r="E13" s="48"/>
      <c r="H13" s="247"/>
    </row>
    <row r="14" spans="1:8" ht="13.5" thickBot="1">
      <c r="A14" s="48"/>
      <c r="B14" s="53" t="s">
        <v>93</v>
      </c>
      <c r="C14" s="52"/>
      <c r="D14" s="114">
        <f>D5-D13</f>
        <v>4471</v>
      </c>
      <c r="E14" s="111"/>
      <c r="F14" s="112"/>
      <c r="G14" s="112"/>
      <c r="H14" s="247"/>
    </row>
    <row r="15" spans="1:8" ht="14.25" thickBot="1" thickTop="1">
      <c r="A15" s="60"/>
      <c r="B15" s="61"/>
      <c r="C15" s="61"/>
      <c r="D15" s="62"/>
      <c r="E15" s="60"/>
      <c r="G15" s="112"/>
      <c r="H15" s="247"/>
    </row>
    <row r="16" spans="1:8" ht="14.25" thickBot="1" thickTop="1">
      <c r="A16" s="63"/>
      <c r="B16" s="63"/>
      <c r="C16" s="63"/>
      <c r="D16" s="63"/>
      <c r="E16" s="63"/>
      <c r="G16" s="112"/>
      <c r="H16" s="247"/>
    </row>
    <row r="17" spans="1:8" ht="13.5" thickTop="1">
      <c r="A17" s="39" t="str">
        <f>AssumptionsClassProblem!F22</f>
        <v>Ron's Accounting</v>
      </c>
      <c r="B17" s="40"/>
      <c r="C17" s="40"/>
      <c r="D17" s="40"/>
      <c r="E17" s="41"/>
      <c r="G17" s="112"/>
      <c r="H17" s="247"/>
    </row>
    <row r="18" spans="1:8" ht="12.75">
      <c r="A18" s="42" t="s">
        <v>94</v>
      </c>
      <c r="B18" s="43"/>
      <c r="C18" s="43"/>
      <c r="D18" s="43"/>
      <c r="E18" s="44"/>
      <c r="G18" s="112"/>
      <c r="H18" s="247"/>
    </row>
    <row r="19" spans="1:8" ht="13.5" thickBot="1">
      <c r="A19" s="45" t="str">
        <f>'Financial Statements'!A3</f>
        <v>For The Month Ended February 29, 2004</v>
      </c>
      <c r="B19" s="46"/>
      <c r="C19" s="46"/>
      <c r="D19" s="46"/>
      <c r="E19" s="47"/>
      <c r="G19" s="112"/>
      <c r="H19" s="247"/>
    </row>
    <row r="20" spans="1:8" ht="13.5" thickTop="1">
      <c r="A20" s="48"/>
      <c r="B20" s="49" t="str">
        <f>AssumptionsClassProblem!B11&amp;", "&amp;AssumptionsClassProblem!F35</f>
        <v>R. Bouslaugh, Capital, February 1, 2004</v>
      </c>
      <c r="C20" s="64"/>
      <c r="D20" s="65">
        <f>Worksheet!M13</f>
        <v>15134</v>
      </c>
      <c r="E20" s="48"/>
      <c r="G20" s="112"/>
      <c r="H20" s="247"/>
    </row>
    <row r="21" spans="1:7" ht="12.75">
      <c r="A21" s="48"/>
      <c r="B21" s="66" t="str">
        <f>'Financial Statements'!B14&amp;" "&amp;AssumptionsClassProblem!F28</f>
        <v>Net Income For The Month </v>
      </c>
      <c r="C21" s="115">
        <f>'Financial Statements'!D14</f>
        <v>4471</v>
      </c>
      <c r="D21" s="113"/>
      <c r="E21" s="111"/>
      <c r="F21" s="112"/>
      <c r="G21" s="112"/>
    </row>
    <row r="22" spans="1:8" ht="26.25" thickBot="1">
      <c r="A22" s="48"/>
      <c r="B22" s="68" t="str">
        <f>AssumptionsClassProblem!F31</f>
        <v>Less: Withdarwals For The Month </v>
      </c>
      <c r="C22" s="119">
        <f>Worksheet!L14</f>
        <v>1650</v>
      </c>
      <c r="D22" s="67"/>
      <c r="E22" s="48"/>
      <c r="H22" s="118" t="s">
        <v>119</v>
      </c>
    </row>
    <row r="23" spans="1:5" ht="13.5" thickBot="1">
      <c r="A23" s="48"/>
      <c r="B23" s="69" t="str">
        <f>AssumptionsClassProblem!F32</f>
        <v>Increase In Capital</v>
      </c>
      <c r="C23" s="70"/>
      <c r="D23" s="58">
        <f>C21-C22</f>
        <v>2821</v>
      </c>
      <c r="E23" s="48"/>
    </row>
    <row r="24" spans="1:8" ht="13.5" thickBot="1">
      <c r="A24" s="48"/>
      <c r="B24" s="53" t="str">
        <f>AssumptionsClassProblem!B11&amp;", "&amp;AssumptionsClassProblem!F36</f>
        <v>R. Bouslaugh, Capital, February 29, 2004</v>
      </c>
      <c r="C24" s="67"/>
      <c r="D24" s="114">
        <f>SUM(D20,D23)</f>
        <v>17955</v>
      </c>
      <c r="E24" s="111"/>
      <c r="F24" s="112"/>
      <c r="G24" s="112"/>
      <c r="H24" s="247" t="s">
        <v>120</v>
      </c>
    </row>
    <row r="25" spans="1:8" ht="14.25" thickBot="1" thickTop="1">
      <c r="A25" s="60"/>
      <c r="B25" s="60"/>
      <c r="C25" s="60"/>
      <c r="D25" s="60"/>
      <c r="E25" s="60"/>
      <c r="G25" s="112"/>
      <c r="H25" s="247"/>
    </row>
    <row r="26" spans="7:8" ht="14.25" thickBot="1" thickTop="1">
      <c r="G26" s="112"/>
      <c r="H26" s="247"/>
    </row>
    <row r="27" spans="1:8" ht="13.5" thickTop="1">
      <c r="A27" s="39" t="str">
        <f>AssumptionsClassProblem!F22</f>
        <v>Ron's Accounting</v>
      </c>
      <c r="B27" s="40"/>
      <c r="C27" s="40"/>
      <c r="D27" s="40"/>
      <c r="E27" s="41"/>
      <c r="G27" s="112"/>
      <c r="H27" s="247"/>
    </row>
    <row r="28" spans="1:8" ht="12.75">
      <c r="A28" s="42" t="s">
        <v>89</v>
      </c>
      <c r="B28" s="43"/>
      <c r="C28" s="43"/>
      <c r="D28" s="43"/>
      <c r="E28" s="44"/>
      <c r="G28" s="112"/>
      <c r="H28" s="247"/>
    </row>
    <row r="29" spans="1:8" ht="13.5" thickBot="1">
      <c r="A29" s="45" t="str">
        <f>AssumptionsClassProblem!F36</f>
        <v>February 29, 2004</v>
      </c>
      <c r="B29" s="46"/>
      <c r="C29" s="46"/>
      <c r="D29" s="46"/>
      <c r="E29" s="47"/>
      <c r="G29" s="112"/>
      <c r="H29" s="247"/>
    </row>
    <row r="30" spans="1:8" ht="13.5" thickTop="1">
      <c r="A30" s="71"/>
      <c r="B30" s="72"/>
      <c r="C30" s="72"/>
      <c r="D30" s="72"/>
      <c r="E30" s="71"/>
      <c r="G30" s="112"/>
      <c r="H30" s="247"/>
    </row>
    <row r="31" spans="1:8" ht="12.75">
      <c r="A31" s="73"/>
      <c r="B31" s="74" t="s">
        <v>95</v>
      </c>
      <c r="C31" s="67"/>
      <c r="D31" s="67"/>
      <c r="E31" s="73"/>
      <c r="G31" s="112"/>
      <c r="H31" s="247"/>
    </row>
    <row r="32" spans="1:8" ht="12.75">
      <c r="A32" s="73"/>
      <c r="B32" s="53" t="str">
        <f>AssumptionsClassProblem!B3</f>
        <v>Cash</v>
      </c>
      <c r="C32" s="75"/>
      <c r="D32" s="52">
        <f>Worksheet!L6</f>
        <v>9162</v>
      </c>
      <c r="E32" s="73"/>
      <c r="G32" s="112"/>
      <c r="H32" s="247"/>
    </row>
    <row r="33" spans="1:8" ht="12.75">
      <c r="A33" s="73"/>
      <c r="B33" s="53" t="str">
        <f>AssumptionsClassProblem!B4</f>
        <v>Accounts Receivable</v>
      </c>
      <c r="C33" s="75"/>
      <c r="D33" s="52">
        <f>Worksheet!L7</f>
        <v>1785</v>
      </c>
      <c r="E33" s="73"/>
      <c r="G33" s="112"/>
      <c r="H33" s="247"/>
    </row>
    <row r="34" spans="1:8" ht="12.75">
      <c r="A34" s="73"/>
      <c r="B34" s="53" t="str">
        <f>AssumptionsClassProblem!B5</f>
        <v>Prepaid Property Insurance</v>
      </c>
      <c r="C34" s="75"/>
      <c r="D34" s="52">
        <f>Worksheet!L8</f>
        <v>2000</v>
      </c>
      <c r="E34" s="73"/>
      <c r="G34" s="112"/>
      <c r="H34" s="247"/>
    </row>
    <row r="35" spans="1:8" ht="12.75">
      <c r="A35" s="73"/>
      <c r="B35" s="53" t="str">
        <f>AssumptionsClassProblem!B6</f>
        <v>Prepaid Auto Insurance</v>
      </c>
      <c r="C35" s="75"/>
      <c r="D35" s="52">
        <f>Worksheet!L9</f>
        <v>1500</v>
      </c>
      <c r="E35" s="73"/>
      <c r="G35" s="112"/>
      <c r="H35" s="247"/>
    </row>
    <row r="36" spans="1:8" ht="12.75">
      <c r="A36" s="73"/>
      <c r="B36" s="53" t="str">
        <f>AssumptionsClassProblem!B7</f>
        <v>Computer Equipment</v>
      </c>
      <c r="C36" s="52">
        <f>Worksheet!L10</f>
        <v>12096</v>
      </c>
      <c r="D36" s="52"/>
      <c r="E36" s="73"/>
      <c r="G36" s="112"/>
      <c r="H36" s="247"/>
    </row>
    <row r="37" spans="1:8" ht="13.5" thickBot="1">
      <c r="A37" s="73"/>
      <c r="B37" s="51" t="str">
        <f>AssumptionsClassProblem!B8</f>
        <v>Accumulated Depreciation, Computer Equipment</v>
      </c>
      <c r="C37" s="76">
        <f>Worksheet!M11</f>
        <v>6552</v>
      </c>
      <c r="D37" s="76">
        <f>C36-C37</f>
        <v>5544</v>
      </c>
      <c r="E37" s="73"/>
      <c r="G37" s="112"/>
      <c r="H37" s="247"/>
    </row>
    <row r="38" spans="1:8" ht="13.5" thickBot="1">
      <c r="A38" s="73"/>
      <c r="B38" s="77" t="s">
        <v>96</v>
      </c>
      <c r="C38" s="78"/>
      <c r="D38" s="59">
        <f>SUM(D32:D37)</f>
        <v>19991</v>
      </c>
      <c r="E38" s="73"/>
      <c r="G38" s="112"/>
      <c r="H38" s="247"/>
    </row>
    <row r="39" spans="1:8" ht="13.5" thickTop="1">
      <c r="A39" s="73"/>
      <c r="B39" s="53"/>
      <c r="C39" s="67"/>
      <c r="D39" s="78"/>
      <c r="E39" s="73"/>
      <c r="G39" s="112"/>
      <c r="H39" s="247"/>
    </row>
    <row r="40" spans="1:8" ht="12.75">
      <c r="A40" s="73"/>
      <c r="B40" s="74" t="s">
        <v>97</v>
      </c>
      <c r="C40" s="67"/>
      <c r="D40" s="67"/>
      <c r="E40" s="73"/>
      <c r="G40" s="112"/>
      <c r="H40" s="247"/>
    </row>
    <row r="41" spans="1:8" ht="12.75">
      <c r="A41" s="73"/>
      <c r="B41" s="53" t="str">
        <f>AssumptionsClassProblem!B9</f>
        <v>Accounts Payable</v>
      </c>
      <c r="C41" s="52">
        <f>Worksheet!M12</f>
        <v>1786</v>
      </c>
      <c r="D41" s="75"/>
      <c r="E41" s="73"/>
      <c r="G41" s="112"/>
      <c r="H41" s="247"/>
    </row>
    <row r="42" spans="1:8" ht="13.5" thickBot="1">
      <c r="A42" s="73"/>
      <c r="B42" s="53" t="str">
        <f>AssumptionsClassProblem!B10</f>
        <v>Wages Payable</v>
      </c>
      <c r="C42" s="79">
        <f>Worksheet!M23</f>
        <v>250</v>
      </c>
      <c r="D42" s="52">
        <f>SUM(C41:C42)</f>
        <v>2036</v>
      </c>
      <c r="E42" s="73"/>
      <c r="G42" s="112"/>
      <c r="H42" s="247"/>
    </row>
    <row r="43" spans="1:8" ht="12.75">
      <c r="A43" s="73"/>
      <c r="B43" s="53" t="s">
        <v>98</v>
      </c>
      <c r="C43" s="80"/>
      <c r="D43" s="75"/>
      <c r="E43" s="73"/>
      <c r="G43" s="112"/>
      <c r="H43" s="247"/>
    </row>
    <row r="44" spans="1:8" ht="12.75">
      <c r="A44" s="73"/>
      <c r="B44" s="74" t="s">
        <v>99</v>
      </c>
      <c r="C44" s="67"/>
      <c r="D44" s="67"/>
      <c r="E44" s="73"/>
      <c r="G44" s="112"/>
      <c r="H44" s="247"/>
    </row>
    <row r="45" spans="1:8" ht="13.5" thickBot="1">
      <c r="A45" s="73"/>
      <c r="B45" s="53" t="str">
        <f>AssumptionsClassProblem!B11</f>
        <v>R. Bouslaugh, Capital</v>
      </c>
      <c r="C45" s="67"/>
      <c r="D45" s="117">
        <f>'Financial Statements'!D24</f>
        <v>17955</v>
      </c>
      <c r="E45" s="116"/>
      <c r="F45" s="112"/>
      <c r="G45" s="112"/>
      <c r="H45" s="247"/>
    </row>
    <row r="46" spans="1:5" ht="13.5" thickBot="1">
      <c r="A46" s="73"/>
      <c r="B46" s="77" t="str">
        <f>"Total "&amp;B40&amp;" &amp; "&amp;B44</f>
        <v>Total Liabilities &amp; Owners' Equity</v>
      </c>
      <c r="C46" s="67"/>
      <c r="D46" s="59">
        <f>SUM(D42:D45)</f>
        <v>19991</v>
      </c>
      <c r="E46" s="73"/>
    </row>
    <row r="47" spans="1:5" ht="13.5" thickTop="1">
      <c r="A47" s="73"/>
      <c r="B47" s="67"/>
      <c r="C47" s="67"/>
      <c r="D47" s="67"/>
      <c r="E47" s="73"/>
    </row>
    <row r="48" spans="1:5" ht="13.5" thickBot="1">
      <c r="A48" s="81"/>
      <c r="B48" s="81"/>
      <c r="C48" s="81"/>
      <c r="D48" s="81"/>
      <c r="E48" s="81"/>
    </row>
    <row r="49" ht="13.5" thickTop="1"/>
    <row r="50" spans="1:8" ht="77.25" customHeight="1">
      <c r="A50" s="248" t="s">
        <v>127</v>
      </c>
      <c r="B50" s="248"/>
      <c r="C50" s="248"/>
      <c r="D50" s="248"/>
      <c r="E50" s="248"/>
      <c r="F50" s="248"/>
      <c r="G50" s="248"/>
      <c r="H50" s="248"/>
    </row>
    <row r="52" spans="1:8" ht="80.25" customHeight="1">
      <c r="A52" s="249" t="s">
        <v>138</v>
      </c>
      <c r="B52" s="249"/>
      <c r="C52" s="249"/>
      <c r="D52" s="249"/>
      <c r="E52" s="249"/>
      <c r="F52" s="249"/>
      <c r="G52" s="249"/>
      <c r="H52" s="249"/>
    </row>
    <row r="54" spans="1:9" ht="51" customHeight="1">
      <c r="A54" s="251" t="s">
        <v>139</v>
      </c>
      <c r="B54" s="251"/>
      <c r="C54" s="251"/>
      <c r="D54" s="251"/>
      <c r="E54" s="251"/>
      <c r="F54" s="251"/>
      <c r="G54" s="251"/>
      <c r="H54" s="251"/>
      <c r="I54" t="s">
        <v>140</v>
      </c>
    </row>
    <row r="56" spans="1:8" ht="58.5" customHeight="1">
      <c r="A56" s="255" t="s">
        <v>122</v>
      </c>
      <c r="B56" s="255"/>
      <c r="C56" s="255"/>
      <c r="D56" s="255"/>
      <c r="E56" s="255"/>
      <c r="F56" s="255"/>
      <c r="G56" s="255"/>
      <c r="H56" s="255"/>
    </row>
    <row r="58" spans="1:8" ht="39" customHeight="1">
      <c r="A58" s="252" t="s">
        <v>126</v>
      </c>
      <c r="B58" s="253"/>
      <c r="C58" s="253"/>
      <c r="D58" s="253"/>
      <c r="E58" s="253"/>
      <c r="F58" s="253"/>
      <c r="G58" s="253"/>
      <c r="H58" s="254"/>
    </row>
    <row r="59" spans="1:8" ht="25.5">
      <c r="A59" s="120">
        <v>1</v>
      </c>
      <c r="B59" s="250" t="s">
        <v>123</v>
      </c>
      <c r="C59" s="250"/>
      <c r="D59" s="250"/>
      <c r="E59" s="250"/>
      <c r="F59" s="250"/>
      <c r="G59" s="250"/>
      <c r="H59" s="250"/>
    </row>
    <row r="60" spans="1:8" ht="25.5">
      <c r="A60" s="120">
        <v>2</v>
      </c>
      <c r="B60" s="250" t="s">
        <v>124</v>
      </c>
      <c r="C60" s="250"/>
      <c r="D60" s="250"/>
      <c r="E60" s="250"/>
      <c r="F60" s="250"/>
      <c r="G60" s="250"/>
      <c r="H60" s="250"/>
    </row>
    <row r="61" spans="1:8" ht="25.5">
      <c r="A61" s="120">
        <v>3</v>
      </c>
      <c r="B61" s="250" t="s">
        <v>128</v>
      </c>
      <c r="C61" s="250"/>
      <c r="D61" s="250"/>
      <c r="E61" s="250"/>
      <c r="F61" s="250"/>
      <c r="G61" s="250"/>
      <c r="H61" s="250"/>
    </row>
    <row r="62" spans="1:8" ht="25.5">
      <c r="A62" s="120">
        <v>4</v>
      </c>
      <c r="B62" s="250" t="s">
        <v>125</v>
      </c>
      <c r="C62" s="250"/>
      <c r="D62" s="250"/>
      <c r="E62" s="250"/>
      <c r="F62" s="250"/>
      <c r="G62" s="250"/>
      <c r="H62" s="250"/>
    </row>
  </sheetData>
  <mergeCells count="11">
    <mergeCell ref="B60:H60"/>
    <mergeCell ref="B61:H61"/>
    <mergeCell ref="B62:H62"/>
    <mergeCell ref="A54:H54"/>
    <mergeCell ref="A58:H58"/>
    <mergeCell ref="A56:H56"/>
    <mergeCell ref="B59:H59"/>
    <mergeCell ref="H24:H45"/>
    <mergeCell ref="H4:H20"/>
    <mergeCell ref="A50:H50"/>
    <mergeCell ref="A52:H52"/>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22">
    <tabColor indexed="42"/>
  </sheetPr>
  <dimension ref="A1:E48"/>
  <sheetViews>
    <sheetView showGridLines="0" zoomScale="70" zoomScaleNormal="70" workbookViewId="0" topLeftCell="A1">
      <selection activeCell="D21" sqref="D21"/>
    </sheetView>
  </sheetViews>
  <sheetFormatPr defaultColWidth="9.140625" defaultRowHeight="12.75"/>
  <cols>
    <col min="1" max="1" width="2.7109375" style="126" customWidth="1"/>
    <col min="2" max="2" width="47.140625" style="126" customWidth="1"/>
    <col min="3" max="3" width="12.57421875" style="126" customWidth="1"/>
    <col min="4" max="4" width="10.140625" style="126" bestFit="1" customWidth="1"/>
    <col min="5" max="5" width="2.7109375" style="126" customWidth="1"/>
    <col min="6" max="16384" width="9.140625" style="126" customWidth="1"/>
  </cols>
  <sheetData>
    <row r="1" spans="1:5" ht="13.5" thickTop="1">
      <c r="A1" s="39" t="str">
        <f>AssumptionsClassProblem!F22</f>
        <v>Ron's Accounting</v>
      </c>
      <c r="B1" s="40"/>
      <c r="C1" s="40"/>
      <c r="D1" s="40"/>
      <c r="E1" s="41"/>
    </row>
    <row r="2" spans="1:5" ht="12.75">
      <c r="A2" s="42" t="s">
        <v>88</v>
      </c>
      <c r="B2" s="43"/>
      <c r="C2" s="43"/>
      <c r="D2" s="43"/>
      <c r="E2" s="44"/>
    </row>
    <row r="3" spans="1:5" ht="13.5" thickBot="1">
      <c r="A3" s="45" t="str">
        <f>AssumptionsClassProblem!$F$40</f>
        <v>For The Month Ended March 1, 2004</v>
      </c>
      <c r="B3" s="46"/>
      <c r="C3" s="46"/>
      <c r="D3" s="46"/>
      <c r="E3" s="47"/>
    </row>
    <row r="4" spans="1:5" ht="13.5" customHeight="1" thickTop="1">
      <c r="A4" s="48"/>
      <c r="B4" s="49" t="s">
        <v>90</v>
      </c>
      <c r="C4" s="50"/>
      <c r="D4" s="50"/>
      <c r="E4" s="48"/>
    </row>
    <row r="5" spans="1:5" ht="12.75" customHeight="1">
      <c r="A5" s="48"/>
      <c r="B5" s="51" t="str">
        <f>AssumptionsClassProblem!B14</f>
        <v>Professional Fees</v>
      </c>
      <c r="C5" s="52"/>
      <c r="D5" s="52">
        <v>0</v>
      </c>
      <c r="E5" s="48"/>
    </row>
    <row r="6" spans="1:5" ht="12.75" customHeight="1">
      <c r="A6" s="48"/>
      <c r="B6" s="53" t="s">
        <v>91</v>
      </c>
      <c r="C6" s="52"/>
      <c r="D6" s="52"/>
      <c r="E6" s="48"/>
    </row>
    <row r="7" spans="1:5" ht="12.75" customHeight="1">
      <c r="A7" s="48"/>
      <c r="B7" s="51" t="str">
        <f>AssumptionsClassProblem!B15</f>
        <v>Wage Expense</v>
      </c>
      <c r="C7" s="52">
        <v>0</v>
      </c>
      <c r="D7" s="52"/>
      <c r="E7" s="48"/>
    </row>
    <row r="8" spans="1:5" ht="12.75" customHeight="1">
      <c r="A8" s="48"/>
      <c r="B8" s="51" t="str">
        <f>AssumptionsClassProblem!B16</f>
        <v>Advertising Expense</v>
      </c>
      <c r="C8" s="52">
        <v>0</v>
      </c>
      <c r="D8" s="54"/>
      <c r="E8" s="48"/>
    </row>
    <row r="9" spans="1:5" ht="12.75" customHeight="1">
      <c r="A9" s="48"/>
      <c r="B9" s="51" t="str">
        <f>AssumptionsClassProblem!B17</f>
        <v>Utilities Expense</v>
      </c>
      <c r="C9" s="52">
        <v>0</v>
      </c>
      <c r="D9" s="54"/>
      <c r="E9" s="48"/>
    </row>
    <row r="10" spans="1:5" ht="12.75" customHeight="1">
      <c r="A10" s="48"/>
      <c r="B10" s="51" t="str">
        <f>AssumptionsClassProblem!B18</f>
        <v>Property Insurance Expense</v>
      </c>
      <c r="C10" s="52">
        <v>0</v>
      </c>
      <c r="D10" s="54"/>
      <c r="E10" s="48"/>
    </row>
    <row r="11" spans="1:5" ht="12.75" customHeight="1">
      <c r="A11" s="48"/>
      <c r="B11" s="51" t="str">
        <f>AssumptionsClassProblem!B19</f>
        <v>Auto Insurance Expense</v>
      </c>
      <c r="C11" s="52">
        <v>0</v>
      </c>
      <c r="D11" s="54"/>
      <c r="E11" s="48"/>
    </row>
    <row r="12" spans="1:5" ht="13.5" customHeight="1" thickBot="1">
      <c r="A12" s="48"/>
      <c r="B12" s="51" t="str">
        <f>AssumptionsClassProblem!B20</f>
        <v>Depreciation Expense, Computer Equipment</v>
      </c>
      <c r="C12" s="55">
        <v>0</v>
      </c>
      <c r="D12" s="54"/>
      <c r="E12" s="48"/>
    </row>
    <row r="13" spans="1:5" ht="13.5" customHeight="1" thickBot="1">
      <c r="A13" s="48"/>
      <c r="B13" s="56" t="s">
        <v>92</v>
      </c>
      <c r="C13" s="57"/>
      <c r="D13" s="58">
        <f>SUM(C7:C12)</f>
        <v>0</v>
      </c>
      <c r="E13" s="48"/>
    </row>
    <row r="14" spans="1:5" ht="13.5" customHeight="1" thickBot="1">
      <c r="A14" s="48"/>
      <c r="B14" s="53" t="s">
        <v>93</v>
      </c>
      <c r="C14" s="52"/>
      <c r="D14" s="59">
        <f>D5-D13</f>
        <v>0</v>
      </c>
      <c r="E14" s="48"/>
    </row>
    <row r="15" spans="1:5" ht="14.25" customHeight="1" thickBot="1" thickTop="1">
      <c r="A15" s="60"/>
      <c r="B15" s="61"/>
      <c r="C15" s="61"/>
      <c r="D15" s="62"/>
      <c r="E15" s="60"/>
    </row>
    <row r="16" spans="1:5" ht="14.25" customHeight="1" thickBot="1" thickTop="1">
      <c r="A16" s="63"/>
      <c r="B16" s="63"/>
      <c r="C16" s="63"/>
      <c r="D16" s="63"/>
      <c r="E16" s="63"/>
    </row>
    <row r="17" spans="1:5" ht="13.5" customHeight="1" thickTop="1">
      <c r="A17" s="39" t="str">
        <f>AssumptionsClassProblem!F22</f>
        <v>Ron's Accounting</v>
      </c>
      <c r="B17" s="40"/>
      <c r="C17" s="40"/>
      <c r="D17" s="40"/>
      <c r="E17" s="41"/>
    </row>
    <row r="18" spans="1:5" ht="12.75" customHeight="1">
      <c r="A18" s="42" t="s">
        <v>94</v>
      </c>
      <c r="B18" s="43"/>
      <c r="C18" s="43"/>
      <c r="D18" s="43"/>
      <c r="E18" s="44"/>
    </row>
    <row r="19" spans="1:5" ht="13.5" customHeight="1" thickBot="1">
      <c r="A19" s="45" t="str">
        <f>A3</f>
        <v>For The Month Ended March 1, 2004</v>
      </c>
      <c r="B19" s="46"/>
      <c r="C19" s="46"/>
      <c r="D19" s="46"/>
      <c r="E19" s="47"/>
    </row>
    <row r="20" spans="1:5" ht="13.5" customHeight="1" thickTop="1">
      <c r="A20" s="48"/>
      <c r="B20" s="49" t="s">
        <v>166</v>
      </c>
      <c r="C20" s="64"/>
      <c r="D20" s="65">
        <f>'Closing (1)'!D45</f>
        <v>17955</v>
      </c>
      <c r="E20" s="48"/>
    </row>
    <row r="21" spans="1:5" ht="12.75">
      <c r="A21" s="48"/>
      <c r="B21" s="66" t="str">
        <f>'Financial Statements'!B14&amp;" "&amp;AssumptionsClassProblem!F28</f>
        <v>Net Income For The Month </v>
      </c>
      <c r="C21" s="52">
        <v>0</v>
      </c>
      <c r="D21" s="67"/>
      <c r="E21" s="48"/>
    </row>
    <row r="22" spans="1:5" ht="13.5" thickBot="1">
      <c r="A22" s="48"/>
      <c r="B22" s="68" t="str">
        <f>AssumptionsClassProblem!F31</f>
        <v>Less: Withdarwals For The Month </v>
      </c>
      <c r="C22" s="58">
        <v>0</v>
      </c>
      <c r="D22" s="67"/>
      <c r="E22" s="48"/>
    </row>
    <row r="23" spans="1:5" ht="13.5" thickBot="1">
      <c r="A23" s="48"/>
      <c r="B23" s="69" t="str">
        <f>AssumptionsClassProblem!F32</f>
        <v>Increase In Capital</v>
      </c>
      <c r="C23" s="70"/>
      <c r="D23" s="58">
        <f>C21-C22</f>
        <v>0</v>
      </c>
      <c r="E23" s="48"/>
    </row>
    <row r="24" spans="1:5" ht="13.5" customHeight="1" thickBot="1">
      <c r="A24" s="48"/>
      <c r="B24" s="53" t="s">
        <v>167</v>
      </c>
      <c r="C24" s="67"/>
      <c r="D24" s="59">
        <f>SUM(D20,D23)</f>
        <v>17955</v>
      </c>
      <c r="E24" s="48"/>
    </row>
    <row r="25" spans="1:5" ht="14.25" customHeight="1" thickBot="1" thickTop="1">
      <c r="A25" s="60"/>
      <c r="B25" s="60"/>
      <c r="C25" s="60"/>
      <c r="D25" s="60"/>
      <c r="E25" s="60"/>
    </row>
    <row r="26" ht="14.25" customHeight="1" thickBot="1" thickTop="1"/>
    <row r="27" spans="1:5" ht="13.5" customHeight="1" thickTop="1">
      <c r="A27" s="39" t="str">
        <f>AssumptionsClassProblem!F22</f>
        <v>Ron's Accounting</v>
      </c>
      <c r="B27" s="40"/>
      <c r="C27" s="40"/>
      <c r="D27" s="40"/>
      <c r="E27" s="41"/>
    </row>
    <row r="28" spans="1:5" ht="12.75" customHeight="1">
      <c r="A28" s="42" t="s">
        <v>89</v>
      </c>
      <c r="B28" s="43"/>
      <c r="C28" s="43"/>
      <c r="D28" s="43"/>
      <c r="E28" s="44"/>
    </row>
    <row r="29" spans="1:5" ht="13.5" customHeight="1" thickBot="1">
      <c r="A29" s="45">
        <f>AssumptionsClassProblem!F26+1</f>
        <v>38047</v>
      </c>
      <c r="B29" s="46"/>
      <c r="C29" s="46"/>
      <c r="D29" s="46"/>
      <c r="E29" s="47"/>
    </row>
    <row r="30" spans="1:5" ht="13.5" customHeight="1" thickTop="1">
      <c r="A30" s="71"/>
      <c r="B30" s="72"/>
      <c r="C30" s="72"/>
      <c r="D30" s="72"/>
      <c r="E30" s="71"/>
    </row>
    <row r="31" spans="1:5" ht="12.75" customHeight="1">
      <c r="A31" s="73"/>
      <c r="B31" s="74" t="s">
        <v>95</v>
      </c>
      <c r="C31" s="67"/>
      <c r="D31" s="67"/>
      <c r="E31" s="73"/>
    </row>
    <row r="32" spans="1:5" ht="12.75" customHeight="1">
      <c r="A32" s="73"/>
      <c r="B32" s="53" t="str">
        <f>AssumptionsClassProblem!B3</f>
        <v>Cash</v>
      </c>
      <c r="C32" s="75"/>
      <c r="D32" s="52">
        <f>Worksheet!L6</f>
        <v>9162</v>
      </c>
      <c r="E32" s="73"/>
    </row>
    <row r="33" spans="1:5" ht="12.75" customHeight="1">
      <c r="A33" s="73"/>
      <c r="B33" s="53" t="str">
        <f>AssumptionsClassProblem!B4</f>
        <v>Accounts Receivable</v>
      </c>
      <c r="C33" s="75"/>
      <c r="D33" s="52">
        <f>Worksheet!L7</f>
        <v>1785</v>
      </c>
      <c r="E33" s="73"/>
    </row>
    <row r="34" spans="1:5" ht="12.75" customHeight="1">
      <c r="A34" s="73"/>
      <c r="B34" s="53" t="str">
        <f>AssumptionsClassProblem!B5</f>
        <v>Prepaid Property Insurance</v>
      </c>
      <c r="C34" s="75"/>
      <c r="D34" s="52">
        <f>Worksheet!L8</f>
        <v>2000</v>
      </c>
      <c r="E34" s="73"/>
    </row>
    <row r="35" spans="1:5" ht="12.75" customHeight="1">
      <c r="A35" s="73"/>
      <c r="B35" s="53" t="str">
        <f>AssumptionsClassProblem!B6</f>
        <v>Prepaid Auto Insurance</v>
      </c>
      <c r="C35" s="75"/>
      <c r="D35" s="52">
        <f>Worksheet!L9</f>
        <v>1500</v>
      </c>
      <c r="E35" s="73"/>
    </row>
    <row r="36" spans="1:5" ht="12.75" customHeight="1">
      <c r="A36" s="73"/>
      <c r="B36" s="53" t="str">
        <f>AssumptionsClassProblem!B7</f>
        <v>Computer Equipment</v>
      </c>
      <c r="C36" s="52">
        <f>Worksheet!L10</f>
        <v>12096</v>
      </c>
      <c r="D36" s="52"/>
      <c r="E36" s="73"/>
    </row>
    <row r="37" spans="1:5" ht="13.5" customHeight="1" thickBot="1">
      <c r="A37" s="73"/>
      <c r="B37" s="51" t="str">
        <f>AssumptionsClassProblem!B8</f>
        <v>Accumulated Depreciation, Computer Equipment</v>
      </c>
      <c r="C37" s="76">
        <f>Worksheet!M11</f>
        <v>6552</v>
      </c>
      <c r="D37" s="76">
        <f>C36-C37</f>
        <v>5544</v>
      </c>
      <c r="E37" s="73"/>
    </row>
    <row r="38" spans="1:5" ht="13.5" customHeight="1" thickBot="1">
      <c r="A38" s="73"/>
      <c r="B38" s="77" t="s">
        <v>96</v>
      </c>
      <c r="C38" s="78"/>
      <c r="D38" s="59">
        <f>SUM(D32:D37)</f>
        <v>19991</v>
      </c>
      <c r="E38" s="73"/>
    </row>
    <row r="39" spans="1:5" ht="13.5" customHeight="1" thickTop="1">
      <c r="A39" s="73"/>
      <c r="B39" s="53"/>
      <c r="C39" s="67"/>
      <c r="D39" s="78"/>
      <c r="E39" s="73"/>
    </row>
    <row r="40" spans="1:5" ht="12.75" customHeight="1">
      <c r="A40" s="73"/>
      <c r="B40" s="74" t="s">
        <v>97</v>
      </c>
      <c r="C40" s="67"/>
      <c r="D40" s="67"/>
      <c r="E40" s="73"/>
    </row>
    <row r="41" spans="1:5" ht="12.75" customHeight="1">
      <c r="A41" s="73"/>
      <c r="B41" s="53" t="str">
        <f>AssumptionsClassProblem!B9</f>
        <v>Accounts Payable</v>
      </c>
      <c r="C41" s="52">
        <f>Worksheet!M12</f>
        <v>1786</v>
      </c>
      <c r="D41" s="75"/>
      <c r="E41" s="73"/>
    </row>
    <row r="42" spans="1:5" ht="13.5" customHeight="1" thickBot="1">
      <c r="A42" s="73"/>
      <c r="B42" s="53" t="str">
        <f>AssumptionsClassProblem!B10</f>
        <v>Wages Payable</v>
      </c>
      <c r="C42" s="79">
        <f>Worksheet!M23</f>
        <v>250</v>
      </c>
      <c r="D42" s="52">
        <f>SUM(C41:C42)</f>
        <v>2036</v>
      </c>
      <c r="E42" s="73"/>
    </row>
    <row r="43" spans="1:5" ht="12.75" customHeight="1">
      <c r="A43" s="73"/>
      <c r="B43" s="53" t="s">
        <v>98</v>
      </c>
      <c r="C43" s="80"/>
      <c r="D43" s="75"/>
      <c r="E43" s="73"/>
    </row>
    <row r="44" spans="1:5" ht="12.75" customHeight="1">
      <c r="A44" s="73"/>
      <c r="B44" s="74" t="s">
        <v>99</v>
      </c>
      <c r="C44" s="67"/>
      <c r="D44" s="67"/>
      <c r="E44" s="73"/>
    </row>
    <row r="45" spans="1:5" ht="13.5" customHeight="1" thickBot="1">
      <c r="A45" s="73"/>
      <c r="B45" s="53" t="str">
        <f>AssumptionsClassProblem!B11</f>
        <v>R. Bouslaugh, Capital</v>
      </c>
      <c r="C45" s="67"/>
      <c r="D45" s="54">
        <f>'Financial Statements'!D24</f>
        <v>17955</v>
      </c>
      <c r="E45" s="73"/>
    </row>
    <row r="46" spans="1:5" ht="13.5" thickBot="1">
      <c r="A46" s="73"/>
      <c r="B46" s="77" t="str">
        <f>"Total "&amp;B40&amp;" &amp; "&amp;B44</f>
        <v>Total Liabilities &amp; Owners' Equity</v>
      </c>
      <c r="C46" s="67"/>
      <c r="D46" s="59">
        <f>SUM(D42:D45)</f>
        <v>19991</v>
      </c>
      <c r="E46" s="73"/>
    </row>
    <row r="47" spans="1:5" ht="13.5" thickTop="1">
      <c r="A47" s="73"/>
      <c r="B47" s="67"/>
      <c r="C47" s="67"/>
      <c r="D47" s="67"/>
      <c r="E47" s="73"/>
    </row>
    <row r="48" spans="1:5" ht="13.5" thickBot="1">
      <c r="A48" s="81"/>
      <c r="B48" s="81"/>
      <c r="C48" s="81"/>
      <c r="D48" s="81"/>
      <c r="E48" s="81"/>
    </row>
    <row r="49" ht="13.5" thickTop="1"/>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2">
    <tabColor indexed="42"/>
  </sheetPr>
  <dimension ref="A1:F18"/>
  <sheetViews>
    <sheetView workbookViewId="0" topLeftCell="A1">
      <selection activeCell="G19" sqref="G19"/>
    </sheetView>
  </sheetViews>
  <sheetFormatPr defaultColWidth="9.140625" defaultRowHeight="12.75"/>
  <cols>
    <col min="1" max="1" width="61.8515625" style="0" customWidth="1"/>
    <col min="2" max="2" width="2.7109375" style="0" customWidth="1"/>
    <col min="3" max="3" width="42.421875" style="0" bestFit="1" customWidth="1"/>
    <col min="4" max="4" width="10.28125" style="8" bestFit="1" customWidth="1"/>
    <col min="5" max="5" width="10.140625" style="8" bestFit="1" customWidth="1"/>
    <col min="6" max="6" width="2.7109375" style="0" customWidth="1"/>
  </cols>
  <sheetData>
    <row r="1" ht="40.5">
      <c r="A1" s="124" t="s">
        <v>147</v>
      </c>
    </row>
    <row r="2" ht="20.25">
      <c r="A2" s="125" t="s">
        <v>149</v>
      </c>
    </row>
    <row r="3" ht="61.5" thickBot="1">
      <c r="A3" s="134" t="s">
        <v>148</v>
      </c>
    </row>
    <row r="4" spans="2:6" ht="13.5" thickTop="1">
      <c r="B4" s="39" t="str">
        <f>'Closing (2)'!A1</f>
        <v>Ron's Accounting</v>
      </c>
      <c r="C4" s="40"/>
      <c r="D4" s="128"/>
      <c r="E4" s="128"/>
      <c r="F4" s="41"/>
    </row>
    <row r="5" spans="2:6" ht="12.75">
      <c r="B5" s="42" t="s">
        <v>146</v>
      </c>
      <c r="C5" s="43"/>
      <c r="D5" s="129"/>
      <c r="E5" s="129"/>
      <c r="F5" s="44"/>
    </row>
    <row r="6" spans="2:6" ht="13.5" thickBot="1">
      <c r="B6" s="45">
        <f>'Closing (2)'!A29-1</f>
        <v>38046</v>
      </c>
      <c r="C6" s="46"/>
      <c r="D6" s="130"/>
      <c r="E6" s="130"/>
      <c r="F6" s="47"/>
    </row>
    <row r="7" spans="2:6" ht="13.5" thickTop="1">
      <c r="B7" s="71"/>
      <c r="C7" s="72"/>
      <c r="D7" s="131" t="s">
        <v>47</v>
      </c>
      <c r="E7" s="131" t="s">
        <v>48</v>
      </c>
      <c r="F7" s="71"/>
    </row>
    <row r="8" spans="2:6" ht="12.75">
      <c r="B8" s="73"/>
      <c r="C8" s="127" t="s">
        <v>49</v>
      </c>
      <c r="D8" s="54">
        <f>'Closing (2)'!D32</f>
        <v>9162</v>
      </c>
      <c r="E8" s="54"/>
      <c r="F8" s="73"/>
    </row>
    <row r="9" spans="2:6" ht="12.75">
      <c r="B9" s="73"/>
      <c r="C9" s="127" t="s">
        <v>50</v>
      </c>
      <c r="D9" s="54">
        <f>'Closing (2)'!D33</f>
        <v>1785</v>
      </c>
      <c r="E9" s="54"/>
      <c r="F9" s="73"/>
    </row>
    <row r="10" spans="2:6" ht="12.75">
      <c r="B10" s="73"/>
      <c r="C10" s="127" t="s">
        <v>141</v>
      </c>
      <c r="D10" s="54">
        <f>'Closing (2)'!D34</f>
        <v>2000</v>
      </c>
      <c r="E10" s="54"/>
      <c r="F10" s="73"/>
    </row>
    <row r="11" spans="2:6" ht="12.75">
      <c r="B11" s="73"/>
      <c r="C11" s="127" t="s">
        <v>142</v>
      </c>
      <c r="D11" s="54">
        <f>'Closing (2)'!D35</f>
        <v>1500</v>
      </c>
      <c r="E11" s="54"/>
      <c r="F11" s="73"/>
    </row>
    <row r="12" spans="2:6" ht="12.75">
      <c r="B12" s="73"/>
      <c r="C12" s="127" t="s">
        <v>51</v>
      </c>
      <c r="D12" s="54">
        <f>'Closing (2)'!C36</f>
        <v>12096</v>
      </c>
      <c r="E12" s="54"/>
      <c r="F12" s="73"/>
    </row>
    <row r="13" spans="2:6" ht="12.75">
      <c r="B13" s="73"/>
      <c r="C13" s="127" t="s">
        <v>143</v>
      </c>
      <c r="D13" s="54"/>
      <c r="E13" s="54">
        <f>'Closing (2)'!C37</f>
        <v>6552</v>
      </c>
      <c r="F13" s="73"/>
    </row>
    <row r="14" spans="2:6" ht="12.75">
      <c r="B14" s="73"/>
      <c r="C14" s="127" t="s">
        <v>52</v>
      </c>
      <c r="D14" s="54"/>
      <c r="E14" s="54">
        <f>'Closing (2)'!C41</f>
        <v>1786</v>
      </c>
      <c r="F14" s="73"/>
    </row>
    <row r="15" spans="2:6" ht="12.75">
      <c r="B15" s="73"/>
      <c r="C15" s="127" t="s">
        <v>155</v>
      </c>
      <c r="D15" s="54"/>
      <c r="E15" s="54">
        <f>'Closing (2)'!C42</f>
        <v>250</v>
      </c>
      <c r="F15" s="73"/>
    </row>
    <row r="16" spans="2:6" ht="13.5" thickBot="1">
      <c r="B16" s="73"/>
      <c r="C16" s="127" t="s">
        <v>144</v>
      </c>
      <c r="D16" s="58"/>
      <c r="E16" s="58">
        <f>'Closing (2)'!D45</f>
        <v>17955</v>
      </c>
      <c r="F16" s="73"/>
    </row>
    <row r="17" spans="2:6" ht="14.25" thickBot="1" thickTop="1">
      <c r="B17" s="73"/>
      <c r="C17" s="67"/>
      <c r="D17" s="132">
        <f>SUM(D8:D16)</f>
        <v>26543</v>
      </c>
      <c r="E17" s="132">
        <f>SUM(E8:E16)</f>
        <v>26543</v>
      </c>
      <c r="F17" s="73"/>
    </row>
    <row r="18" spans="2:6" ht="14.25" thickBot="1" thickTop="1">
      <c r="B18" s="81"/>
      <c r="C18" s="81"/>
      <c r="D18" s="133"/>
      <c r="E18" s="133"/>
      <c r="F18" s="81"/>
    </row>
    <row r="19" ht="13.5" thickTop="1"/>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5">
    <tabColor indexed="40"/>
    <pageSetUpPr fitToPage="1"/>
  </sheetPr>
  <dimension ref="A1:P27"/>
  <sheetViews>
    <sheetView zoomScale="75" zoomScaleNormal="75" workbookViewId="0" topLeftCell="A1">
      <selection activeCell="A1" sqref="A1"/>
    </sheetView>
  </sheetViews>
  <sheetFormatPr defaultColWidth="9.140625" defaultRowHeight="12.75"/>
  <cols>
    <col min="1" max="1" width="45.8515625" style="0" customWidth="1"/>
    <col min="2" max="3" width="9.8515625" style="38" customWidth="1"/>
    <col min="4" max="4" width="2.8515625" style="38" customWidth="1"/>
    <col min="5" max="5" width="9.8515625" style="38" customWidth="1"/>
    <col min="6" max="6" width="2.8515625" style="38" customWidth="1"/>
    <col min="7" max="13" width="9.8515625" style="38" customWidth="1"/>
  </cols>
  <sheetData>
    <row r="1" spans="1:13" ht="12.75">
      <c r="A1" s="19" t="str">
        <f>AssumptionsClassProblem!F22</f>
        <v>Ron's Accounting</v>
      </c>
      <c r="B1" s="19"/>
      <c r="C1" s="19"/>
      <c r="D1" s="19"/>
      <c r="E1" s="19"/>
      <c r="F1" s="19"/>
      <c r="G1" s="19"/>
      <c r="H1" s="19"/>
      <c r="I1" s="19"/>
      <c r="J1" s="19"/>
      <c r="K1" s="19"/>
      <c r="L1" s="19"/>
      <c r="M1" s="19"/>
    </row>
    <row r="2" spans="1:13" ht="12.75">
      <c r="A2" s="19" t="s">
        <v>84</v>
      </c>
      <c r="B2" s="19"/>
      <c r="C2" s="19"/>
      <c r="D2" s="19"/>
      <c r="E2" s="19"/>
      <c r="F2" s="19"/>
      <c r="G2" s="19"/>
      <c r="H2" s="19"/>
      <c r="I2" s="19"/>
      <c r="J2" s="19"/>
      <c r="K2" s="19"/>
      <c r="L2" s="19"/>
      <c r="M2" s="19"/>
    </row>
    <row r="3" spans="1:13" ht="13.5" thickBot="1">
      <c r="A3" s="19" t="str">
        <f>AssumptionsClassProblem!F27&amp;" "&amp;AssumptionsClassProblem!F36</f>
        <v>For The Month Ended February 29, 2004</v>
      </c>
      <c r="B3" s="19"/>
      <c r="C3" s="19"/>
      <c r="D3" s="19"/>
      <c r="E3" s="19"/>
      <c r="F3" s="19"/>
      <c r="G3" s="19"/>
      <c r="H3" s="19"/>
      <c r="I3" s="19"/>
      <c r="J3" s="19"/>
      <c r="K3" s="19"/>
      <c r="L3" s="19"/>
      <c r="M3" s="19"/>
    </row>
    <row r="4" spans="1:13" ht="19.5" customHeight="1" thickTop="1">
      <c r="A4" s="256" t="s">
        <v>85</v>
      </c>
      <c r="B4" s="263" t="s">
        <v>86</v>
      </c>
      <c r="C4" s="263"/>
      <c r="D4" s="261" t="s">
        <v>83</v>
      </c>
      <c r="E4" s="262"/>
      <c r="F4" s="262"/>
      <c r="G4" s="256"/>
      <c r="H4" s="264" t="s">
        <v>87</v>
      </c>
      <c r="I4" s="264"/>
      <c r="J4" s="263" t="s">
        <v>88</v>
      </c>
      <c r="K4" s="263"/>
      <c r="L4" s="263" t="s">
        <v>89</v>
      </c>
      <c r="M4" s="263"/>
    </row>
    <row r="5" spans="1:13" ht="12.75">
      <c r="A5" s="257"/>
      <c r="B5" s="20" t="s">
        <v>47</v>
      </c>
      <c r="C5" s="20" t="s">
        <v>48</v>
      </c>
      <c r="D5" s="259" t="s">
        <v>47</v>
      </c>
      <c r="E5" s="260"/>
      <c r="F5" s="258" t="s">
        <v>48</v>
      </c>
      <c r="G5" s="257"/>
      <c r="H5" s="176" t="s">
        <v>47</v>
      </c>
      <c r="I5" s="176" t="s">
        <v>48</v>
      </c>
      <c r="J5" s="20" t="s">
        <v>47</v>
      </c>
      <c r="K5" s="20" t="s">
        <v>48</v>
      </c>
      <c r="L5" s="20" t="s">
        <v>47</v>
      </c>
      <c r="M5" s="20" t="s">
        <v>48</v>
      </c>
    </row>
    <row r="6" spans="1:13" ht="21.75" customHeight="1">
      <c r="A6" s="21" t="str">
        <f>AssumptionsClassProblem!B3</f>
        <v>Cash</v>
      </c>
      <c r="B6" s="22">
        <f>IF(AssumptionsClassProblem!C3="","",AssumptionsClassProblem!C3)</f>
        <v>9162</v>
      </c>
      <c r="C6" s="22">
        <f>IF(AssumptionsClassProblem!D3="","",AssumptionsClassProblem!D3)</f>
      </c>
      <c r="D6" s="23"/>
      <c r="E6" s="22"/>
      <c r="F6" s="23"/>
      <c r="G6" s="22"/>
      <c r="H6" s="177">
        <f>B6</f>
        <v>9162</v>
      </c>
      <c r="I6" s="177"/>
      <c r="J6" s="22"/>
      <c r="K6" s="22"/>
      <c r="L6" s="22">
        <f>H6</f>
        <v>9162</v>
      </c>
      <c r="M6" s="22"/>
    </row>
    <row r="7" spans="1:13" ht="21.75" customHeight="1">
      <c r="A7" s="21" t="str">
        <f>AssumptionsClassProblem!B4</f>
        <v>Accounts Receivable</v>
      </c>
      <c r="B7" s="24">
        <f>IF(AssumptionsClassProblem!C4="","",AssumptionsClassProblem!C4)</f>
        <v>1785</v>
      </c>
      <c r="C7" s="24">
        <f>IF(AssumptionsClassProblem!D4="","",AssumptionsClassProblem!D4)</f>
      </c>
      <c r="D7" s="25"/>
      <c r="E7" s="24"/>
      <c r="F7" s="25"/>
      <c r="G7" s="24"/>
      <c r="H7" s="177">
        <f>B7</f>
        <v>1785</v>
      </c>
      <c r="I7" s="178"/>
      <c r="J7" s="24"/>
      <c r="K7" s="24"/>
      <c r="L7" s="22">
        <f>H7</f>
        <v>1785</v>
      </c>
      <c r="M7" s="24"/>
    </row>
    <row r="8" spans="1:13" ht="21.75" customHeight="1">
      <c r="A8" s="21" t="str">
        <f>AssumptionsClassProblem!B5</f>
        <v>Prepaid Property Insurance</v>
      </c>
      <c r="B8" s="24">
        <f>IF(AssumptionsClassProblem!C5="","",AssumptionsClassProblem!C5)</f>
        <v>2200</v>
      </c>
      <c r="C8" s="24">
        <f>IF(AssumptionsClassProblem!D5="","",AssumptionsClassProblem!D5)</f>
      </c>
      <c r="D8" s="25"/>
      <c r="E8" s="24"/>
      <c r="F8" s="25" t="str">
        <f>D20</f>
        <v>a)</v>
      </c>
      <c r="G8" s="24">
        <f>E20</f>
        <v>200</v>
      </c>
      <c r="H8" s="178">
        <f>B8-G8</f>
        <v>2000</v>
      </c>
      <c r="I8" s="178"/>
      <c r="J8" s="24"/>
      <c r="K8" s="24"/>
      <c r="L8" s="22">
        <f>H8</f>
        <v>2000</v>
      </c>
      <c r="M8" s="24"/>
    </row>
    <row r="9" spans="1:13" ht="21.75" customHeight="1">
      <c r="A9" s="21" t="str">
        <f>AssumptionsClassProblem!B6</f>
        <v>Prepaid Auto Insurance</v>
      </c>
      <c r="B9" s="24">
        <f>IF(AssumptionsClassProblem!C6="","",AssumptionsClassProblem!C6)</f>
        <v>1650</v>
      </c>
      <c r="C9" s="24">
        <f>IF(AssumptionsClassProblem!D6="","",AssumptionsClassProblem!D6)</f>
      </c>
      <c r="D9" s="25"/>
      <c r="E9" s="24"/>
      <c r="F9" s="25" t="str">
        <f>D21</f>
        <v>b)</v>
      </c>
      <c r="G9" s="24">
        <f>E21</f>
        <v>150</v>
      </c>
      <c r="H9" s="178">
        <f>B9-G9</f>
        <v>1500</v>
      </c>
      <c r="I9" s="178"/>
      <c r="J9" s="24"/>
      <c r="K9" s="24"/>
      <c r="L9" s="22">
        <f>H9</f>
        <v>1500</v>
      </c>
      <c r="M9" s="24"/>
    </row>
    <row r="10" spans="1:13" ht="21.75" customHeight="1">
      <c r="A10" s="21" t="str">
        <f>AssumptionsClassProblem!B7</f>
        <v>Computer Equipment</v>
      </c>
      <c r="B10" s="24">
        <f>IF(AssumptionsClassProblem!C7="","",AssumptionsClassProblem!C7)</f>
        <v>12096</v>
      </c>
      <c r="C10" s="24">
        <f>IF(AssumptionsClassProblem!D7="","",AssumptionsClassProblem!D7)</f>
      </c>
      <c r="D10" s="25"/>
      <c r="E10" s="24"/>
      <c r="F10" s="25"/>
      <c r="G10" s="24"/>
      <c r="H10" s="178">
        <f>B10</f>
        <v>12096</v>
      </c>
      <c r="I10" s="178"/>
      <c r="J10" s="24"/>
      <c r="K10" s="24"/>
      <c r="L10" s="22">
        <f>H10</f>
        <v>12096</v>
      </c>
      <c r="M10" s="24"/>
    </row>
    <row r="11" spans="1:13" ht="21.75" customHeight="1">
      <c r="A11" s="21" t="str">
        <f>AssumptionsClassProblem!B8</f>
        <v>Accumulated Depreciation, Computer Equipment</v>
      </c>
      <c r="B11" s="24">
        <f>IF(AssumptionsClassProblem!C8="","",AssumptionsClassProblem!C8)</f>
      </c>
      <c r="C11" s="24">
        <f>IF(AssumptionsClassProblem!D8="","",AssumptionsClassProblem!D8)</f>
        <v>6300</v>
      </c>
      <c r="D11" s="25"/>
      <c r="E11" s="24"/>
      <c r="F11" s="25" t="str">
        <f>D22</f>
        <v>c)</v>
      </c>
      <c r="G11" s="24">
        <f>E22</f>
        <v>252</v>
      </c>
      <c r="H11" s="178"/>
      <c r="I11" s="178">
        <f>C11+G11</f>
        <v>6552</v>
      </c>
      <c r="J11" s="24"/>
      <c r="K11" s="24"/>
      <c r="L11" s="24"/>
      <c r="M11" s="24">
        <f>I11</f>
        <v>6552</v>
      </c>
    </row>
    <row r="12" spans="1:13" ht="21.75" customHeight="1">
      <c r="A12" s="21" t="str">
        <f>AssumptionsClassProblem!B9</f>
        <v>Accounts Payable</v>
      </c>
      <c r="B12" s="24">
        <f>IF(AssumptionsClassProblem!C9="","",AssumptionsClassProblem!C9)</f>
      </c>
      <c r="C12" s="24">
        <f>IF(AssumptionsClassProblem!D9="","",AssumptionsClassProblem!D9)</f>
        <v>1786</v>
      </c>
      <c r="D12" s="25"/>
      <c r="E12" s="24"/>
      <c r="F12" s="25"/>
      <c r="G12" s="24"/>
      <c r="H12" s="178"/>
      <c r="I12" s="178">
        <f>C12</f>
        <v>1786</v>
      </c>
      <c r="J12" s="24"/>
      <c r="K12" s="24"/>
      <c r="L12" s="24"/>
      <c r="M12" s="24">
        <f>I12</f>
        <v>1786</v>
      </c>
    </row>
    <row r="13" spans="1:13" ht="21.75" customHeight="1">
      <c r="A13" s="21" t="str">
        <f>AssumptionsClassProblem!B11</f>
        <v>R. Bouslaugh, Capital</v>
      </c>
      <c r="B13" s="24">
        <f>IF(AssumptionsClassProblem!C11="","",AssumptionsClassProblem!C11)</f>
      </c>
      <c r="C13" s="24">
        <f>IF(AssumptionsClassProblem!D11="","",AssumptionsClassProblem!D11)</f>
        <v>15134</v>
      </c>
      <c r="D13" s="25"/>
      <c r="E13" s="24"/>
      <c r="F13" s="25"/>
      <c r="G13" s="24"/>
      <c r="H13" s="178"/>
      <c r="I13" s="178">
        <f>C13</f>
        <v>15134</v>
      </c>
      <c r="J13" s="24"/>
      <c r="K13" s="24"/>
      <c r="L13" s="24"/>
      <c r="M13" s="24">
        <f>I13</f>
        <v>15134</v>
      </c>
    </row>
    <row r="14" spans="1:13" ht="21.75" customHeight="1">
      <c r="A14" s="21" t="str">
        <f>AssumptionsClassProblem!B12</f>
        <v>R. Bouslaugh, Drawing</v>
      </c>
      <c r="B14" s="24">
        <f>IF(AssumptionsClassProblem!C12="","",AssumptionsClassProblem!C12)</f>
        <v>1650</v>
      </c>
      <c r="C14" s="24">
        <f>IF(AssumptionsClassProblem!D12="","",AssumptionsClassProblem!D12)</f>
      </c>
      <c r="D14" s="25"/>
      <c r="E14" s="24"/>
      <c r="F14" s="25"/>
      <c r="G14" s="24"/>
      <c r="H14" s="178">
        <f>B14</f>
        <v>1650</v>
      </c>
      <c r="I14" s="178"/>
      <c r="J14" s="24"/>
      <c r="K14" s="24"/>
      <c r="L14" s="24">
        <f>H14</f>
        <v>1650</v>
      </c>
      <c r="M14" s="24"/>
    </row>
    <row r="15" spans="1:13" ht="21.75" customHeight="1">
      <c r="A15" s="21" t="str">
        <f>AssumptionsClassProblem!B14</f>
        <v>Professional Fees</v>
      </c>
      <c r="B15" s="24">
        <f>IF(AssumptionsClassProblem!C14="","",AssumptionsClassProblem!C14)</f>
      </c>
      <c r="C15" s="24">
        <f>IF(AssumptionsClassProblem!D14="","",AssumptionsClassProblem!D14)</f>
        <v>8187</v>
      </c>
      <c r="D15" s="25"/>
      <c r="E15" s="24"/>
      <c r="F15" s="25"/>
      <c r="G15" s="24"/>
      <c r="H15" s="178"/>
      <c r="I15" s="178">
        <f>C15</f>
        <v>8187</v>
      </c>
      <c r="J15" s="24"/>
      <c r="K15" s="24">
        <f>I15</f>
        <v>8187</v>
      </c>
      <c r="L15" s="24"/>
      <c r="M15" s="24"/>
    </row>
    <row r="16" spans="1:13" ht="21.75" customHeight="1">
      <c r="A16" s="21" t="str">
        <f>AssumptionsClassProblem!B15</f>
        <v>Wage Expense</v>
      </c>
      <c r="B16" s="24">
        <f>IF(AssumptionsClassProblem!C15="","",AssumptionsClassProblem!C15)</f>
        <v>2149</v>
      </c>
      <c r="C16" s="24">
        <f>IF(AssumptionsClassProblem!D15="","",AssumptionsClassProblem!D15)</f>
      </c>
      <c r="D16" s="25" t="str">
        <f>F23</f>
        <v>d)</v>
      </c>
      <c r="E16" s="24">
        <f>G23</f>
        <v>250</v>
      </c>
      <c r="F16" s="25"/>
      <c r="G16" s="24"/>
      <c r="H16" s="178">
        <f>B16+E16</f>
        <v>2399</v>
      </c>
      <c r="I16" s="178"/>
      <c r="J16" s="24">
        <f>H16</f>
        <v>2399</v>
      </c>
      <c r="K16" s="24"/>
      <c r="L16" s="24"/>
      <c r="M16" s="24"/>
    </row>
    <row r="17" spans="1:13" ht="21.75" customHeight="1">
      <c r="A17" s="21" t="str">
        <f>AssumptionsClassProblem!B16</f>
        <v>Advertising Expense</v>
      </c>
      <c r="B17" s="24">
        <f>IF(AssumptionsClassProblem!C16="","",AssumptionsClassProblem!C16)</f>
        <v>619</v>
      </c>
      <c r="C17" s="24">
        <f>IF(AssumptionsClassProblem!D16="","",AssumptionsClassProblem!D16)</f>
      </c>
      <c r="D17" s="25"/>
      <c r="E17" s="24"/>
      <c r="F17" s="25"/>
      <c r="G17" s="24"/>
      <c r="H17" s="178">
        <f>B17</f>
        <v>619</v>
      </c>
      <c r="I17" s="178"/>
      <c r="J17" s="24">
        <f>H17</f>
        <v>619</v>
      </c>
      <c r="K17" s="24"/>
      <c r="L17" s="24"/>
      <c r="M17" s="24"/>
    </row>
    <row r="18" spans="1:16" ht="21.75" customHeight="1" thickBot="1">
      <c r="A18" s="21" t="str">
        <f>AssumptionsClassProblem!B17</f>
        <v>Utilities Expense</v>
      </c>
      <c r="B18" s="26">
        <f>IF(AssumptionsClassProblem!C17="","",AssumptionsClassProblem!C17)</f>
        <v>96</v>
      </c>
      <c r="C18" s="26">
        <f>IF(AssumptionsClassProblem!D17="","",AssumptionsClassProblem!D17)</f>
      </c>
      <c r="D18" s="25"/>
      <c r="E18" s="24"/>
      <c r="F18" s="25"/>
      <c r="G18" s="24"/>
      <c r="H18" s="178">
        <f>B18</f>
        <v>96</v>
      </c>
      <c r="I18" s="178"/>
      <c r="J18" s="24">
        <f>H18</f>
        <v>96</v>
      </c>
      <c r="K18" s="24"/>
      <c r="L18" s="24"/>
      <c r="M18" s="24"/>
      <c r="P18" s="8"/>
    </row>
    <row r="19" spans="1:16" ht="21.75" customHeight="1" thickBot="1">
      <c r="A19" s="27"/>
      <c r="B19" s="28">
        <f>SUM(B6:B18)</f>
        <v>31407</v>
      </c>
      <c r="C19" s="28">
        <f>SUM(C6:C18)</f>
        <v>31407</v>
      </c>
      <c r="D19" s="25"/>
      <c r="E19" s="24"/>
      <c r="F19" s="25"/>
      <c r="G19" s="24"/>
      <c r="H19" s="178"/>
      <c r="I19" s="178"/>
      <c r="J19" s="24"/>
      <c r="K19" s="24"/>
      <c r="L19" s="24"/>
      <c r="M19" s="24"/>
      <c r="P19" s="8"/>
    </row>
    <row r="20" spans="1:16" ht="21.75" customHeight="1" thickTop="1">
      <c r="A20" s="27" t="str">
        <f>AssumptionsClassProblem!B18</f>
        <v>Property Insurance Expense</v>
      </c>
      <c r="B20" s="22"/>
      <c r="C20" s="22"/>
      <c r="D20" s="29" t="str">
        <f>AssumptionsClassProblem!P55</f>
        <v>a)</v>
      </c>
      <c r="E20" s="30">
        <f>AssumptionsClassProblem!Q55</f>
        <v>200</v>
      </c>
      <c r="F20" s="25"/>
      <c r="G20" s="24"/>
      <c r="H20" s="178">
        <f>E20</f>
        <v>200</v>
      </c>
      <c r="I20" s="178"/>
      <c r="J20" s="24">
        <f>H20</f>
        <v>200</v>
      </c>
      <c r="K20" s="24"/>
      <c r="L20" s="24"/>
      <c r="M20" s="24"/>
      <c r="P20" s="8"/>
    </row>
    <row r="21" spans="1:13" ht="21.75" customHeight="1">
      <c r="A21" s="27" t="str">
        <f>AssumptionsClassProblem!B19</f>
        <v>Auto Insurance Expense</v>
      </c>
      <c r="B21" s="24"/>
      <c r="C21" s="24"/>
      <c r="D21" s="29" t="str">
        <f>AssumptionsClassProblem!P56</f>
        <v>b)</v>
      </c>
      <c r="E21" s="30">
        <f>AssumptionsClassProblem!Q56</f>
        <v>150</v>
      </c>
      <c r="F21" s="25"/>
      <c r="G21" s="24"/>
      <c r="H21" s="178">
        <f>E21</f>
        <v>150</v>
      </c>
      <c r="I21" s="178"/>
      <c r="J21" s="24">
        <f>H21</f>
        <v>150</v>
      </c>
      <c r="K21" s="24"/>
      <c r="L21" s="24"/>
      <c r="M21" s="24"/>
    </row>
    <row r="22" spans="1:13" ht="21.75" customHeight="1">
      <c r="A22" s="27" t="str">
        <f>AssumptionsClassProblem!B20</f>
        <v>Depreciation Expense, Computer Equipment</v>
      </c>
      <c r="B22" s="24"/>
      <c r="C22" s="24"/>
      <c r="D22" s="29" t="str">
        <f>AssumptionsClassProblem!P57</f>
        <v>c)</v>
      </c>
      <c r="E22" s="30">
        <f>AssumptionsClassProblem!Q57</f>
        <v>252</v>
      </c>
      <c r="F22" s="31"/>
      <c r="G22" s="26"/>
      <c r="H22" s="178">
        <f>E22</f>
        <v>252</v>
      </c>
      <c r="I22" s="179"/>
      <c r="J22" s="24">
        <f>H22</f>
        <v>252</v>
      </c>
      <c r="K22" s="26"/>
      <c r="L22" s="26"/>
      <c r="M22" s="26"/>
    </row>
    <row r="23" spans="1:13" ht="21.75" customHeight="1" thickBot="1">
      <c r="A23" s="27" t="str">
        <f>AssumptionsClassProblem!B10</f>
        <v>Wages Payable</v>
      </c>
      <c r="B23" s="24"/>
      <c r="C23" s="24"/>
      <c r="D23" s="29"/>
      <c r="E23" s="32"/>
      <c r="F23" s="29" t="str">
        <f>AssumptionsClassProblem!P58</f>
        <v>d)</v>
      </c>
      <c r="G23" s="26">
        <f>AssumptionsClassProblem!Q58</f>
        <v>250</v>
      </c>
      <c r="H23" s="179"/>
      <c r="I23" s="179">
        <f>G23</f>
        <v>250</v>
      </c>
      <c r="J23" s="26"/>
      <c r="K23" s="26"/>
      <c r="L23" s="26"/>
      <c r="M23" s="26">
        <f>I23</f>
        <v>250</v>
      </c>
    </row>
    <row r="24" spans="1:13" ht="21.75" customHeight="1" thickBot="1">
      <c r="A24" s="27"/>
      <c r="B24" s="24"/>
      <c r="C24" s="24"/>
      <c r="D24" s="33"/>
      <c r="E24" s="28">
        <f>SUM(E6:E23)</f>
        <v>852</v>
      </c>
      <c r="F24" s="33"/>
      <c r="G24" s="28">
        <f aca="true" t="shared" si="0" ref="G24:M24">SUM(G6:G23)</f>
        <v>852</v>
      </c>
      <c r="H24" s="180">
        <f t="shared" si="0"/>
        <v>31909</v>
      </c>
      <c r="I24" s="180">
        <f t="shared" si="0"/>
        <v>31909</v>
      </c>
      <c r="J24" s="34">
        <f t="shared" si="0"/>
        <v>3716</v>
      </c>
      <c r="K24" s="34">
        <f t="shared" si="0"/>
        <v>8187</v>
      </c>
      <c r="L24" s="34">
        <f t="shared" si="0"/>
        <v>28193</v>
      </c>
      <c r="M24" s="34">
        <f t="shared" si="0"/>
        <v>23722</v>
      </c>
    </row>
    <row r="25" spans="1:13" ht="21.75" customHeight="1" thickBot="1" thickTop="1">
      <c r="A25" s="27"/>
      <c r="B25" s="24"/>
      <c r="C25" s="24"/>
      <c r="D25" s="23"/>
      <c r="E25" s="22"/>
      <c r="F25" s="23"/>
      <c r="G25" s="22"/>
      <c r="H25" s="22"/>
      <c r="I25" s="22"/>
      <c r="J25" s="26">
        <f>IF(K24=J24,0,IF(K24&gt;J24,K24-J24,""))</f>
        <v>4471</v>
      </c>
      <c r="K25" s="26">
        <f>IF(J24=K24,0,IF(J24&gt;K24,J24-K24,""))</f>
      </c>
      <c r="L25" s="26">
        <f>IF(M24=L24,0,IF(M24&gt;L24,M24-L24,""))</f>
      </c>
      <c r="M25" s="26">
        <f>IF(L24=M24,0,IF(L24&gt;M24,L24-M24,""))</f>
        <v>4471</v>
      </c>
    </row>
    <row r="26" spans="1:13" ht="21.75" customHeight="1" thickBot="1">
      <c r="A26" s="35"/>
      <c r="B26" s="35"/>
      <c r="C26" s="35"/>
      <c r="D26" s="35"/>
      <c r="E26" s="35"/>
      <c r="F26" s="35"/>
      <c r="G26" s="35"/>
      <c r="H26" s="35"/>
      <c r="I26" s="35"/>
      <c r="J26" s="28">
        <f>SUM(J24:J25)</f>
        <v>8187</v>
      </c>
      <c r="K26" s="28">
        <f>SUM(K24:K25)</f>
        <v>8187</v>
      </c>
      <c r="L26" s="28">
        <f>SUM(L24:L25)</f>
        <v>28193</v>
      </c>
      <c r="M26" s="28">
        <f>SUM(M24:M25)</f>
        <v>28193</v>
      </c>
    </row>
    <row r="27" spans="1:13" ht="13.5" thickTop="1">
      <c r="A27" s="15"/>
      <c r="B27" s="36"/>
      <c r="C27" s="36"/>
      <c r="D27" s="36"/>
      <c r="E27" s="36"/>
      <c r="F27" s="36"/>
      <c r="G27" s="36"/>
      <c r="H27" s="36"/>
      <c r="I27" s="36"/>
      <c r="J27" s="37"/>
      <c r="K27" s="37"/>
      <c r="L27" s="37"/>
      <c r="M27" s="37"/>
    </row>
  </sheetData>
  <mergeCells count="8">
    <mergeCell ref="L4:M4"/>
    <mergeCell ref="B4:C4"/>
    <mergeCell ref="H4:I4"/>
    <mergeCell ref="J4:K4"/>
    <mergeCell ref="A4:A5"/>
    <mergeCell ref="F5:G5"/>
    <mergeCell ref="D5:E5"/>
    <mergeCell ref="D4:G4"/>
  </mergeCells>
  <printOptions horizontalCentered="1"/>
  <pageMargins left="0.75" right="0.75" top="1" bottom="1" header="0.5" footer="0.5"/>
  <pageSetup fitToHeight="1" fitToWidth="1" horizontalDpi="600" verticalDpi="600" orientation="landscape" scale="84" r:id="rId1"/>
  <headerFooter alignWithMargins="0">
    <oddHeader>&amp;C&amp;A</oddHeader>
    <oddFooter>&amp;LAccounting Is Fun!&amp;CPage &amp;P of &amp;N&amp;RAccounting Is Fun!</oddFooter>
  </headerFooter>
</worksheet>
</file>

<file path=xl/worksheets/sheet9.xml><?xml version="1.0" encoding="utf-8"?>
<worksheet xmlns="http://schemas.openxmlformats.org/spreadsheetml/2006/main" xmlns:r="http://schemas.openxmlformats.org/officeDocument/2006/relationships">
  <sheetPr codeName="Sheet16">
    <tabColor indexed="51"/>
  </sheetPr>
  <dimension ref="A1:E48"/>
  <sheetViews>
    <sheetView showGridLines="0" zoomScale="70" zoomScaleNormal="70" workbookViewId="0" topLeftCell="A1">
      <selection activeCell="A1" sqref="A1"/>
    </sheetView>
  </sheetViews>
  <sheetFormatPr defaultColWidth="9.140625" defaultRowHeight="12.75"/>
  <cols>
    <col min="1" max="1" width="2.7109375" style="0" customWidth="1"/>
    <col min="2" max="2" width="47.140625" style="0" customWidth="1"/>
    <col min="3" max="3" width="12.57421875" style="0" customWidth="1"/>
    <col min="4" max="4" width="10.140625" style="0" bestFit="1" customWidth="1"/>
    <col min="5" max="5" width="2.7109375" style="0" customWidth="1"/>
    <col min="6" max="6" width="2.140625" style="0" customWidth="1"/>
    <col min="9" max="9" width="1.28515625" style="0" customWidth="1"/>
  </cols>
  <sheetData>
    <row r="1" spans="1:5" ht="13.5" thickTop="1">
      <c r="A1" s="39" t="str">
        <f>AssumptionsClassProblem!F22</f>
        <v>Ron's Accounting</v>
      </c>
      <c r="B1" s="40"/>
      <c r="C1" s="40"/>
      <c r="D1" s="40"/>
      <c r="E1" s="41"/>
    </row>
    <row r="2" spans="1:5" ht="12.75">
      <c r="A2" s="42" t="s">
        <v>88</v>
      </c>
      <c r="B2" s="43"/>
      <c r="C2" s="43"/>
      <c r="D2" s="43"/>
      <c r="E2" s="44"/>
    </row>
    <row r="3" spans="1:5" ht="13.5" thickBot="1">
      <c r="A3" s="45" t="str">
        <f>Worksheet!A3</f>
        <v>For The Month Ended February 29, 2004</v>
      </c>
      <c r="B3" s="46"/>
      <c r="C3" s="46"/>
      <c r="D3" s="46"/>
      <c r="E3" s="47"/>
    </row>
    <row r="4" spans="1:5" ht="13.5" thickTop="1">
      <c r="A4" s="48"/>
      <c r="B4" s="49" t="s">
        <v>90</v>
      </c>
      <c r="C4" s="50"/>
      <c r="D4" s="50"/>
      <c r="E4" s="48"/>
    </row>
    <row r="5" spans="1:5" ht="12.75">
      <c r="A5" s="48"/>
      <c r="B5" s="51" t="str">
        <f>AssumptionsClassProblem!B14</f>
        <v>Professional Fees</v>
      </c>
      <c r="C5" s="52"/>
      <c r="D5" s="52">
        <f>Worksheet!K15</f>
        <v>8187</v>
      </c>
      <c r="E5" s="48"/>
    </row>
    <row r="6" spans="1:5" ht="12.75">
      <c r="A6" s="48"/>
      <c r="B6" s="53" t="s">
        <v>91</v>
      </c>
      <c r="C6" s="52"/>
      <c r="D6" s="52"/>
      <c r="E6" s="48"/>
    </row>
    <row r="7" spans="1:5" ht="12.75">
      <c r="A7" s="48"/>
      <c r="B7" s="51" t="str">
        <f>AssumptionsClassProblem!B15</f>
        <v>Wage Expense</v>
      </c>
      <c r="C7" s="52">
        <f>Worksheet!J16</f>
        <v>2399</v>
      </c>
      <c r="D7" s="52"/>
      <c r="E7" s="48"/>
    </row>
    <row r="8" spans="1:5" ht="12.75">
      <c r="A8" s="48"/>
      <c r="B8" s="51" t="str">
        <f>AssumptionsClassProblem!B16</f>
        <v>Advertising Expense</v>
      </c>
      <c r="C8" s="52">
        <f>Worksheet!J17</f>
        <v>619</v>
      </c>
      <c r="D8" s="54"/>
      <c r="E8" s="48"/>
    </row>
    <row r="9" spans="1:5" ht="12.75">
      <c r="A9" s="48"/>
      <c r="B9" s="51" t="str">
        <f>AssumptionsClassProblem!B17</f>
        <v>Utilities Expense</v>
      </c>
      <c r="C9" s="52">
        <f>Worksheet!J18</f>
        <v>96</v>
      </c>
      <c r="D9" s="54"/>
      <c r="E9" s="48"/>
    </row>
    <row r="10" spans="1:5" ht="12.75">
      <c r="A10" s="48"/>
      <c r="B10" s="51" t="str">
        <f>AssumptionsClassProblem!B18</f>
        <v>Property Insurance Expense</v>
      </c>
      <c r="C10" s="52">
        <f>Worksheet!J20</f>
        <v>200</v>
      </c>
      <c r="D10" s="54"/>
      <c r="E10" s="48"/>
    </row>
    <row r="11" spans="1:5" ht="12.75">
      <c r="A11" s="48"/>
      <c r="B11" s="51" t="str">
        <f>AssumptionsClassProblem!B19</f>
        <v>Auto Insurance Expense</v>
      </c>
      <c r="C11" s="52">
        <f>Worksheet!J21</f>
        <v>150</v>
      </c>
      <c r="D11" s="54"/>
      <c r="E11" s="48"/>
    </row>
    <row r="12" spans="1:5" ht="13.5" thickBot="1">
      <c r="A12" s="48"/>
      <c r="B12" s="51" t="str">
        <f>AssumptionsClassProblem!B20</f>
        <v>Depreciation Expense, Computer Equipment</v>
      </c>
      <c r="C12" s="55">
        <f>Worksheet!J22</f>
        <v>252</v>
      </c>
      <c r="D12" s="54"/>
      <c r="E12" s="48"/>
    </row>
    <row r="13" spans="1:5" ht="13.5" thickBot="1">
      <c r="A13" s="48"/>
      <c r="B13" s="56" t="s">
        <v>92</v>
      </c>
      <c r="C13" s="57"/>
      <c r="D13" s="58">
        <f>SUM(C7:C12)</f>
        <v>3716</v>
      </c>
      <c r="E13" s="48"/>
    </row>
    <row r="14" spans="1:5" ht="13.5" thickBot="1">
      <c r="A14" s="48"/>
      <c r="B14" s="53" t="s">
        <v>93</v>
      </c>
      <c r="C14" s="52"/>
      <c r="D14" s="59">
        <f>D5-D13</f>
        <v>4471</v>
      </c>
      <c r="E14" s="48"/>
    </row>
    <row r="15" spans="1:5" ht="14.25" thickBot="1" thickTop="1">
      <c r="A15" s="60"/>
      <c r="B15" s="61"/>
      <c r="C15" s="61"/>
      <c r="D15" s="62"/>
      <c r="E15" s="60"/>
    </row>
    <row r="16" spans="1:5" ht="14.25" thickBot="1" thickTop="1">
      <c r="A16" s="63"/>
      <c r="B16" s="63"/>
      <c r="C16" s="63"/>
      <c r="D16" s="63"/>
      <c r="E16" s="63"/>
    </row>
    <row r="17" spans="1:5" ht="13.5" thickTop="1">
      <c r="A17" s="39" t="str">
        <f>AssumptionsClassProblem!F22</f>
        <v>Ron's Accounting</v>
      </c>
      <c r="B17" s="40"/>
      <c r="C17" s="40"/>
      <c r="D17" s="40"/>
      <c r="E17" s="41"/>
    </row>
    <row r="18" spans="1:5" ht="12.75">
      <c r="A18" s="42" t="s">
        <v>94</v>
      </c>
      <c r="B18" s="43"/>
      <c r="C18" s="43"/>
      <c r="D18" s="43"/>
      <c r="E18" s="44"/>
    </row>
    <row r="19" spans="1:5" ht="13.5" thickBot="1">
      <c r="A19" s="45" t="str">
        <f>'Financial Statements'!A3</f>
        <v>For The Month Ended February 29, 2004</v>
      </c>
      <c r="B19" s="46"/>
      <c r="C19" s="46"/>
      <c r="D19" s="46"/>
      <c r="E19" s="47"/>
    </row>
    <row r="20" spans="1:5" ht="13.5" thickTop="1">
      <c r="A20" s="48"/>
      <c r="B20" s="49" t="str">
        <f>AssumptionsClassProblem!B11&amp;", "&amp;AssumptionsClassProblem!F35</f>
        <v>R. Bouslaugh, Capital, February 1, 2004</v>
      </c>
      <c r="C20" s="64"/>
      <c r="D20" s="65">
        <f>Worksheet!M13</f>
        <v>15134</v>
      </c>
      <c r="E20" s="48"/>
    </row>
    <row r="21" spans="1:5" ht="12.75">
      <c r="A21" s="48"/>
      <c r="B21" s="66" t="str">
        <f>'Financial Statements'!B14&amp;" "&amp;AssumptionsClassProblem!F28</f>
        <v>Net Income For The Month </v>
      </c>
      <c r="C21" s="52">
        <f>'Financial Statements'!D14</f>
        <v>4471</v>
      </c>
      <c r="D21" s="67"/>
      <c r="E21" s="48"/>
    </row>
    <row r="22" spans="1:5" ht="13.5" thickBot="1">
      <c r="A22" s="48"/>
      <c r="B22" s="68" t="str">
        <f>AssumptionsClassProblem!F31</f>
        <v>Less: Withdarwals For The Month </v>
      </c>
      <c r="C22" s="58">
        <f>Worksheet!L14</f>
        <v>1650</v>
      </c>
      <c r="D22" s="67"/>
      <c r="E22" s="48"/>
    </row>
    <row r="23" spans="1:5" ht="13.5" thickBot="1">
      <c r="A23" s="48"/>
      <c r="B23" s="69" t="str">
        <f>AssumptionsClassProblem!F32</f>
        <v>Increase In Capital</v>
      </c>
      <c r="C23" s="70"/>
      <c r="D23" s="58">
        <f>C21-C22</f>
        <v>2821</v>
      </c>
      <c r="E23" s="48"/>
    </row>
    <row r="24" spans="1:5" ht="13.5" thickBot="1">
      <c r="A24" s="48"/>
      <c r="B24" s="53" t="str">
        <f>AssumptionsClassProblem!B11&amp;", "&amp;AssumptionsClassProblem!F36</f>
        <v>R. Bouslaugh, Capital, February 29, 2004</v>
      </c>
      <c r="C24" s="67"/>
      <c r="D24" s="59">
        <f>SUM(D20,D23)</f>
        <v>17955</v>
      </c>
      <c r="E24" s="48"/>
    </row>
    <row r="25" spans="1:5" ht="14.25" thickBot="1" thickTop="1">
      <c r="A25" s="60"/>
      <c r="B25" s="60"/>
      <c r="C25" s="60"/>
      <c r="D25" s="60"/>
      <c r="E25" s="60"/>
    </row>
    <row r="26" ht="14.25" thickBot="1" thickTop="1"/>
    <row r="27" spans="1:5" ht="13.5" thickTop="1">
      <c r="A27" s="39" t="str">
        <f>AssumptionsClassProblem!F22</f>
        <v>Ron's Accounting</v>
      </c>
      <c r="B27" s="40"/>
      <c r="C27" s="40"/>
      <c r="D27" s="40"/>
      <c r="E27" s="41"/>
    </row>
    <row r="28" spans="1:5" ht="12.75">
      <c r="A28" s="42" t="s">
        <v>89</v>
      </c>
      <c r="B28" s="43"/>
      <c r="C28" s="43"/>
      <c r="D28" s="43"/>
      <c r="E28" s="44"/>
    </row>
    <row r="29" spans="1:5" ht="13.5" thickBot="1">
      <c r="A29" s="45" t="str">
        <f>AssumptionsClassProblem!F36</f>
        <v>February 29, 2004</v>
      </c>
      <c r="B29" s="46"/>
      <c r="C29" s="46"/>
      <c r="D29" s="46"/>
      <c r="E29" s="47"/>
    </row>
    <row r="30" spans="1:5" ht="13.5" thickTop="1">
      <c r="A30" s="71"/>
      <c r="B30" s="72"/>
      <c r="C30" s="72"/>
      <c r="D30" s="72"/>
      <c r="E30" s="71"/>
    </row>
    <row r="31" spans="1:5" ht="12.75">
      <c r="A31" s="73"/>
      <c r="B31" s="74" t="s">
        <v>95</v>
      </c>
      <c r="C31" s="67"/>
      <c r="D31" s="67"/>
      <c r="E31" s="73"/>
    </row>
    <row r="32" spans="1:5" ht="12.75">
      <c r="A32" s="73"/>
      <c r="B32" s="53" t="str">
        <f>AssumptionsClassProblem!B3</f>
        <v>Cash</v>
      </c>
      <c r="C32" s="75"/>
      <c r="D32" s="52">
        <f>Worksheet!L6</f>
        <v>9162</v>
      </c>
      <c r="E32" s="73"/>
    </row>
    <row r="33" spans="1:5" ht="12.75">
      <c r="A33" s="73"/>
      <c r="B33" s="53" t="str">
        <f>AssumptionsClassProblem!B4</f>
        <v>Accounts Receivable</v>
      </c>
      <c r="C33" s="75"/>
      <c r="D33" s="52">
        <f>Worksheet!L7</f>
        <v>1785</v>
      </c>
      <c r="E33" s="73"/>
    </row>
    <row r="34" spans="1:5" ht="12.75">
      <c r="A34" s="73"/>
      <c r="B34" s="53" t="str">
        <f>AssumptionsClassProblem!B5</f>
        <v>Prepaid Property Insurance</v>
      </c>
      <c r="C34" s="75"/>
      <c r="D34" s="52">
        <f>Worksheet!L8</f>
        <v>2000</v>
      </c>
      <c r="E34" s="73"/>
    </row>
    <row r="35" spans="1:5" ht="12.75">
      <c r="A35" s="73"/>
      <c r="B35" s="53" t="str">
        <f>AssumptionsClassProblem!B6</f>
        <v>Prepaid Auto Insurance</v>
      </c>
      <c r="C35" s="75"/>
      <c r="D35" s="52">
        <f>Worksheet!L9</f>
        <v>1500</v>
      </c>
      <c r="E35" s="73"/>
    </row>
    <row r="36" spans="1:5" ht="12.75">
      <c r="A36" s="73"/>
      <c r="B36" s="53" t="str">
        <f>AssumptionsClassProblem!B7</f>
        <v>Computer Equipment</v>
      </c>
      <c r="C36" s="52">
        <f>Worksheet!L10</f>
        <v>12096</v>
      </c>
      <c r="D36" s="52"/>
      <c r="E36" s="73"/>
    </row>
    <row r="37" spans="1:5" ht="13.5" thickBot="1">
      <c r="A37" s="73"/>
      <c r="B37" s="51" t="str">
        <f>AssumptionsClassProblem!B8</f>
        <v>Accumulated Depreciation, Computer Equipment</v>
      </c>
      <c r="C37" s="76">
        <f>Worksheet!M11</f>
        <v>6552</v>
      </c>
      <c r="D37" s="76">
        <f>C36-C37</f>
        <v>5544</v>
      </c>
      <c r="E37" s="73"/>
    </row>
    <row r="38" spans="1:5" ht="13.5" thickBot="1">
      <c r="A38" s="73"/>
      <c r="B38" s="77" t="s">
        <v>96</v>
      </c>
      <c r="C38" s="78"/>
      <c r="D38" s="59">
        <f>SUM(D32:D37)</f>
        <v>19991</v>
      </c>
      <c r="E38" s="73"/>
    </row>
    <row r="39" spans="1:5" ht="13.5" thickTop="1">
      <c r="A39" s="73"/>
      <c r="B39" s="53"/>
      <c r="C39" s="67"/>
      <c r="D39" s="78"/>
      <c r="E39" s="73"/>
    </row>
    <row r="40" spans="1:5" ht="12.75">
      <c r="A40" s="73"/>
      <c r="B40" s="74" t="s">
        <v>97</v>
      </c>
      <c r="C40" s="67"/>
      <c r="D40" s="67"/>
      <c r="E40" s="73"/>
    </row>
    <row r="41" spans="1:5" ht="12.75">
      <c r="A41" s="73"/>
      <c r="B41" s="53" t="str">
        <f>AssumptionsClassProblem!B9</f>
        <v>Accounts Payable</v>
      </c>
      <c r="C41" s="52">
        <f>Worksheet!M12</f>
        <v>1786</v>
      </c>
      <c r="D41" s="75"/>
      <c r="E41" s="73"/>
    </row>
    <row r="42" spans="1:5" ht="13.5" thickBot="1">
      <c r="A42" s="73"/>
      <c r="B42" s="53" t="str">
        <f>AssumptionsClassProblem!B10</f>
        <v>Wages Payable</v>
      </c>
      <c r="C42" s="79">
        <f>Worksheet!M23</f>
        <v>250</v>
      </c>
      <c r="D42" s="52">
        <f>SUM(C41:C42)</f>
        <v>2036</v>
      </c>
      <c r="E42" s="73"/>
    </row>
    <row r="43" spans="1:5" ht="12.75">
      <c r="A43" s="73"/>
      <c r="B43" s="53" t="s">
        <v>98</v>
      </c>
      <c r="C43" s="80"/>
      <c r="D43" s="75"/>
      <c r="E43" s="73"/>
    </row>
    <row r="44" spans="1:5" ht="12.75">
      <c r="A44" s="73"/>
      <c r="B44" s="74" t="s">
        <v>99</v>
      </c>
      <c r="C44" s="67"/>
      <c r="D44" s="67"/>
      <c r="E44" s="73"/>
    </row>
    <row r="45" spans="1:5" ht="13.5" thickBot="1">
      <c r="A45" s="73"/>
      <c r="B45" s="53" t="str">
        <f>AssumptionsClassProblem!B11</f>
        <v>R. Bouslaugh, Capital</v>
      </c>
      <c r="C45" s="67"/>
      <c r="D45" s="54">
        <f>'Financial Statements'!D24</f>
        <v>17955</v>
      </c>
      <c r="E45" s="73"/>
    </row>
    <row r="46" spans="1:5" ht="13.5" thickBot="1">
      <c r="A46" s="73"/>
      <c r="B46" s="77" t="str">
        <f>"Total "&amp;B40&amp;" &amp; "&amp;B44</f>
        <v>Total Liabilities &amp; Owners' Equity</v>
      </c>
      <c r="C46" s="67"/>
      <c r="D46" s="59">
        <f>SUM(D42:D45)</f>
        <v>19991</v>
      </c>
      <c r="E46" s="73"/>
    </row>
    <row r="47" spans="1:5" ht="13.5" thickTop="1">
      <c r="A47" s="73"/>
      <c r="B47" s="67"/>
      <c r="C47" s="67"/>
      <c r="D47" s="67"/>
      <c r="E47" s="73"/>
    </row>
    <row r="48" spans="1:5" ht="13.5" thickBot="1">
      <c r="A48" s="81"/>
      <c r="B48" s="81"/>
      <c r="C48" s="81"/>
      <c r="D48" s="81"/>
      <c r="E48" s="81"/>
    </row>
    <row r="49" ht="13.5" thickTop="1"/>
  </sheetData>
  <printOptions horizontalCentered="1"/>
  <pageMargins left="0.75" right="0.75" top="1" bottom="1" header="0.5" footer="0.5"/>
  <pageSetup horizontalDpi="600" verticalDpi="600" orientation="landscape" scale="145" r:id="rId1"/>
  <headerFooter alignWithMargins="0">
    <oddHeader>&amp;C&amp;A</oddHeader>
    <oddFooter>&amp;LAccounting Is Fun!&amp;CPage &amp;P of &amp;N&amp;RAccounting Is Fun!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Girvin</dc:creator>
  <cp:keywords/>
  <dc:description/>
  <cp:lastModifiedBy>IC Public Workstation</cp:lastModifiedBy>
  <cp:lastPrinted>2007-05-02T20:28:48Z</cp:lastPrinted>
  <dcterms:created xsi:type="dcterms:W3CDTF">2006-02-11T18:08:14Z</dcterms:created>
  <dcterms:modified xsi:type="dcterms:W3CDTF">2007-05-02T20:33:28Z</dcterms:modified>
  <cp:category/>
  <cp:version/>
  <cp:contentType/>
  <cp:contentStatus/>
</cp:coreProperties>
</file>