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857" activeTab="2"/>
  </bookViews>
  <sheets>
    <sheet name="In Class Blank Pr===&gt;" sheetId="1" r:id="rId1"/>
    <sheet name="AssumptionsClassProblem" sheetId="2" r:id="rId2"/>
    <sheet name="Worksheet (TB)" sheetId="3" r:id="rId3"/>
    <sheet name="Income Statement" sheetId="4" r:id="rId4"/>
    <sheet name="Statement of Owners' Equity" sheetId="5" r:id="rId5"/>
    <sheet name="Balance Sheet" sheetId="6" r:id="rId6"/>
    <sheet name="General Journal Adjust" sheetId="7" r:id="rId7"/>
    <sheet name="Ledger" sheetId="8" r:id="rId8"/>
    <sheet name="Answers ==&gt;" sheetId="9" r:id="rId9"/>
    <sheet name="Worksheet (TB) (2)" sheetId="10" r:id="rId10"/>
    <sheet name="Income Statement. (2)" sheetId="11" r:id="rId11"/>
    <sheet name="Statement of Owners' Equity (2)" sheetId="12" r:id="rId12"/>
    <sheet name="Balance Sheet. (2)" sheetId="13" r:id="rId13"/>
    <sheet name="General Journal Adjust. (2)" sheetId="14" r:id="rId14"/>
    <sheet name="Ledger. (2)" sheetId="15" r:id="rId15"/>
  </sheets>
  <externalReferences>
    <externalReference r:id="rId18"/>
  </externalReferences>
  <definedNames>
    <definedName name="AccountNames" localSheetId="14">'[1]AssumptionsClassProblem'!$A$3:$B$20</definedName>
    <definedName name="AccountNames">'AssumptionsClassProblem'!$A$3:$B$20</definedName>
    <definedName name="Item">'Ledger'!$A$60:$A$63</definedName>
    <definedName name="_xlnm.Print_Area" localSheetId="1">'AssumptionsClassProblem'!$R$53:$R$57</definedName>
    <definedName name="_xlnm.Print_Area" localSheetId="5">'Balance Sheet'!$A$1:$E$22</definedName>
    <definedName name="_xlnm.Print_Area" localSheetId="12">'Balance Sheet. (2)'!$A$1:$E$22</definedName>
    <definedName name="_xlnm.Print_Area" localSheetId="6">'General Journal Adjust'!$A$1:$F$35</definedName>
    <definedName name="_xlnm.Print_Area" localSheetId="13">'General Journal Adjust. (2)'!$A$1:$F$35</definedName>
    <definedName name="_xlnm.Print_Area" localSheetId="3">'Income Statement'!$A$1:$E$15</definedName>
    <definedName name="_xlnm.Print_Area" localSheetId="10">'Income Statement. (2)'!$A$1:$E$15</definedName>
    <definedName name="_xlnm.Print_Area" localSheetId="7">'Ledger'!$A$1:$H$35</definedName>
    <definedName name="_xlnm.Print_Area" localSheetId="14">'Ledger. (2)'!$A$1:$H$35</definedName>
    <definedName name="_xlnm.Print_Area" localSheetId="4">'Statement of Owners'' Equity'!$A$1:$E$9</definedName>
    <definedName name="_xlnm.Print_Area" localSheetId="11">'Statement of Owners'' Equity (2)'!$A$1:$E$9</definedName>
    <definedName name="_xlnm.Print_Area" localSheetId="2">'Worksheet (TB)'!$A$1:$M$27,'Worksheet (TB)'!$O$3:$AB$30</definedName>
  </definedNames>
  <calcPr fullCalcOnLoad="1"/>
</workbook>
</file>

<file path=xl/sharedStrings.xml><?xml version="1.0" encoding="utf-8"?>
<sst xmlns="http://schemas.openxmlformats.org/spreadsheetml/2006/main" count="231" uniqueCount="111">
  <si>
    <t>Chart of Accounts</t>
  </si>
  <si>
    <t>DR</t>
  </si>
  <si>
    <t>CR</t>
  </si>
  <si>
    <t>Cash</t>
  </si>
  <si>
    <t>Accounts Receivable</t>
  </si>
  <si>
    <t>Computer Equipment</t>
  </si>
  <si>
    <t>Accounts Payable</t>
  </si>
  <si>
    <t>Salaries Payable</t>
  </si>
  <si>
    <t>Professional Fees</t>
  </si>
  <si>
    <t>Salary Expense</t>
  </si>
  <si>
    <t>Advertising Expense</t>
  </si>
  <si>
    <t>Utilities Expense</t>
  </si>
  <si>
    <t>Company Name</t>
  </si>
  <si>
    <t>Owner Name</t>
  </si>
  <si>
    <t>Begin date</t>
  </si>
  <si>
    <t>End date</t>
  </si>
  <si>
    <t>Title for period</t>
  </si>
  <si>
    <t>For The Month Ended</t>
  </si>
  <si>
    <t xml:space="preserve">For The Month </t>
  </si>
  <si>
    <t>Increase in Capital</t>
  </si>
  <si>
    <t>Decrease in Capital</t>
  </si>
  <si>
    <t>Increase In Capital</t>
  </si>
  <si>
    <t>Decrease In Capital</t>
  </si>
  <si>
    <t>Begin date text</t>
  </si>
  <si>
    <t>End date text</t>
  </si>
  <si>
    <t>Insurance 1</t>
  </si>
  <si>
    <t>Property Insurance</t>
  </si>
  <si>
    <t>Insurance 2</t>
  </si>
  <si>
    <t>Auto Insurance</t>
  </si>
  <si>
    <t>Adjustments</t>
  </si>
  <si>
    <t>a)</t>
  </si>
  <si>
    <t>b)</t>
  </si>
  <si>
    <t>c)</t>
  </si>
  <si>
    <t>d)</t>
  </si>
  <si>
    <t>Work Sheet</t>
  </si>
  <si>
    <t>Account Name</t>
  </si>
  <si>
    <t>Trial Balance</t>
  </si>
  <si>
    <t>Adjusted Trial Balance</t>
  </si>
  <si>
    <t>Income Statement</t>
  </si>
  <si>
    <t>Balance Sheet</t>
  </si>
  <si>
    <t>Revenue:</t>
  </si>
  <si>
    <t>Expenses:</t>
  </si>
  <si>
    <t>Total Expenses</t>
  </si>
  <si>
    <t>Net Income</t>
  </si>
  <si>
    <t>Statement of Owner's Equity</t>
  </si>
  <si>
    <t>Assets</t>
  </si>
  <si>
    <t>Total Assets</t>
  </si>
  <si>
    <t>Liabilities</t>
  </si>
  <si>
    <t>Total Liabilities</t>
  </si>
  <si>
    <t>Owners' Equity</t>
  </si>
  <si>
    <t>General Journal</t>
  </si>
  <si>
    <t>Page 43</t>
  </si>
  <si>
    <t>Date</t>
  </si>
  <si>
    <t>Description</t>
  </si>
  <si>
    <t>Post.
Ref.</t>
  </si>
  <si>
    <t>Debit</t>
  </si>
  <si>
    <t>Credit</t>
  </si>
  <si>
    <t>Adjusting Entries</t>
  </si>
  <si>
    <t>General Ledger</t>
  </si>
  <si>
    <t>Account:</t>
  </si>
  <si>
    <t>Account No:</t>
  </si>
  <si>
    <t>Item</t>
  </si>
  <si>
    <t xml:space="preserve">Balance
</t>
  </si>
  <si>
    <t>Insurance for year</t>
  </si>
  <si>
    <t>montsh elapsed</t>
  </si>
  <si>
    <t>EX per month</t>
  </si>
  <si>
    <t>Years gone by</t>
  </si>
  <si>
    <t>Years of use</t>
  </si>
  <si>
    <t>Salvage value</t>
  </si>
  <si>
    <t>Adj</t>
  </si>
  <si>
    <t xml:space="preserve">¾   </t>
  </si>
  <si>
    <t xml:space="preserve"> +</t>
  </si>
  <si>
    <t xml:space="preserve"> -</t>
  </si>
  <si>
    <t>Define: Contra Account</t>
  </si>
  <si>
    <t xml:space="preserve"> =</t>
  </si>
  <si>
    <t>1)</t>
  </si>
  <si>
    <t>2)</t>
  </si>
  <si>
    <t>How many Years do we use it for?</t>
  </si>
  <si>
    <t>Salvage (trade-in) value - estimate of what it is worth after 4 years</t>
  </si>
  <si>
    <t>Historical Cost principle</t>
  </si>
  <si>
    <t>Monthly Depreciation Expense</t>
  </si>
  <si>
    <t>(Cost - salvage)</t>
  </si>
  <si>
    <r>
      <t xml:space="preserve">years </t>
    </r>
    <r>
      <rPr>
        <b/>
        <vertAlign val="subscript"/>
        <sz val="18"/>
        <rFont val="Arial"/>
        <family val="2"/>
      </rPr>
      <t xml:space="preserve">* </t>
    </r>
    <r>
      <rPr>
        <b/>
        <sz val="12"/>
        <rFont val="Arial"/>
        <family val="2"/>
      </rPr>
      <t>months</t>
    </r>
  </si>
  <si>
    <t>Matching principle</t>
  </si>
  <si>
    <t>Book Value</t>
  </si>
  <si>
    <t>Income Statement Column</t>
  </si>
  <si>
    <t>Balance Sheet Column</t>
  </si>
  <si>
    <t>Rachel</t>
  </si>
  <si>
    <t>Hensley</t>
  </si>
  <si>
    <t>3)</t>
  </si>
  <si>
    <t xml:space="preserve">Analyze source documents &amp; record business transactions in a journal </t>
  </si>
  <si>
    <t xml:space="preserve">Post journal entries to the ledger accounts </t>
  </si>
  <si>
    <t xml:space="preserve">Prepare a trial balance </t>
  </si>
  <si>
    <t xml:space="preserve">Gather adjustment data and record adjustments in the work sheet </t>
  </si>
  <si>
    <t xml:space="preserve">Complete the work sheet </t>
  </si>
  <si>
    <t xml:space="preserve">Create financial reports from data in work sheet </t>
  </si>
  <si>
    <t xml:space="preserve">Journalize and post the adjusting entries </t>
  </si>
  <si>
    <t xml:space="preserve">Journalize and post the closing entries </t>
  </si>
  <si>
    <t xml:space="preserve">Prepare the post-closing trial balance </t>
  </si>
  <si>
    <t>Steps in Accounting Cycle</t>
  </si>
  <si>
    <t xml:space="preserve">Bal. </t>
  </si>
  <si>
    <t>√</t>
  </si>
  <si>
    <t>Prepaid Property Insurance</t>
  </si>
  <si>
    <t>Property Insurance Expense</t>
  </si>
  <si>
    <t>.</t>
  </si>
  <si>
    <t>Bal.</t>
  </si>
  <si>
    <t>Adj.</t>
  </si>
  <si>
    <t>Clo.</t>
  </si>
  <si>
    <t>Rev.</t>
  </si>
  <si>
    <t>Ctrl+n</t>
  </si>
  <si>
    <t>Ctrl+q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</si>
</sst>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_##,##0_);[Red]\(&quot;$&quot;_##,##0\);_(&quot;$&quot;_#?&quot;—&quot;??_);_(@_)"/>
    <numFmt numFmtId="165" formatCode="_(_$##,##0_);[Red]\(_$##,##0\);_(_$_#?&quot;—&quot;??_);_(@_)"/>
    <numFmt numFmtId="166" formatCode="_(&quot;$&quot;##,##0_);[Red]\(&quot;$&quot;##,##0\);_(&quot;$&quot;_#?&quot;—&quot;??_);_(@_)"/>
    <numFmt numFmtId="167" formatCode="_(_$_##,##0_);[Red]\(_$_##,##0\);_(_$_#?&quot;—&quot;??_);_(@_)"/>
    <numFmt numFmtId="168" formatCode="_(_$_#_#_,##0_);[Red]\(_$_#_#_,##0\);_(_$_#?&quot;—&quot;??_);_(@_)"/>
    <numFmt numFmtId="169" formatCode="_(##,##0_);[Red]\(##,##0\);_(_#?&quot;—&quot;??_);_(@_)"/>
    <numFmt numFmtId="170" formatCode="_(_##,##0_);[Red]\(_##,##0\);_(_#?&quot;—&quot;??_);_(@_)"/>
    <numFmt numFmtId="171" formatCode="_(_#_#_,##0_);[Red]\(_#_#_,##0\);_(_#?&quot;—&quot;??_);_(@_)"/>
    <numFmt numFmtId="172" formatCode="_(&quot;$&quot;_##,##0.00_);[Red]\(&quot;$&quot;_##,##0.00\);_(&quot;$&quot;_#?&quot;—&quot;??_);_(@_)"/>
    <numFmt numFmtId="173" formatCode="_(_$##,##0.00_);[Red]\(_$##,##0.00\);_(&quot;$&quot;_#?&quot;—&quot;??_);_(@_)"/>
    <numFmt numFmtId="174" formatCode="_(_$_##,##0.00_);[Red]\(_$_##,##0.00\);_(&quot;$&quot;_#?&quot;—&quot;??_);_(@_)"/>
    <numFmt numFmtId="175" formatCode="_(_$_#_#_,##0.00_);[Red]\(_$_#_#_,##0.00\);_(_$_#?&quot;—&quot;??_);_(@_)"/>
    <numFmt numFmtId="176" formatCode="_(&quot;$&quot;_#_#_,##0.00_);[Red]\(&quot;$&quot;_#_#_,##0.00\);_(&quot;$&quot;_#?&quot;—&quot;??_);_(@_)"/>
    <numFmt numFmtId="177" formatCode="_(&quot;$&quot;##,##0.00_);[Red]\(&quot;$&quot;##,##0.00\);_(&quot;$&quot;_#?&quot;—&quot;??_);_(@_)"/>
    <numFmt numFmtId="178" formatCode="_(&quot;$&quot;_#_##,##0.00_);[Red]\(_$_##,##0.00\);_(&quot;$&quot;_#?&quot;—&quot;??_);_(@_)"/>
    <numFmt numFmtId="179" formatCode="_(&quot;$&quot;_#_#_,_##0.00_);[Red]\(&quot;$&quot;_#_#_,_##0.00\);_(&quot;$&quot;_#?&quot;—&quot;??_);_(@_)"/>
    <numFmt numFmtId="180" formatCode="_(_$_##,000.00_);[Red]\(_$_##,##0.00\);_(_$_#?&quot;—&quot;??_);_(@_)"/>
    <numFmt numFmtId="181" formatCode="_(_$_#_#_#_,_#_#0.00_);[Red]\(_$_#_#_,_#_#0.00\);_(_$_#?&quot;—&quot;??_);_(@_)"/>
    <numFmt numFmtId="182" formatCode="_(#,##0_);[Red]\(#,##0\);_(?&quot;—&quot;??_);_(@_)"/>
    <numFmt numFmtId="183" formatCode="_(_#_,##0_);[Red]\(_#_,##0\);_(?&quot;—&quot;??_);_(@_)"/>
    <numFmt numFmtId="184" formatCode="_(_$_#_#_,_##0.00_);[Red]\(_$_#_#_,_##0.00\);_(_$_#?&quot;—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"/>
    <numFmt numFmtId="190" formatCode="&quot;$&quot;#,##0.00"/>
    <numFmt numFmtId="191" formatCode=";;;"/>
    <numFmt numFmtId="192" formatCode="&quot;$&quot;#,##0.00;[Red]&quot;$&quot;#,##0.00"/>
    <numFmt numFmtId="193" formatCode="[$-409]mmmm\ d\,\ yyyy;@"/>
    <numFmt numFmtId="194" formatCode="[$-409]dddd\,\ mmmm\ dd\,\ yyyy"/>
    <numFmt numFmtId="195" formatCode="[$-F800]dddd\,\ mmmm\ dd\,\ yyyy"/>
    <numFmt numFmtId="196" formatCode="m/d/yy;@"/>
    <numFmt numFmtId="197" formatCode="mmm\-yyyy"/>
    <numFmt numFmtId="198" formatCode="0.0"/>
    <numFmt numFmtId="199" formatCode="#,##0.00;#,##0.00;&quot;&quot;"/>
    <numFmt numFmtId="200" formatCode="#,##0.00;\(#,##0.00\);&quot;&quot;"/>
    <numFmt numFmtId="201" formatCode="#,##0.000"/>
    <numFmt numFmtId="202" formatCode="#,##0.0000"/>
    <numFmt numFmtId="203" formatCode="#,##0.00000"/>
    <numFmt numFmtId="204" formatCode="#,##0.000000"/>
    <numFmt numFmtId="205" formatCode="&quot;Net Income&quot;;&quot;Net Loss&quot;;&quot;Break Even&quot;"/>
    <numFmt numFmtId="206" formatCode="mmmm"/>
    <numFmt numFmtId="207" formatCode="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0"/>
    </font>
    <font>
      <sz val="10"/>
      <name val="Euclid Symbol"/>
      <family val="1"/>
    </font>
    <font>
      <sz val="20"/>
      <name val="Arial"/>
      <family val="0"/>
    </font>
    <font>
      <b/>
      <sz val="12"/>
      <name val="Arial"/>
      <family val="2"/>
    </font>
    <font>
      <b/>
      <vertAlign val="subscript"/>
      <sz val="18"/>
      <name val="Arial"/>
      <family val="2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medium"/>
      <bottom style="thin">
        <color indexed="12"/>
      </bottom>
    </border>
    <border>
      <left style="double">
        <color indexed="12"/>
      </left>
      <right style="double">
        <color indexed="12"/>
      </right>
      <top style="medium"/>
      <bottom style="double"/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medium"/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0" fontId="6" fillId="2" borderId="0" xfId="0" applyFont="1" applyFill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/>
    </xf>
    <xf numFmtId="193" fontId="8" fillId="0" borderId="18" xfId="0" applyNumberFormat="1" applyFont="1" applyFill="1" applyBorder="1" applyAlignment="1">
      <alignment horizontal="centerContinuous"/>
    </xf>
    <xf numFmtId="193" fontId="8" fillId="0" borderId="21" xfId="0" applyNumberFormat="1" applyFont="1" applyFill="1" applyBorder="1" applyAlignment="1">
      <alignment horizontal="centerContinuous"/>
    </xf>
    <xf numFmtId="193" fontId="8" fillId="0" borderId="20" xfId="0" applyNumberFormat="1" applyFont="1" applyFill="1" applyBorder="1" applyAlignment="1">
      <alignment horizontal="centerContinuous"/>
    </xf>
    <xf numFmtId="0" fontId="6" fillId="0" borderId="22" xfId="0" applyFont="1" applyFill="1" applyBorder="1" applyAlignment="1">
      <alignment/>
    </xf>
    <xf numFmtId="0" fontId="0" fillId="0" borderId="23" xfId="0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 horizontal="left" indent="2"/>
    </xf>
    <xf numFmtId="190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 horizontal="left" indent="1"/>
    </xf>
    <xf numFmtId="4" fontId="0" fillId="0" borderId="22" xfId="0" applyNumberFormat="1" applyFill="1" applyBorder="1" applyAlignment="1">
      <alignment/>
    </xf>
    <xf numFmtId="190" fontId="0" fillId="0" borderId="24" xfId="0" applyNumberFormat="1" applyFill="1" applyBorder="1" applyAlignment="1">
      <alignment/>
    </xf>
    <xf numFmtId="0" fontId="0" fillId="0" borderId="22" xfId="0" applyFill="1" applyBorder="1" applyAlignment="1">
      <alignment horizontal="left" indent="3"/>
    </xf>
    <xf numFmtId="4" fontId="0" fillId="0" borderId="25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190" fontId="0" fillId="0" borderId="26" xfId="0" applyNumberForma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6" fillId="0" borderId="0" xfId="0" applyFont="1" applyFill="1" applyAlignment="1">
      <alignment/>
    </xf>
    <xf numFmtId="2" fontId="0" fillId="0" borderId="23" xfId="0" applyNumberFormat="1" applyFill="1" applyBorder="1" applyAlignment="1">
      <alignment/>
    </xf>
    <xf numFmtId="190" fontId="0" fillId="0" borderId="23" xfId="0" applyNumberFormat="1" applyFill="1" applyBorder="1" applyAlignment="1">
      <alignment/>
    </xf>
    <xf numFmtId="0" fontId="0" fillId="0" borderId="22" xfId="0" applyFont="1" applyFill="1" applyBorder="1" applyAlignment="1">
      <alignment horizontal="left" indent="1"/>
    </xf>
    <xf numFmtId="0" fontId="0" fillId="0" borderId="22" xfId="0" applyFill="1" applyBorder="1" applyAlignment="1">
      <alignment/>
    </xf>
    <xf numFmtId="14" fontId="0" fillId="0" borderId="22" xfId="0" applyNumberFormat="1" applyFill="1" applyBorder="1" applyAlignment="1">
      <alignment horizontal="left" indent="1"/>
    </xf>
    <xf numFmtId="0" fontId="0" fillId="0" borderId="25" xfId="0" applyFill="1" applyBorder="1" applyAlignment="1">
      <alignment/>
    </xf>
    <xf numFmtId="193" fontId="6" fillId="0" borderId="22" xfId="0" applyNumberFormat="1" applyFont="1" applyFill="1" applyBorder="1" applyAlignment="1">
      <alignment horizontal="center"/>
    </xf>
    <xf numFmtId="193" fontId="6" fillId="0" borderId="23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43" fontId="0" fillId="0" borderId="22" xfId="0" applyNumberFormat="1" applyFill="1" applyBorder="1" applyAlignment="1">
      <alignment/>
    </xf>
    <xf numFmtId="190" fontId="0" fillId="0" borderId="29" xfId="0" applyNumberFormat="1" applyFill="1" applyBorder="1" applyAlignment="1">
      <alignment/>
    </xf>
    <xf numFmtId="0" fontId="8" fillId="0" borderId="22" xfId="0" applyFont="1" applyFill="1" applyBorder="1" applyAlignment="1">
      <alignment horizontal="left" indent="1"/>
    </xf>
    <xf numFmtId="0" fontId="0" fillId="0" borderId="30" xfId="0" applyFill="1" applyBorder="1" applyAlignment="1">
      <alignment/>
    </xf>
    <xf numFmtId="43" fontId="0" fillId="0" borderId="24" xfId="0" applyNumberFormat="1" applyFill="1" applyBorder="1" applyAlignment="1">
      <alignment/>
    </xf>
    <xf numFmtId="190" fontId="0" fillId="0" borderId="25" xfId="0" applyNumberForma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9" fontId="0" fillId="0" borderId="4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9" fontId="0" fillId="0" borderId="12" xfId="0" applyNumberFormat="1" applyBorder="1" applyAlignment="1">
      <alignment/>
    </xf>
    <xf numFmtId="39" fontId="4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10" fillId="0" borderId="37" xfId="0" applyNumberFormat="1" applyFont="1" applyBorder="1" applyAlignment="1">
      <alignment/>
    </xf>
    <xf numFmtId="0" fontId="10" fillId="0" borderId="38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43" fontId="10" fillId="0" borderId="6" xfId="15" applyFont="1" applyBorder="1" applyAlignment="1">
      <alignment/>
    </xf>
    <xf numFmtId="0" fontId="10" fillId="0" borderId="40" xfId="0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9" fontId="10" fillId="0" borderId="41" xfId="0" applyNumberFormat="1" applyFont="1" applyBorder="1" applyAlignment="1">
      <alignment/>
    </xf>
    <xf numFmtId="43" fontId="10" fillId="0" borderId="4" xfId="15" applyFont="1" applyBorder="1" applyAlignment="1">
      <alignment/>
    </xf>
    <xf numFmtId="43" fontId="0" fillId="0" borderId="4" xfId="15" applyBorder="1" applyAlignment="1">
      <alignment/>
    </xf>
    <xf numFmtId="0" fontId="0" fillId="0" borderId="4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43" fontId="0" fillId="0" borderId="12" xfId="15" applyBorder="1" applyAlignment="1">
      <alignment/>
    </xf>
    <xf numFmtId="14" fontId="0" fillId="0" borderId="22" xfId="0" applyNumberFormat="1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39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horizontal="left" indent="1"/>
    </xf>
    <xf numFmtId="2" fontId="0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9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1"/>
    </xf>
    <xf numFmtId="206" fontId="0" fillId="0" borderId="4" xfId="0" applyNumberFormat="1" applyFont="1" applyBorder="1" applyAlignment="1">
      <alignment/>
    </xf>
    <xf numFmtId="207" fontId="0" fillId="0" borderId="4" xfId="0" applyNumberFormat="1" applyFont="1" applyBorder="1" applyAlignment="1">
      <alignment/>
    </xf>
    <xf numFmtId="207" fontId="0" fillId="0" borderId="44" xfId="0" applyNumberFormat="1" applyFont="1" applyBorder="1" applyAlignment="1">
      <alignment/>
    </xf>
    <xf numFmtId="206" fontId="0" fillId="0" borderId="40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46" xfId="0" applyNumberFormat="1" applyFont="1" applyBorder="1" applyAlignment="1">
      <alignment horizontal="center"/>
    </xf>
    <xf numFmtId="39" fontId="0" fillId="0" borderId="41" xfId="0" applyNumberFormat="1" applyFont="1" applyBorder="1" applyAlignment="1">
      <alignment horizontal="center"/>
    </xf>
    <xf numFmtId="43" fontId="0" fillId="0" borderId="4" xfId="15" applyFont="1" applyBorder="1" applyAlignment="1">
      <alignment horizontal="center"/>
    </xf>
    <xf numFmtId="43" fontId="0" fillId="0" borderId="4" xfId="15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43" fontId="0" fillId="0" borderId="12" xfId="15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7" xfId="0" applyBorder="1" applyAlignment="1">
      <alignment/>
    </xf>
    <xf numFmtId="0" fontId="12" fillId="0" borderId="0" xfId="0" applyFont="1" applyAlignment="1">
      <alignment horizontal="center"/>
    </xf>
    <xf numFmtId="0" fontId="12" fillId="0" borderId="47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4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43" fontId="0" fillId="0" borderId="23" xfId="0" applyNumberFormat="1" applyFill="1" applyBorder="1" applyAlignment="1">
      <alignment/>
    </xf>
    <xf numFmtId="43" fontId="0" fillId="0" borderId="25" xfId="0" applyNumberFormat="1" applyFill="1" applyBorder="1" applyAlignment="1">
      <alignment/>
    </xf>
    <xf numFmtId="43" fontId="0" fillId="0" borderId="26" xfId="0" applyNumberFormat="1" applyFill="1" applyBorder="1" applyAlignment="1">
      <alignment/>
    </xf>
    <xf numFmtId="43" fontId="0" fillId="0" borderId="27" xfId="0" applyNumberFormat="1" applyFill="1" applyBorder="1" applyAlignment="1">
      <alignment/>
    </xf>
    <xf numFmtId="43" fontId="0" fillId="0" borderId="28" xfId="0" applyNumberFormat="1" applyFill="1" applyBorder="1" applyAlignment="1">
      <alignment/>
    </xf>
    <xf numFmtId="44" fontId="0" fillId="0" borderId="22" xfId="0" applyNumberFormat="1" applyFill="1" applyBorder="1" applyAlignment="1">
      <alignment/>
    </xf>
    <xf numFmtId="44" fontId="0" fillId="0" borderId="26" xfId="0" applyNumberFormat="1" applyFill="1" applyBorder="1" applyAlignment="1">
      <alignment/>
    </xf>
    <xf numFmtId="44" fontId="0" fillId="0" borderId="23" xfId="0" applyNumberFormat="1" applyFill="1" applyBorder="1" applyAlignment="1">
      <alignment/>
    </xf>
    <xf numFmtId="43" fontId="6" fillId="0" borderId="27" xfId="0" applyNumberFormat="1" applyFont="1" applyFill="1" applyBorder="1" applyAlignment="1">
      <alignment/>
    </xf>
    <xf numFmtId="43" fontId="6" fillId="0" borderId="23" xfId="0" applyNumberFormat="1" applyFont="1" applyFill="1" applyBorder="1" applyAlignment="1">
      <alignment horizontal="center"/>
    </xf>
    <xf numFmtId="43" fontId="0" fillId="0" borderId="29" xfId="0" applyNumberFormat="1" applyFill="1" applyBorder="1" applyAlignment="1">
      <alignment/>
    </xf>
    <xf numFmtId="43" fontId="0" fillId="0" borderId="30" xfId="0" applyNumberFormat="1" applyFill="1" applyBorder="1" applyAlignment="1">
      <alignment/>
    </xf>
    <xf numFmtId="43" fontId="4" fillId="0" borderId="27" xfId="0" applyNumberFormat="1" applyFont="1" applyFill="1" applyBorder="1" applyAlignment="1">
      <alignment/>
    </xf>
    <xf numFmtId="2" fontId="0" fillId="0" borderId="4" xfId="0" applyNumberFormat="1" applyFont="1" applyBorder="1" applyAlignment="1">
      <alignment horizontal="left"/>
    </xf>
    <xf numFmtId="0" fontId="0" fillId="0" borderId="49" xfId="0" applyFont="1" applyBorder="1" applyAlignment="1">
      <alignment/>
    </xf>
    <xf numFmtId="0" fontId="0" fillId="0" borderId="39" xfId="0" applyFont="1" applyBorder="1" applyAlignment="1">
      <alignment/>
    </xf>
    <xf numFmtId="43" fontId="0" fillId="0" borderId="6" xfId="15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15" fillId="0" borderId="4" xfId="15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NumberFormat="1" applyFont="1" applyBorder="1" applyAlignment="1">
      <alignment/>
    </xf>
    <xf numFmtId="0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43" fontId="0" fillId="0" borderId="12" xfId="15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3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0" xfId="0" applyNumberFormat="1" applyAlignment="1">
      <alignment/>
    </xf>
    <xf numFmtId="39" fontId="4" fillId="2" borderId="32" xfId="0" applyNumberFormat="1" applyFont="1" applyFill="1" applyBorder="1" applyAlignment="1">
      <alignment/>
    </xf>
    <xf numFmtId="39" fontId="4" fillId="2" borderId="33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43" fontId="0" fillId="0" borderId="4" xfId="15" applyFont="1" applyBorder="1" applyAlignment="1">
      <alignment/>
    </xf>
    <xf numFmtId="43" fontId="10" fillId="0" borderId="4" xfId="15" applyFont="1" applyBorder="1" applyAlignment="1">
      <alignment horizontal="center"/>
    </xf>
    <xf numFmtId="43" fontId="0" fillId="0" borderId="4" xfId="15" applyFont="1" applyBorder="1" applyAlignment="1">
      <alignment/>
    </xf>
    <xf numFmtId="43" fontId="0" fillId="0" borderId="12" xfId="15" applyFont="1" applyBorder="1" applyAlignment="1">
      <alignment/>
    </xf>
    <xf numFmtId="43" fontId="0" fillId="0" borderId="6" xfId="15" applyFont="1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46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5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4" fontId="1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60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4" xfId="0" applyFont="1" applyBorder="1" applyAlignment="1">
      <alignment horizontal="center" vertical="top" wrapText="1"/>
    </xf>
    <xf numFmtId="0" fontId="0" fillId="0" borderId="6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5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32" xfId="0" applyBorder="1" applyAlignment="1">
      <alignment horizontal="center"/>
    </xf>
    <xf numFmtId="39" fontId="4" fillId="2" borderId="32" xfId="0" applyNumberFormat="1" applyFont="1" applyFill="1" applyBorder="1" applyAlignment="1">
      <alignment horizontal="left"/>
    </xf>
    <xf numFmtId="39" fontId="4" fillId="2" borderId="33" xfId="0" applyNumberFormat="1" applyFont="1" applyFill="1" applyBorder="1" applyAlignment="1">
      <alignment horizontal="left"/>
    </xf>
    <xf numFmtId="0" fontId="0" fillId="0" borderId="6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4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5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14" fontId="0" fillId="0" borderId="22" xfId="0" applyNumberFormat="1" applyFill="1" applyBorder="1" applyAlignment="1">
      <alignment horizontal="lef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21%20Folders\ch04\121ch04workbook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Class Blank Pr===&gt;"/>
      <sheetName val="AssumptionsClassProblem"/>
      <sheetName val="Worksheet (TB)"/>
      <sheetName val="Income Statement"/>
      <sheetName val="Statement of Owners' Equity"/>
      <sheetName val="Balance Sheet"/>
      <sheetName val="General Journal Adjust"/>
      <sheetName val="Ledger"/>
      <sheetName val="Answers ==&gt;"/>
      <sheetName val="Worksheet (TB) (2)"/>
      <sheetName val="Income Statement. (2)"/>
      <sheetName val="Statement of Owners' Equity (2)"/>
      <sheetName val="Balance Sheet. (2)"/>
      <sheetName val="General Journal Adjust. (2)"/>
      <sheetName val="Ledger. (2)"/>
    </sheetNames>
    <sheetDataSet>
      <sheetData sheetId="1">
        <row r="3">
          <cell r="A3">
            <v>111</v>
          </cell>
          <cell r="B3" t="str">
            <v>Cash</v>
          </cell>
        </row>
        <row r="4">
          <cell r="A4">
            <v>113</v>
          </cell>
          <cell r="B4" t="str">
            <v>Accounts Receivable</v>
          </cell>
        </row>
        <row r="5">
          <cell r="A5">
            <v>117</v>
          </cell>
          <cell r="B5" t="str">
            <v>Prepaid Property Insurance</v>
          </cell>
        </row>
        <row r="6">
          <cell r="A6">
            <v>118</v>
          </cell>
          <cell r="B6" t="str">
            <v>Prepaid Auto Insurance</v>
          </cell>
        </row>
        <row r="7">
          <cell r="A7">
            <v>124</v>
          </cell>
          <cell r="B7" t="str">
            <v>Computer Equipment</v>
          </cell>
        </row>
        <row r="8">
          <cell r="A8">
            <v>125</v>
          </cell>
          <cell r="B8" t="str">
            <v>Accumulated Depreciation, Computer Equipment</v>
          </cell>
        </row>
        <row r="9">
          <cell r="A9">
            <v>221</v>
          </cell>
          <cell r="B9" t="str">
            <v>Accounts Payable</v>
          </cell>
        </row>
        <row r="10">
          <cell r="A10">
            <v>222</v>
          </cell>
          <cell r="B10" t="str">
            <v>Salaries Payable</v>
          </cell>
        </row>
        <row r="11">
          <cell r="A11">
            <v>311</v>
          </cell>
          <cell r="B11" t="str">
            <v>R. Hensley, Capital</v>
          </cell>
        </row>
        <row r="12">
          <cell r="A12">
            <v>312</v>
          </cell>
          <cell r="B12" t="str">
            <v>R. Hensley, Drawing</v>
          </cell>
        </row>
        <row r="13">
          <cell r="A13">
            <v>411</v>
          </cell>
          <cell r="B13" t="str">
            <v>Professional Fees</v>
          </cell>
        </row>
        <row r="14">
          <cell r="A14">
            <v>511</v>
          </cell>
          <cell r="B14" t="str">
            <v>Salary Expense</v>
          </cell>
        </row>
        <row r="15">
          <cell r="A15">
            <v>514</v>
          </cell>
          <cell r="B15" t="str">
            <v>Advertising Expense</v>
          </cell>
        </row>
        <row r="16">
          <cell r="A16">
            <v>515</v>
          </cell>
          <cell r="B16" t="str">
            <v>Utilities Expense</v>
          </cell>
        </row>
        <row r="17">
          <cell r="A17">
            <v>517</v>
          </cell>
          <cell r="B17" t="str">
            <v>Property Insurance Expense</v>
          </cell>
        </row>
        <row r="18">
          <cell r="A18">
            <v>518</v>
          </cell>
          <cell r="B18" t="str">
            <v>Auto Insurance Expense</v>
          </cell>
        </row>
        <row r="19">
          <cell r="A19">
            <v>525</v>
          </cell>
          <cell r="B19" t="str">
            <v>Depreciation Expense, Computer Equipment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F10" sqref="F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27"/>
  <sheetViews>
    <sheetView zoomScale="75" zoomScaleNormal="75" workbookViewId="0" topLeftCell="A1">
      <selection activeCell="G26" sqref="G26"/>
    </sheetView>
  </sheetViews>
  <sheetFormatPr defaultColWidth="9.140625" defaultRowHeight="12.75"/>
  <cols>
    <col min="1" max="1" width="42.421875" style="0" bestFit="1" customWidth="1"/>
    <col min="2" max="3" width="9.8515625" style="35" customWidth="1"/>
    <col min="4" max="4" width="2.8515625" style="35" customWidth="1"/>
    <col min="5" max="5" width="9.8515625" style="35" customWidth="1"/>
    <col min="6" max="6" width="2.8515625" style="35" customWidth="1"/>
    <col min="7" max="13" width="9.8515625" style="35" customWidth="1"/>
  </cols>
  <sheetData>
    <row r="1" spans="1:13" ht="12.75">
      <c r="A1" s="13" t="str">
        <f>AssumptionsClassProblem!F21</f>
        <v>Rachel's Accounting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 thickBot="1">
      <c r="A3" s="13" t="str">
        <f>AssumptionsClassProblem!F26&amp;" "&amp;AssumptionsClassProblem!F36</f>
        <v>For The Month Ended June 30, 2005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9.5" customHeight="1" thickTop="1">
      <c r="A4" s="243" t="s">
        <v>35</v>
      </c>
      <c r="B4" s="263" t="s">
        <v>36</v>
      </c>
      <c r="C4" s="263"/>
      <c r="D4" s="267" t="s">
        <v>29</v>
      </c>
      <c r="E4" s="268"/>
      <c r="F4" s="268"/>
      <c r="G4" s="243"/>
      <c r="H4" s="263" t="s">
        <v>37</v>
      </c>
      <c r="I4" s="263"/>
      <c r="J4" s="263" t="s">
        <v>38</v>
      </c>
      <c r="K4" s="263"/>
      <c r="L4" s="263" t="s">
        <v>39</v>
      </c>
      <c r="M4" s="263"/>
    </row>
    <row r="5" spans="1:13" ht="12.75">
      <c r="A5" s="244"/>
      <c r="B5" s="14" t="s">
        <v>1</v>
      </c>
      <c r="C5" s="14" t="s">
        <v>2</v>
      </c>
      <c r="D5" s="246" t="s">
        <v>1</v>
      </c>
      <c r="E5" s="247"/>
      <c r="F5" s="245" t="s">
        <v>2</v>
      </c>
      <c r="G5" s="244"/>
      <c r="H5" s="14" t="s">
        <v>1</v>
      </c>
      <c r="I5" s="14" t="s">
        <v>2</v>
      </c>
      <c r="J5" s="14" t="s">
        <v>1</v>
      </c>
      <c r="K5" s="14" t="s">
        <v>2</v>
      </c>
      <c r="L5" s="14" t="s">
        <v>1</v>
      </c>
      <c r="M5" s="14" t="s">
        <v>2</v>
      </c>
    </row>
    <row r="6" spans="1:13" ht="21.75" customHeight="1">
      <c r="A6" s="15" t="str">
        <f>AssumptionsClassProblem!B3</f>
        <v>Cash</v>
      </c>
      <c r="B6" s="16">
        <f>IF(AssumptionsClassProblem!C3="","",AssumptionsClassProblem!C3)</f>
        <v>6550</v>
      </c>
      <c r="C6" s="16">
        <f>IF(AssumptionsClassProblem!D3="","",AssumptionsClassProblem!D3)</f>
      </c>
      <c r="D6" s="17"/>
      <c r="E6" s="16"/>
      <c r="F6" s="17"/>
      <c r="G6" s="16"/>
      <c r="H6" s="16">
        <f>B6</f>
        <v>6550</v>
      </c>
      <c r="I6" s="16"/>
      <c r="J6" s="16"/>
      <c r="K6" s="16"/>
      <c r="L6" s="16">
        <f>H6</f>
        <v>6550</v>
      </c>
      <c r="M6" s="16"/>
    </row>
    <row r="7" spans="1:13" ht="21.75" customHeight="1">
      <c r="A7" s="15" t="str">
        <f>AssumptionsClassProblem!B4</f>
        <v>Accounts Receivable</v>
      </c>
      <c r="B7" s="18">
        <f>IF(AssumptionsClassProblem!C4="","",AssumptionsClassProblem!C4)</f>
        <v>650</v>
      </c>
      <c r="C7" s="18">
        <f>IF(AssumptionsClassProblem!D4="","",AssumptionsClassProblem!D4)</f>
      </c>
      <c r="D7" s="19"/>
      <c r="E7" s="18"/>
      <c r="F7" s="19"/>
      <c r="G7" s="18"/>
      <c r="H7" s="16">
        <f>B7</f>
        <v>650</v>
      </c>
      <c r="I7" s="18"/>
      <c r="J7" s="18"/>
      <c r="K7" s="18"/>
      <c r="L7" s="16">
        <f>H7</f>
        <v>650</v>
      </c>
      <c r="M7" s="18"/>
    </row>
    <row r="8" spans="1:13" ht="21.75" customHeight="1">
      <c r="A8" s="15" t="str">
        <f>AssumptionsClassProblem!B5</f>
        <v>Prepaid Property Insurance</v>
      </c>
      <c r="B8" s="18">
        <f>IF(AssumptionsClassProblem!C5="","",AssumptionsClassProblem!C5)</f>
        <v>1400</v>
      </c>
      <c r="C8" s="18">
        <f>IF(AssumptionsClassProblem!D5="","",AssumptionsClassProblem!D5)</f>
      </c>
      <c r="D8" s="19"/>
      <c r="E8" s="18"/>
      <c r="F8" s="19" t="str">
        <f>D20</f>
        <v>a)</v>
      </c>
      <c r="G8" s="18">
        <f>E20</f>
        <v>200</v>
      </c>
      <c r="H8" s="18">
        <f>B8-G8</f>
        <v>1200</v>
      </c>
      <c r="I8" s="18"/>
      <c r="J8" s="18"/>
      <c r="K8" s="18"/>
      <c r="L8" s="16">
        <f>H8</f>
        <v>1200</v>
      </c>
      <c r="M8" s="18"/>
    </row>
    <row r="9" spans="1:13" ht="21.75" customHeight="1">
      <c r="A9" s="15" t="str">
        <f>AssumptionsClassProblem!B6</f>
        <v>Prepaid Auto Insurance</v>
      </c>
      <c r="B9" s="18">
        <f>IF(AssumptionsClassProblem!C6="","",AssumptionsClassProblem!C6)</f>
        <v>525</v>
      </c>
      <c r="C9" s="18">
        <f>IF(AssumptionsClassProblem!D6="","",AssumptionsClassProblem!D6)</f>
      </c>
      <c r="D9" s="19"/>
      <c r="E9" s="18"/>
      <c r="F9" s="19" t="str">
        <f>D21</f>
        <v>b)</v>
      </c>
      <c r="G9" s="18">
        <f>E21</f>
        <v>75</v>
      </c>
      <c r="H9" s="18">
        <f>B9-G9</f>
        <v>450</v>
      </c>
      <c r="I9" s="18"/>
      <c r="J9" s="18"/>
      <c r="K9" s="18"/>
      <c r="L9" s="16">
        <f>H9</f>
        <v>450</v>
      </c>
      <c r="M9" s="18"/>
    </row>
    <row r="10" spans="1:13" ht="21.75" customHeight="1">
      <c r="A10" s="15" t="str">
        <f>AssumptionsClassProblem!B7</f>
        <v>Computer Equipment</v>
      </c>
      <c r="B10" s="18">
        <f>IF(AssumptionsClassProblem!C7="","",AssumptionsClassProblem!C7)</f>
        <v>6048</v>
      </c>
      <c r="C10" s="18">
        <f>IF(AssumptionsClassProblem!D7="","",AssumptionsClassProblem!D7)</f>
      </c>
      <c r="D10" s="19"/>
      <c r="E10" s="18"/>
      <c r="F10" s="19"/>
      <c r="G10" s="18"/>
      <c r="H10" s="18">
        <f>B10</f>
        <v>6048</v>
      </c>
      <c r="I10" s="18"/>
      <c r="J10" s="18"/>
      <c r="K10" s="18"/>
      <c r="L10" s="16">
        <f>H10</f>
        <v>6048</v>
      </c>
      <c r="M10" s="18"/>
    </row>
    <row r="11" spans="1:13" ht="21.75" customHeight="1">
      <c r="A11" s="15" t="str">
        <f>AssumptionsClassProblem!B8</f>
        <v>Accumulated Depreciation, Computer Equipment</v>
      </c>
      <c r="B11" s="18">
        <f>IF(AssumptionsClassProblem!C8="","",AssumptionsClassProblem!C8)</f>
      </c>
      <c r="C11" s="18">
        <f>IF(AssumptionsClassProblem!D8="","",AssumptionsClassProblem!D8)</f>
        <v>3654</v>
      </c>
      <c r="D11" s="19"/>
      <c r="E11" s="18"/>
      <c r="F11" s="19" t="str">
        <f>D22</f>
        <v>c)</v>
      </c>
      <c r="G11" s="18">
        <f>E22</f>
        <v>126</v>
      </c>
      <c r="H11" s="18"/>
      <c r="I11" s="18">
        <f>C11+G11</f>
        <v>3780</v>
      </c>
      <c r="J11" s="18"/>
      <c r="K11" s="18"/>
      <c r="L11" s="18"/>
      <c r="M11" s="18">
        <f>I11</f>
        <v>3780</v>
      </c>
    </row>
    <row r="12" spans="1:13" ht="21.75" customHeight="1">
      <c r="A12" s="15" t="str">
        <f>AssumptionsClassProblem!B9</f>
        <v>Accounts Payable</v>
      </c>
      <c r="B12" s="18">
        <f>IF(AssumptionsClassProblem!C9="","",AssumptionsClassProblem!C9)</f>
      </c>
      <c r="C12" s="18">
        <f>IF(AssumptionsClassProblem!D9="","",AssumptionsClassProblem!D9)</f>
        <v>1000</v>
      </c>
      <c r="D12" s="19"/>
      <c r="E12" s="18"/>
      <c r="F12" s="19"/>
      <c r="G12" s="18"/>
      <c r="H12" s="18"/>
      <c r="I12" s="18">
        <f>C12</f>
        <v>1000</v>
      </c>
      <c r="J12" s="18"/>
      <c r="K12" s="18"/>
      <c r="L12" s="18"/>
      <c r="M12" s="18">
        <f>I12</f>
        <v>1000</v>
      </c>
    </row>
    <row r="13" spans="1:13" ht="21.75" customHeight="1">
      <c r="A13" s="15" t="str">
        <f>AssumptionsClassProblem!B11</f>
        <v>R. Hensley, Capital</v>
      </c>
      <c r="B13" s="18">
        <f>IF(AssumptionsClassProblem!C11="","",AssumptionsClassProblem!C11)</f>
      </c>
      <c r="C13" s="18">
        <f>IF(AssumptionsClassProblem!D11="","",AssumptionsClassProblem!D11)</f>
        <v>5964</v>
      </c>
      <c r="D13" s="19"/>
      <c r="E13" s="18"/>
      <c r="F13" s="19"/>
      <c r="G13" s="18"/>
      <c r="H13" s="18"/>
      <c r="I13" s="18">
        <f>C13</f>
        <v>5964</v>
      </c>
      <c r="J13" s="18"/>
      <c r="K13" s="18"/>
      <c r="L13" s="18"/>
      <c r="M13" s="18">
        <f>I13</f>
        <v>5964</v>
      </c>
    </row>
    <row r="14" spans="1:13" ht="21.75" customHeight="1">
      <c r="A14" s="15" t="str">
        <f>AssumptionsClassProblem!B12</f>
        <v>R. Hensley, Drawing</v>
      </c>
      <c r="B14" s="18">
        <f>IF(AssumptionsClassProblem!C12="","",AssumptionsClassProblem!C12)</f>
        <v>1800</v>
      </c>
      <c r="C14" s="18">
        <f>IF(AssumptionsClassProblem!D12="","",AssumptionsClassProblem!D12)</f>
      </c>
      <c r="D14" s="19"/>
      <c r="E14" s="18"/>
      <c r="F14" s="19"/>
      <c r="G14" s="18"/>
      <c r="H14" s="18">
        <f>B14</f>
        <v>1800</v>
      </c>
      <c r="I14" s="18"/>
      <c r="J14" s="18"/>
      <c r="K14" s="18"/>
      <c r="L14" s="18">
        <f>H14</f>
        <v>1800</v>
      </c>
      <c r="M14" s="18"/>
    </row>
    <row r="15" spans="1:13" ht="21.75" customHeight="1">
      <c r="A15" s="15" t="str">
        <f>AssumptionsClassProblem!B13</f>
        <v>Professional Fees</v>
      </c>
      <c r="B15" s="18">
        <f>IF(AssumptionsClassProblem!C13="","",AssumptionsClassProblem!C13)</f>
      </c>
      <c r="C15" s="18">
        <f>IF(AssumptionsClassProblem!D13="","",AssumptionsClassProblem!D13)</f>
        <v>8130</v>
      </c>
      <c r="D15" s="19"/>
      <c r="E15" s="18"/>
      <c r="F15" s="19"/>
      <c r="G15" s="18"/>
      <c r="H15" s="18"/>
      <c r="I15" s="18">
        <f>C15</f>
        <v>8130</v>
      </c>
      <c r="J15" s="18"/>
      <c r="K15" s="18">
        <f>I15</f>
        <v>8130</v>
      </c>
      <c r="L15" s="18"/>
      <c r="M15" s="18"/>
    </row>
    <row r="16" spans="1:13" ht="21.75" customHeight="1">
      <c r="A16" s="15" t="str">
        <f>AssumptionsClassProblem!B14</f>
        <v>Salary Expense</v>
      </c>
      <c r="B16" s="18">
        <f>IF(AssumptionsClassProblem!C14="","",AssumptionsClassProblem!C14)</f>
        <v>1000</v>
      </c>
      <c r="C16" s="18">
        <f>IF(AssumptionsClassProblem!D14="","",AssumptionsClassProblem!D14)</f>
      </c>
      <c r="D16" s="19" t="str">
        <f>F23</f>
        <v>d)</v>
      </c>
      <c r="E16" s="18">
        <f>G23</f>
        <v>250</v>
      </c>
      <c r="F16" s="19"/>
      <c r="G16" s="18"/>
      <c r="H16" s="18">
        <f>B16+E16</f>
        <v>1250</v>
      </c>
      <c r="I16" s="18"/>
      <c r="J16" s="18">
        <f>H16</f>
        <v>1250</v>
      </c>
      <c r="K16" s="18"/>
      <c r="L16" s="18"/>
      <c r="M16" s="18"/>
    </row>
    <row r="17" spans="1:13" ht="21.75" customHeight="1">
      <c r="A17" s="15" t="str">
        <f>AssumptionsClassProblem!B15</f>
        <v>Advertising Expense</v>
      </c>
      <c r="B17" s="18">
        <f>IF(AssumptionsClassProblem!C15="","",AssumptionsClassProblem!C15)</f>
        <v>675</v>
      </c>
      <c r="C17" s="18">
        <f>IF(AssumptionsClassProblem!D15="","",AssumptionsClassProblem!D15)</f>
      </c>
      <c r="D17" s="19"/>
      <c r="E17" s="18"/>
      <c r="F17" s="19"/>
      <c r="G17" s="18"/>
      <c r="H17" s="18">
        <f>B17</f>
        <v>675</v>
      </c>
      <c r="I17" s="18"/>
      <c r="J17" s="18">
        <f>H17</f>
        <v>675</v>
      </c>
      <c r="K17" s="18"/>
      <c r="L17" s="18"/>
      <c r="M17" s="18"/>
    </row>
    <row r="18" spans="1:16" ht="21.75" customHeight="1" thickBot="1">
      <c r="A18" s="15" t="str">
        <f>AssumptionsClassProblem!B16</f>
        <v>Utilities Expense</v>
      </c>
      <c r="B18" s="20">
        <f>IF(AssumptionsClassProblem!C16="","",AssumptionsClassProblem!C16)</f>
        <v>100</v>
      </c>
      <c r="C18" s="20">
        <f>IF(AssumptionsClassProblem!D16="","",AssumptionsClassProblem!D16)</f>
      </c>
      <c r="D18" s="19"/>
      <c r="E18" s="18"/>
      <c r="F18" s="19"/>
      <c r="G18" s="18"/>
      <c r="H18" s="18">
        <f>B18</f>
        <v>100</v>
      </c>
      <c r="I18" s="18"/>
      <c r="J18" s="18">
        <f>H18</f>
        <v>100</v>
      </c>
      <c r="K18" s="18"/>
      <c r="L18" s="18"/>
      <c r="M18" s="18"/>
      <c r="P18" s="126"/>
    </row>
    <row r="19" spans="1:16" ht="21.75" customHeight="1" thickBot="1">
      <c r="A19" s="21"/>
      <c r="B19" s="22">
        <f>SUM(B6:B18)</f>
        <v>18748</v>
      </c>
      <c r="C19" s="22">
        <f>SUM(C6:C18)</f>
        <v>18748</v>
      </c>
      <c r="D19" s="19"/>
      <c r="E19" s="18"/>
      <c r="F19" s="19"/>
      <c r="G19" s="18"/>
      <c r="H19" s="18"/>
      <c r="I19" s="18"/>
      <c r="J19" s="18"/>
      <c r="K19" s="18"/>
      <c r="L19" s="18"/>
      <c r="M19" s="18"/>
      <c r="P19" s="126"/>
    </row>
    <row r="20" spans="1:16" ht="21.75" customHeight="1" thickTop="1">
      <c r="A20" s="21" t="str">
        <f>AssumptionsClassProblem!B17</f>
        <v>Property Insurance Expense</v>
      </c>
      <c r="B20" s="16"/>
      <c r="C20" s="16"/>
      <c r="D20" s="23" t="str">
        <f>AssumptionsClassProblem!O47</f>
        <v>a)</v>
      </c>
      <c r="E20" s="24">
        <f>AssumptionsClassProblem!P47</f>
        <v>200</v>
      </c>
      <c r="F20" s="19"/>
      <c r="G20" s="18"/>
      <c r="H20" s="18">
        <f>E20</f>
        <v>200</v>
      </c>
      <c r="I20" s="18"/>
      <c r="J20" s="18">
        <f>H20</f>
        <v>200</v>
      </c>
      <c r="K20" s="18"/>
      <c r="L20" s="18"/>
      <c r="M20" s="18"/>
      <c r="P20" s="126"/>
    </row>
    <row r="21" spans="1:13" ht="21.75" customHeight="1">
      <c r="A21" s="21" t="str">
        <f>AssumptionsClassProblem!B18</f>
        <v>Auto Insurance Expense</v>
      </c>
      <c r="B21" s="18"/>
      <c r="C21" s="18"/>
      <c r="D21" s="23" t="str">
        <f>AssumptionsClassProblem!O48</f>
        <v>b)</v>
      </c>
      <c r="E21" s="24">
        <f>AssumptionsClassProblem!P48</f>
        <v>75</v>
      </c>
      <c r="F21" s="19"/>
      <c r="G21" s="18"/>
      <c r="H21" s="18">
        <f>E21</f>
        <v>75</v>
      </c>
      <c r="I21" s="18"/>
      <c r="J21" s="18">
        <f>H21</f>
        <v>75</v>
      </c>
      <c r="K21" s="18"/>
      <c r="L21" s="18"/>
      <c r="M21" s="18"/>
    </row>
    <row r="22" spans="1:13" ht="21.75" customHeight="1">
      <c r="A22" s="21" t="str">
        <f>AssumptionsClassProblem!B19</f>
        <v>Depreciation Expense, Computer Equipment</v>
      </c>
      <c r="B22" s="18"/>
      <c r="C22" s="18"/>
      <c r="D22" s="23" t="str">
        <f>AssumptionsClassProblem!O49</f>
        <v>c)</v>
      </c>
      <c r="E22" s="24">
        <f>AssumptionsClassProblem!P49</f>
        <v>126</v>
      </c>
      <c r="F22" s="27"/>
      <c r="G22" s="20"/>
      <c r="H22" s="18">
        <f>E22</f>
        <v>126</v>
      </c>
      <c r="I22" s="20"/>
      <c r="J22" s="18">
        <f>H22</f>
        <v>126</v>
      </c>
      <c r="K22" s="20"/>
      <c r="L22" s="20"/>
      <c r="M22" s="20"/>
    </row>
    <row r="23" spans="1:13" ht="21.75" customHeight="1" thickBot="1">
      <c r="A23" s="21" t="str">
        <f>AssumptionsClassProblem!B10</f>
        <v>Salaries Payable</v>
      </c>
      <c r="B23" s="18"/>
      <c r="C23" s="18"/>
      <c r="D23" s="23"/>
      <c r="E23" s="26"/>
      <c r="F23" s="23" t="str">
        <f>AssumptionsClassProblem!O50</f>
        <v>d)</v>
      </c>
      <c r="G23" s="20">
        <f>AssumptionsClassProblem!P50</f>
        <v>250</v>
      </c>
      <c r="H23" s="20"/>
      <c r="I23" s="20">
        <f>G23</f>
        <v>250</v>
      </c>
      <c r="J23" s="20"/>
      <c r="K23" s="20"/>
      <c r="L23" s="20"/>
      <c r="M23" s="20">
        <f>I23</f>
        <v>250</v>
      </c>
    </row>
    <row r="24" spans="1:13" ht="21.75" customHeight="1" thickBot="1">
      <c r="A24" s="21"/>
      <c r="B24" s="18"/>
      <c r="C24" s="18"/>
      <c r="D24" s="28"/>
      <c r="E24" s="22">
        <f>SUM(E6:E23)</f>
        <v>651</v>
      </c>
      <c r="F24" s="28"/>
      <c r="G24" s="22">
        <f aca="true" t="shared" si="0" ref="G24:M24">SUM(G6:G23)</f>
        <v>651</v>
      </c>
      <c r="H24" s="22">
        <f t="shared" si="0"/>
        <v>19124</v>
      </c>
      <c r="I24" s="22">
        <f t="shared" si="0"/>
        <v>19124</v>
      </c>
      <c r="J24" s="29">
        <f t="shared" si="0"/>
        <v>2426</v>
      </c>
      <c r="K24" s="29">
        <f t="shared" si="0"/>
        <v>8130</v>
      </c>
      <c r="L24" s="29">
        <f t="shared" si="0"/>
        <v>16698</v>
      </c>
      <c r="M24" s="29">
        <f t="shared" si="0"/>
        <v>10994</v>
      </c>
    </row>
    <row r="25" spans="1:13" ht="21.75" customHeight="1" thickBot="1" thickTop="1">
      <c r="A25" s="21"/>
      <c r="B25" s="18"/>
      <c r="C25" s="18"/>
      <c r="D25" s="17"/>
      <c r="E25" s="16"/>
      <c r="F25" s="17"/>
      <c r="G25" s="16"/>
      <c r="H25" s="16"/>
      <c r="I25" s="16"/>
      <c r="J25" s="20">
        <f>IF(K24=J24,0,IF(K24&gt;J24,K24-J24,""))</f>
        <v>5704</v>
      </c>
      <c r="K25" s="20">
        <f>IF(J24=K24,0,IF(J24&gt;K24,J24-K24,""))</f>
      </c>
      <c r="L25" s="20">
        <f>IF(M24=L24,0,IF(M24&gt;L24,M24-L24,""))</f>
      </c>
      <c r="M25" s="20">
        <f>IF(L24=M24,0,IF(L24&gt;M24,L24-M24,""))</f>
        <v>5704</v>
      </c>
    </row>
    <row r="26" spans="1:13" ht="21.75" customHeight="1" thickBot="1">
      <c r="A26" s="30"/>
      <c r="B26" s="30"/>
      <c r="C26" s="30"/>
      <c r="D26" s="30"/>
      <c r="E26" s="30"/>
      <c r="F26" s="30"/>
      <c r="G26" s="30"/>
      <c r="H26" s="30"/>
      <c r="I26" s="30"/>
      <c r="J26" s="22">
        <f>SUM(J24:J25)</f>
        <v>8130</v>
      </c>
      <c r="K26" s="22">
        <f>SUM(K24:K25)</f>
        <v>8130</v>
      </c>
      <c r="L26" s="22">
        <f>SUM(L24:L25)</f>
        <v>16698</v>
      </c>
      <c r="M26" s="22">
        <f>SUM(M24:M25)</f>
        <v>16698</v>
      </c>
    </row>
    <row r="27" spans="1:13" ht="13.5" thickTop="1">
      <c r="A27" s="32"/>
      <c r="B27" s="33"/>
      <c r="C27" s="33"/>
      <c r="D27" s="33"/>
      <c r="E27" s="33"/>
      <c r="F27" s="33"/>
      <c r="G27" s="33"/>
      <c r="H27" s="33"/>
      <c r="I27" s="33"/>
      <c r="J27" s="34"/>
      <c r="K27" s="34"/>
      <c r="L27" s="34"/>
      <c r="M27" s="34"/>
    </row>
  </sheetData>
  <mergeCells count="8">
    <mergeCell ref="L4:M4"/>
    <mergeCell ref="B4:C4"/>
    <mergeCell ref="H4:I4"/>
    <mergeCell ref="J4:K4"/>
    <mergeCell ref="A4:A5"/>
    <mergeCell ref="F5:G5"/>
    <mergeCell ref="D5:E5"/>
    <mergeCell ref="D4:G4"/>
  </mergeCells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&amp;C&amp;A</oddHeader>
    <oddFooter>&amp;LAccounting Is Fun!&amp;CPage &amp;P of &amp;N&amp;RAccounting Is Fun!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E16"/>
  <sheetViews>
    <sheetView showGridLines="0" workbookViewId="0" topLeftCell="A1">
      <selection activeCell="G26" sqref="G26"/>
    </sheetView>
  </sheetViews>
  <sheetFormatPr defaultColWidth="9.140625" defaultRowHeight="12.75"/>
  <cols>
    <col min="1" max="1" width="2.7109375" style="0" customWidth="1"/>
    <col min="2" max="2" width="42.28125" style="0" bestFit="1" customWidth="1"/>
    <col min="3" max="3" width="12.57421875" style="0" customWidth="1"/>
    <col min="4" max="4" width="10.140625" style="0" bestFit="1" customWidth="1"/>
    <col min="5" max="5" width="2.7109375" style="0" customWidth="1"/>
    <col min="6" max="6" width="2.140625" style="0" customWidth="1"/>
    <col min="9" max="9" width="1.28515625" style="0" customWidth="1"/>
  </cols>
  <sheetData>
    <row r="1" spans="1:5" ht="13.5" thickTop="1">
      <c r="A1" s="36" t="str">
        <f>AssumptionsClassProblem!F21</f>
        <v>Rachel's Accounting</v>
      </c>
      <c r="B1" s="37"/>
      <c r="C1" s="37"/>
      <c r="D1" s="37"/>
      <c r="E1" s="38"/>
    </row>
    <row r="2" spans="1:5" ht="12.75">
      <c r="A2" s="39" t="s">
        <v>38</v>
      </c>
      <c r="B2" s="40"/>
      <c r="C2" s="40"/>
      <c r="D2" s="40"/>
      <c r="E2" s="41"/>
    </row>
    <row r="3" spans="1:5" ht="13.5" thickBot="1">
      <c r="A3" s="42" t="str">
        <f>'Worksheet (TB) (2)'!A3</f>
        <v>For The Month Ended June 30, 2005</v>
      </c>
      <c r="B3" s="43"/>
      <c r="C3" s="43"/>
      <c r="D3" s="43"/>
      <c r="E3" s="44"/>
    </row>
    <row r="4" spans="1:5" ht="13.5" thickTop="1">
      <c r="A4" s="45"/>
      <c r="B4" s="46" t="s">
        <v>40</v>
      </c>
      <c r="C4" s="47"/>
      <c r="D4" s="47"/>
      <c r="E4" s="45"/>
    </row>
    <row r="5" spans="1:5" ht="12.75">
      <c r="A5" s="45"/>
      <c r="B5" s="48" t="str">
        <f>AssumptionsClassProblem!B13</f>
        <v>Professional Fees</v>
      </c>
      <c r="C5" s="49"/>
      <c r="D5" s="49">
        <f>'Worksheet (TB) (2)'!K15</f>
        <v>8130</v>
      </c>
      <c r="E5" s="45"/>
    </row>
    <row r="6" spans="1:5" ht="12.75">
      <c r="A6" s="45"/>
      <c r="B6" s="50" t="s">
        <v>41</v>
      </c>
      <c r="C6" s="49"/>
      <c r="D6" s="49"/>
      <c r="E6" s="45"/>
    </row>
    <row r="7" spans="1:5" ht="12.75">
      <c r="A7" s="45"/>
      <c r="B7" s="48" t="str">
        <f>AssumptionsClassProblem!B14</f>
        <v>Salary Expense</v>
      </c>
      <c r="C7" s="49">
        <f>'Worksheet (TB) (2)'!J16</f>
        <v>1250</v>
      </c>
      <c r="D7" s="49"/>
      <c r="E7" s="45"/>
    </row>
    <row r="8" spans="1:5" ht="12.75">
      <c r="A8" s="45"/>
      <c r="B8" s="48" t="str">
        <f>AssumptionsClassProblem!B15</f>
        <v>Advertising Expense</v>
      </c>
      <c r="C8" s="49">
        <f>'Worksheet (TB) (2)'!J17</f>
        <v>675</v>
      </c>
      <c r="D8" s="51"/>
      <c r="E8" s="45"/>
    </row>
    <row r="9" spans="1:5" ht="12.75">
      <c r="A9" s="45"/>
      <c r="B9" s="48" t="str">
        <f>AssumptionsClassProblem!B16</f>
        <v>Utilities Expense</v>
      </c>
      <c r="C9" s="49">
        <f>'Worksheet (TB) (2)'!J18</f>
        <v>100</v>
      </c>
      <c r="D9" s="51"/>
      <c r="E9" s="45"/>
    </row>
    <row r="10" spans="1:5" ht="12.75">
      <c r="A10" s="45"/>
      <c r="B10" s="48" t="str">
        <f>AssumptionsClassProblem!B17</f>
        <v>Property Insurance Expense</v>
      </c>
      <c r="C10" s="49">
        <f>'Worksheet (TB) (2)'!J20</f>
        <v>200</v>
      </c>
      <c r="D10" s="51"/>
      <c r="E10" s="45"/>
    </row>
    <row r="11" spans="1:5" ht="12.75">
      <c r="A11" s="45"/>
      <c r="B11" s="48" t="str">
        <f>AssumptionsClassProblem!B18</f>
        <v>Auto Insurance Expense</v>
      </c>
      <c r="C11" s="49">
        <f>'Worksheet (TB) (2)'!J21</f>
        <v>75</v>
      </c>
      <c r="D11" s="51"/>
      <c r="E11" s="45"/>
    </row>
    <row r="12" spans="1:5" ht="13.5" thickBot="1">
      <c r="A12" s="45"/>
      <c r="B12" s="48" t="str">
        <f>AssumptionsClassProblem!B19</f>
        <v>Depreciation Expense, Computer Equipment</v>
      </c>
      <c r="C12" s="52">
        <f>'Worksheet (TB) (2)'!J22</f>
        <v>126</v>
      </c>
      <c r="D12" s="51"/>
      <c r="E12" s="45"/>
    </row>
    <row r="13" spans="1:5" ht="13.5" thickBot="1">
      <c r="A13" s="45"/>
      <c r="B13" s="53" t="s">
        <v>42</v>
      </c>
      <c r="C13" s="54"/>
      <c r="D13" s="55">
        <f>SUM(C7:C12)</f>
        <v>2426</v>
      </c>
      <c r="E13" s="45"/>
    </row>
    <row r="14" spans="1:5" ht="13.5" thickBot="1">
      <c r="A14" s="45"/>
      <c r="B14" s="50" t="s">
        <v>43</v>
      </c>
      <c r="C14" s="49"/>
      <c r="D14" s="56">
        <f>D5-D13</f>
        <v>5704</v>
      </c>
      <c r="E14" s="45"/>
    </row>
    <row r="15" spans="1:5" ht="14.25" thickBot="1" thickTop="1">
      <c r="A15" s="57"/>
      <c r="B15" s="58"/>
      <c r="C15" s="58"/>
      <c r="D15" s="59"/>
      <c r="E15" s="57"/>
    </row>
    <row r="16" spans="1:5" ht="13.5" thickTop="1">
      <c r="A16" s="60"/>
      <c r="B16" s="60"/>
      <c r="C16" s="60"/>
      <c r="D16" s="60"/>
      <c r="E16" s="60"/>
    </row>
  </sheetData>
  <printOptions horizontalCentered="1"/>
  <pageMargins left="0.75" right="0.75" top="1" bottom="1" header="0.5" footer="0.5"/>
  <pageSetup horizontalDpi="600" verticalDpi="600" orientation="landscape" scale="145" r:id="rId1"/>
  <headerFooter alignWithMargins="0">
    <oddHeader>&amp;C&amp;A</oddHeader>
    <oddFooter>&amp;LAccounting Is Fun!&amp;CPage &amp;P of &amp;N&amp;RAccounting Is Fun!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E9"/>
  <sheetViews>
    <sheetView workbookViewId="0" topLeftCell="A1">
      <selection activeCell="G26" sqref="G26"/>
    </sheetView>
  </sheetViews>
  <sheetFormatPr defaultColWidth="9.140625" defaultRowHeight="12.75"/>
  <cols>
    <col min="1" max="1" width="2.7109375" style="0" customWidth="1"/>
    <col min="2" max="2" width="41.00390625" style="0" customWidth="1"/>
    <col min="3" max="4" width="10.140625" style="0" bestFit="1" customWidth="1"/>
    <col min="5" max="5" width="2.7109375" style="0" customWidth="1"/>
    <col min="6" max="6" width="2.57421875" style="0" customWidth="1"/>
    <col min="8" max="8" width="3.28125" style="0" customWidth="1"/>
    <col min="9" max="9" width="6.7109375" style="0" customWidth="1"/>
  </cols>
  <sheetData>
    <row r="1" spans="1:5" ht="13.5" thickTop="1">
      <c r="A1" s="36" t="str">
        <f>AssumptionsClassProblem!F21</f>
        <v>Rachel's Accounting</v>
      </c>
      <c r="B1" s="37"/>
      <c r="C1" s="37"/>
      <c r="D1" s="37"/>
      <c r="E1" s="38"/>
    </row>
    <row r="2" spans="1:5" ht="12.75">
      <c r="A2" s="39" t="s">
        <v>44</v>
      </c>
      <c r="B2" s="40"/>
      <c r="C2" s="40"/>
      <c r="D2" s="40"/>
      <c r="E2" s="41"/>
    </row>
    <row r="3" spans="1:5" ht="13.5" thickBot="1">
      <c r="A3" s="42" t="str">
        <f>'Income Statement. (2)'!A3</f>
        <v>For The Month Ended June 30, 2005</v>
      </c>
      <c r="B3" s="43"/>
      <c r="C3" s="43"/>
      <c r="D3" s="43"/>
      <c r="E3" s="44"/>
    </row>
    <row r="4" spans="1:5" ht="13.5" thickTop="1">
      <c r="A4" s="45"/>
      <c r="B4" s="46" t="str">
        <f>AssumptionsClassProblem!B11&amp;", "&amp;AssumptionsClassProblem!F35</f>
        <v>R. Hensley, Capital, June 1, 2005</v>
      </c>
      <c r="C4" s="61"/>
      <c r="D4" s="62">
        <f>'Worksheet (TB) (2)'!M13</f>
        <v>5964</v>
      </c>
      <c r="E4" s="45"/>
    </row>
    <row r="5" spans="1:5" ht="12.75">
      <c r="A5" s="45"/>
      <c r="B5" s="63" t="str">
        <f>'Income Statement. (2)'!B14&amp;" "&amp;AssumptionsClassProblem!F27</f>
        <v>Net Income For The Month </v>
      </c>
      <c r="C5" s="49">
        <f>'Income Statement. (2)'!D14</f>
        <v>5704</v>
      </c>
      <c r="D5" s="64"/>
      <c r="E5" s="45"/>
    </row>
    <row r="6" spans="1:5" ht="13.5" thickBot="1">
      <c r="A6" s="45"/>
      <c r="B6" s="122" t="str">
        <f>AssumptionsClassProblem!F30</f>
        <v>Less: Withdarwals For The Month </v>
      </c>
      <c r="C6" s="55">
        <f>'Worksheet (TB) (2)'!L14</f>
        <v>1800</v>
      </c>
      <c r="D6" s="64"/>
      <c r="E6" s="45"/>
    </row>
    <row r="7" spans="1:5" ht="13.5" thickBot="1">
      <c r="A7" s="45"/>
      <c r="B7" s="65" t="str">
        <f>AssumptionsClassProblem!F32</f>
        <v>Increase In Capital</v>
      </c>
      <c r="C7" s="66"/>
      <c r="D7" s="55">
        <f>C5-C6</f>
        <v>3904</v>
      </c>
      <c r="E7" s="45"/>
    </row>
    <row r="8" spans="1:5" ht="13.5" thickBot="1">
      <c r="A8" s="45"/>
      <c r="B8" s="50" t="str">
        <f>AssumptionsClassProblem!B11&amp;", "&amp;AssumptionsClassProblem!F36</f>
        <v>R. Hensley, Capital, June 30, 2005</v>
      </c>
      <c r="C8" s="64"/>
      <c r="D8" s="56">
        <f>SUM(D4,D7)</f>
        <v>9868</v>
      </c>
      <c r="E8" s="45"/>
    </row>
    <row r="9" spans="1:5" ht="14.25" thickBot="1" thickTop="1">
      <c r="A9" s="57"/>
      <c r="B9" s="57"/>
      <c r="C9" s="57"/>
      <c r="D9" s="57"/>
      <c r="E9" s="57"/>
    </row>
    <row r="10" ht="13.5" thickTop="1"/>
  </sheetData>
  <printOptions horizontalCentered="1"/>
  <pageMargins left="0.75" right="0.75" top="1" bottom="1" header="0.5" footer="0.5"/>
  <pageSetup horizontalDpi="600" verticalDpi="600" orientation="landscape" scale="150" r:id="rId1"/>
  <headerFooter alignWithMargins="0">
    <oddHeader>&amp;C&amp;A</oddHeader>
    <oddFooter>&amp;LAccounting Is Fun!&amp;CPage &amp;P of &amp;N&amp;RAccounting Is Fun!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E22"/>
  <sheetViews>
    <sheetView workbookViewId="0" topLeftCell="A1">
      <selection activeCell="G26" sqref="G26"/>
    </sheetView>
  </sheetViews>
  <sheetFormatPr defaultColWidth="9.140625" defaultRowHeight="12.75"/>
  <cols>
    <col min="1" max="1" width="2.7109375" style="0" customWidth="1"/>
    <col min="2" max="2" width="45.8515625" style="0" bestFit="1" customWidth="1"/>
    <col min="3" max="4" width="10.7109375" style="0" bestFit="1" customWidth="1"/>
    <col min="5" max="5" width="2.7109375" style="0" customWidth="1"/>
    <col min="8" max="8" width="3.28125" style="0" customWidth="1"/>
  </cols>
  <sheetData>
    <row r="1" spans="1:5" ht="13.5" thickTop="1">
      <c r="A1" s="36" t="str">
        <f>AssumptionsClassProblem!F21</f>
        <v>Rachel's Accounting</v>
      </c>
      <c r="B1" s="37"/>
      <c r="C1" s="37"/>
      <c r="D1" s="37"/>
      <c r="E1" s="38"/>
    </row>
    <row r="2" spans="1:5" ht="12.75">
      <c r="A2" s="39" t="s">
        <v>39</v>
      </c>
      <c r="B2" s="40"/>
      <c r="C2" s="40"/>
      <c r="D2" s="40"/>
      <c r="E2" s="41"/>
    </row>
    <row r="3" spans="1:5" ht="13.5" thickBot="1">
      <c r="A3" s="42" t="str">
        <f>AssumptionsClassProblem!F36</f>
        <v>June 30, 2005</v>
      </c>
      <c r="B3" s="43"/>
      <c r="C3" s="43"/>
      <c r="D3" s="43"/>
      <c r="E3" s="44"/>
    </row>
    <row r="4" spans="1:5" ht="13.5" thickTop="1">
      <c r="A4" s="67"/>
      <c r="B4" s="68"/>
      <c r="C4" s="68"/>
      <c r="D4" s="68"/>
      <c r="E4" s="67"/>
    </row>
    <row r="5" spans="1:5" ht="12.75">
      <c r="A5" s="69"/>
      <c r="B5" s="70" t="s">
        <v>45</v>
      </c>
      <c r="C5" s="64"/>
      <c r="D5" s="64"/>
      <c r="E5" s="69"/>
    </row>
    <row r="6" spans="1:5" ht="12.75">
      <c r="A6" s="69"/>
      <c r="B6" s="50" t="str">
        <f>AssumptionsClassProblem!B3</f>
        <v>Cash</v>
      </c>
      <c r="C6" s="71"/>
      <c r="D6" s="49">
        <f>'Worksheet (TB) (2)'!L6</f>
        <v>6550</v>
      </c>
      <c r="E6" s="69"/>
    </row>
    <row r="7" spans="1:5" ht="12.75">
      <c r="A7" s="69"/>
      <c r="B7" s="50" t="str">
        <f>AssumptionsClassProblem!B4</f>
        <v>Accounts Receivable</v>
      </c>
      <c r="C7" s="71"/>
      <c r="D7" s="49">
        <f>'Worksheet (TB) (2)'!L7</f>
        <v>650</v>
      </c>
      <c r="E7" s="69"/>
    </row>
    <row r="8" spans="1:5" ht="12.75">
      <c r="A8" s="69"/>
      <c r="B8" s="50" t="str">
        <f>AssumptionsClassProblem!B5</f>
        <v>Prepaid Property Insurance</v>
      </c>
      <c r="C8" s="71"/>
      <c r="D8" s="49">
        <f>'Worksheet (TB) (2)'!L8</f>
        <v>1200</v>
      </c>
      <c r="E8" s="69"/>
    </row>
    <row r="9" spans="1:5" ht="12.75">
      <c r="A9" s="69"/>
      <c r="B9" s="50" t="str">
        <f>AssumptionsClassProblem!B6</f>
        <v>Prepaid Auto Insurance</v>
      </c>
      <c r="C9" s="71"/>
      <c r="D9" s="49">
        <f>'Worksheet (TB) (2)'!L9</f>
        <v>450</v>
      </c>
      <c r="E9" s="69"/>
    </row>
    <row r="10" spans="1:5" ht="12.75">
      <c r="A10" s="69"/>
      <c r="B10" s="50" t="str">
        <f>AssumptionsClassProblem!B7</f>
        <v>Computer Equipment</v>
      </c>
      <c r="C10" s="49">
        <f>'Worksheet (TB) (2)'!L10</f>
        <v>6048</v>
      </c>
      <c r="D10" s="49"/>
      <c r="E10" s="69"/>
    </row>
    <row r="11" spans="1:5" ht="13.5" thickBot="1">
      <c r="A11" s="69"/>
      <c r="B11" s="48" t="str">
        <f>AssumptionsClassProblem!B8</f>
        <v>Accumulated Depreciation, Computer Equipment</v>
      </c>
      <c r="C11" s="72">
        <f>'Worksheet (TB) (2)'!M11</f>
        <v>3780</v>
      </c>
      <c r="D11" s="72">
        <f>C10-C11</f>
        <v>2268</v>
      </c>
      <c r="E11" s="69"/>
    </row>
    <row r="12" spans="1:5" ht="13.5" thickBot="1">
      <c r="A12" s="69"/>
      <c r="B12" s="73" t="s">
        <v>46</v>
      </c>
      <c r="C12" s="74"/>
      <c r="D12" s="56">
        <f>SUM(D6:D11)</f>
        <v>11118</v>
      </c>
      <c r="E12" s="69"/>
    </row>
    <row r="13" spans="1:5" ht="13.5" thickTop="1">
      <c r="A13" s="69"/>
      <c r="B13" s="50"/>
      <c r="C13" s="64"/>
      <c r="D13" s="74"/>
      <c r="E13" s="69"/>
    </row>
    <row r="14" spans="1:5" ht="12.75">
      <c r="A14" s="69"/>
      <c r="B14" s="70" t="s">
        <v>47</v>
      </c>
      <c r="C14" s="64"/>
      <c r="D14" s="64"/>
      <c r="E14" s="69"/>
    </row>
    <row r="15" spans="1:5" ht="12.75">
      <c r="A15" s="69"/>
      <c r="B15" s="50" t="str">
        <f>AssumptionsClassProblem!B9</f>
        <v>Accounts Payable</v>
      </c>
      <c r="C15" s="49">
        <f>'Worksheet (TB) (2)'!M12</f>
        <v>1000</v>
      </c>
      <c r="D15" s="71"/>
      <c r="E15" s="69"/>
    </row>
    <row r="16" spans="1:5" ht="13.5" thickBot="1">
      <c r="A16" s="69"/>
      <c r="B16" s="50" t="str">
        <f>AssumptionsClassProblem!B10</f>
        <v>Salaries Payable</v>
      </c>
      <c r="C16" s="75">
        <f>'Worksheet (TB) (2)'!M23</f>
        <v>250</v>
      </c>
      <c r="D16" s="49">
        <f>SUM(C15:C16)</f>
        <v>1250</v>
      </c>
      <c r="E16" s="69"/>
    </row>
    <row r="17" spans="1:5" ht="12.75">
      <c r="A17" s="69"/>
      <c r="B17" s="50" t="s">
        <v>48</v>
      </c>
      <c r="C17" s="76"/>
      <c r="D17" s="71"/>
      <c r="E17" s="69"/>
    </row>
    <row r="18" spans="1:5" ht="12.75">
      <c r="A18" s="69"/>
      <c r="B18" s="70" t="s">
        <v>49</v>
      </c>
      <c r="C18" s="64"/>
      <c r="D18" s="64"/>
      <c r="E18" s="69"/>
    </row>
    <row r="19" spans="1:5" ht="13.5" thickBot="1">
      <c r="A19" s="69"/>
      <c r="B19" s="50" t="str">
        <f>AssumptionsClassProblem!B11</f>
        <v>R. Hensley, Capital</v>
      </c>
      <c r="C19" s="64"/>
      <c r="D19" s="51">
        <f>'Statement of Owners'' Equity (2)'!D8</f>
        <v>9868</v>
      </c>
      <c r="E19" s="69"/>
    </row>
    <row r="20" spans="1:5" ht="13.5" thickBot="1">
      <c r="A20" s="69"/>
      <c r="B20" s="73" t="str">
        <f>"Total "&amp;B14&amp;" &amp; "&amp;B18</f>
        <v>Total Liabilities &amp; Owners' Equity</v>
      </c>
      <c r="C20" s="64"/>
      <c r="D20" s="56">
        <f>SUM(D16:D19)</f>
        <v>11118</v>
      </c>
      <c r="E20" s="69"/>
    </row>
    <row r="21" spans="1:5" ht="13.5" thickTop="1">
      <c r="A21" s="69"/>
      <c r="B21" s="64"/>
      <c r="C21" s="64"/>
      <c r="D21" s="64"/>
      <c r="E21" s="69"/>
    </row>
    <row r="22" spans="1:5" ht="13.5" thickBot="1">
      <c r="A22" s="77"/>
      <c r="B22" s="77"/>
      <c r="C22" s="77"/>
      <c r="D22" s="77"/>
      <c r="E22" s="77"/>
    </row>
    <row r="23" ht="13.5" thickTop="1"/>
  </sheetData>
  <printOptions horizontalCentered="1"/>
  <pageMargins left="0.75" right="0.75" top="1" bottom="1" header="0.5" footer="0.5"/>
  <pageSetup horizontalDpi="600" verticalDpi="600" orientation="landscape" scale="130" r:id="rId1"/>
  <headerFooter alignWithMargins="0">
    <oddHeader>&amp;C&amp;A</oddHeader>
    <oddFooter>&amp;LAccounting Is Fun!&amp;CPage &amp;P of &amp;N&amp;RAccounting Is Fun!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102"/>
  <sheetViews>
    <sheetView workbookViewId="0" topLeftCell="A1">
      <selection activeCell="H6" sqref="H6"/>
    </sheetView>
  </sheetViews>
  <sheetFormatPr defaultColWidth="9.140625" defaultRowHeight="12.75"/>
  <cols>
    <col min="1" max="1" width="7.00390625" style="91" customWidth="1"/>
    <col min="2" max="2" width="4.00390625" style="91" customWidth="1"/>
    <col min="3" max="3" width="48.421875" style="0" bestFit="1" customWidth="1"/>
    <col min="4" max="4" width="6.7109375" style="0" customWidth="1"/>
    <col min="5" max="6" width="12.7109375" style="92" bestFit="1" customWidth="1"/>
    <col min="7" max="7" width="12.7109375" style="92" customWidth="1"/>
    <col min="8" max="8" width="10.7109375" style="0" customWidth="1"/>
  </cols>
  <sheetData>
    <row r="1" spans="1:7" ht="15.75" customHeight="1" thickTop="1">
      <c r="A1" s="254" t="s">
        <v>50</v>
      </c>
      <c r="B1" s="254"/>
      <c r="C1" s="254"/>
      <c r="D1" s="255"/>
      <c r="E1" s="269" t="s">
        <v>51</v>
      </c>
      <c r="F1" s="270"/>
      <c r="G1"/>
    </row>
    <row r="2" spans="1:7" ht="25.5">
      <c r="A2" s="256" t="s">
        <v>52</v>
      </c>
      <c r="B2" s="256"/>
      <c r="C2" s="78" t="s">
        <v>53</v>
      </c>
      <c r="D2" s="79" t="s">
        <v>54</v>
      </c>
      <c r="E2" s="80" t="s">
        <v>55</v>
      </c>
      <c r="F2" s="80" t="s">
        <v>56</v>
      </c>
      <c r="G2" s="81"/>
    </row>
    <row r="3" spans="1:7" ht="12.75">
      <c r="A3" s="82"/>
      <c r="B3" s="82"/>
      <c r="C3" s="83" t="s">
        <v>57</v>
      </c>
      <c r="D3" s="78"/>
      <c r="E3" s="80"/>
      <c r="F3" s="80"/>
      <c r="G3" s="81"/>
    </row>
    <row r="4" spans="1:7" ht="12.75">
      <c r="A4" s="143">
        <f>AssumptionsClassProblem!F25</f>
        <v>38533</v>
      </c>
      <c r="B4" s="127"/>
      <c r="C4" s="128"/>
      <c r="D4" s="128"/>
      <c r="E4" s="129"/>
      <c r="F4" s="129"/>
      <c r="G4" s="81"/>
    </row>
    <row r="5" spans="1:7" ht="12.75">
      <c r="A5" s="142">
        <f>A4</f>
        <v>38533</v>
      </c>
      <c r="B5" s="127">
        <f>DAY(A4)</f>
        <v>30</v>
      </c>
      <c r="C5" s="130" t="str">
        <f>'Worksheet (TB) (2)'!A20</f>
        <v>Property Insurance Expense</v>
      </c>
      <c r="D5" s="128" t="e">
        <f>#REF!</f>
        <v>#REF!</v>
      </c>
      <c r="E5" s="129">
        <f>'Worksheet (TB) (2)'!G8</f>
        <v>200</v>
      </c>
      <c r="F5" s="129"/>
      <c r="G5" s="81"/>
    </row>
    <row r="6" spans="1:8" ht="12.75">
      <c r="A6" s="127"/>
      <c r="B6" s="127"/>
      <c r="C6" s="132" t="str">
        <f>'Worksheet (TB) (2)'!A8</f>
        <v>Prepaid Property Insurance</v>
      </c>
      <c r="D6" s="128" t="e">
        <f>#REF!</f>
        <v>#REF!</v>
      </c>
      <c r="E6" s="129"/>
      <c r="F6" s="129">
        <f>E5</f>
        <v>200</v>
      </c>
      <c r="G6" s="81"/>
      <c r="H6" t="str">
        <f>IF(E5=F6,"DR=CR","DRnoCR")</f>
        <v>DR=CR</v>
      </c>
    </row>
    <row r="7" spans="1:7" ht="12.75">
      <c r="A7" s="127"/>
      <c r="B7" s="127"/>
      <c r="C7" s="128"/>
      <c r="D7" s="128"/>
      <c r="E7" s="129"/>
      <c r="F7" s="129"/>
      <c r="G7" s="81"/>
    </row>
    <row r="8" spans="1:7" ht="12.75">
      <c r="A8" s="127"/>
      <c r="B8" s="127">
        <f>B5</f>
        <v>30</v>
      </c>
      <c r="C8" s="128" t="str">
        <f>'Worksheet (TB) (2)'!A21</f>
        <v>Auto Insurance Expense</v>
      </c>
      <c r="D8" s="128"/>
      <c r="E8" s="129">
        <f>'Worksheet (TB) (2)'!G9</f>
        <v>75</v>
      </c>
      <c r="F8" s="129"/>
      <c r="G8" s="81"/>
    </row>
    <row r="9" spans="1:8" ht="12.75">
      <c r="A9" s="127"/>
      <c r="B9" s="127"/>
      <c r="C9" s="132" t="str">
        <f>'Worksheet (TB) (2)'!A9</f>
        <v>Prepaid Auto Insurance</v>
      </c>
      <c r="D9" s="128"/>
      <c r="E9" s="129"/>
      <c r="F9" s="129">
        <f>E8</f>
        <v>75</v>
      </c>
      <c r="G9" s="81"/>
      <c r="H9" t="str">
        <f>IF(E8=F9,"DR=CR","DRnoCR")</f>
        <v>DR=CR</v>
      </c>
    </row>
    <row r="10" spans="1:7" ht="12.75">
      <c r="A10" s="127"/>
      <c r="B10" s="127"/>
      <c r="C10" s="131"/>
      <c r="D10" s="128"/>
      <c r="E10" s="129"/>
      <c r="F10" s="129"/>
      <c r="G10" s="81"/>
    </row>
    <row r="11" spans="1:7" ht="12.75">
      <c r="A11" s="127"/>
      <c r="B11" s="127">
        <f>B8</f>
        <v>30</v>
      </c>
      <c r="C11" s="128" t="str">
        <f>'Worksheet (TB) (2)'!A22</f>
        <v>Depreciation Expense, Computer Equipment</v>
      </c>
      <c r="D11" s="128"/>
      <c r="E11" s="129">
        <f>'Worksheet (TB) (2)'!E22</f>
        <v>126</v>
      </c>
      <c r="F11" s="129"/>
      <c r="G11" s="81"/>
    </row>
    <row r="12" spans="1:8" ht="12.75">
      <c r="A12" s="127"/>
      <c r="B12" s="127"/>
      <c r="C12" s="132" t="str">
        <f>'Worksheet (TB) (2)'!A11</f>
        <v>Accumulated Depreciation, Computer Equipment</v>
      </c>
      <c r="D12" s="128"/>
      <c r="E12" s="129"/>
      <c r="F12" s="129">
        <f>E11</f>
        <v>126</v>
      </c>
      <c r="G12" s="81"/>
      <c r="H12" t="str">
        <f>IF(E11=F12,"DR=CR","DRnoCR")</f>
        <v>DR=CR</v>
      </c>
    </row>
    <row r="13" spans="1:7" ht="12.75">
      <c r="A13" s="127"/>
      <c r="B13" s="127"/>
      <c r="C13" s="132"/>
      <c r="D13" s="128"/>
      <c r="E13" s="129"/>
      <c r="F13" s="129"/>
      <c r="G13" s="81"/>
    </row>
    <row r="14" spans="1:7" ht="12.75">
      <c r="A14" s="127"/>
      <c r="B14" s="127">
        <f>B11</f>
        <v>30</v>
      </c>
      <c r="C14" s="133" t="str">
        <f>'Worksheet (TB) (2)'!A16</f>
        <v>Salary Expense</v>
      </c>
      <c r="D14" s="128"/>
      <c r="E14" s="129">
        <f>'Worksheet (TB) (2)'!E16</f>
        <v>250</v>
      </c>
      <c r="F14" s="129"/>
      <c r="G14" s="81"/>
    </row>
    <row r="15" spans="1:8" ht="12.75">
      <c r="A15" s="127"/>
      <c r="B15" s="127"/>
      <c r="C15" s="132" t="str">
        <f>'Worksheet (TB) (2)'!A23</f>
        <v>Salaries Payable</v>
      </c>
      <c r="D15" s="128"/>
      <c r="E15" s="129"/>
      <c r="F15" s="129">
        <f>E14</f>
        <v>250</v>
      </c>
      <c r="G15" s="81"/>
      <c r="H15" t="str">
        <f>IF(E14=F15,"DR=CR","DRnoCR")</f>
        <v>DR=CR</v>
      </c>
    </row>
    <row r="16" spans="1:7" ht="12.75">
      <c r="A16" s="127"/>
      <c r="B16" s="127"/>
      <c r="C16" s="128"/>
      <c r="D16" s="128"/>
      <c r="E16" s="129"/>
      <c r="F16" s="129"/>
      <c r="G16" s="81"/>
    </row>
    <row r="17" spans="1:7" ht="12.75">
      <c r="A17" s="127"/>
      <c r="B17" s="127"/>
      <c r="C17" s="134"/>
      <c r="D17" s="135"/>
      <c r="E17" s="136"/>
      <c r="F17" s="136"/>
      <c r="G17" s="81"/>
    </row>
    <row r="18" spans="1:7" ht="12.75">
      <c r="A18" s="137"/>
      <c r="B18" s="137"/>
      <c r="C18" s="138"/>
      <c r="D18" s="135"/>
      <c r="E18" s="136"/>
      <c r="F18" s="136"/>
      <c r="G18" s="81"/>
    </row>
    <row r="19" spans="1:8" ht="12.75">
      <c r="A19" s="137"/>
      <c r="B19" s="137"/>
      <c r="C19" s="139"/>
      <c r="D19" s="135"/>
      <c r="E19" s="136"/>
      <c r="F19" s="136"/>
      <c r="G19" s="81"/>
      <c r="H19" t="str">
        <f>IF(E18=F19,"DR=CR","DRnoCR")</f>
        <v>DR=CR</v>
      </c>
    </row>
    <row r="20" spans="1:7" ht="12.75">
      <c r="A20" s="137"/>
      <c r="B20" s="137"/>
      <c r="C20" s="135"/>
      <c r="D20" s="135"/>
      <c r="E20" s="136"/>
      <c r="F20" s="136"/>
      <c r="G20" s="81"/>
    </row>
    <row r="21" spans="1:7" ht="12.75">
      <c r="A21" s="137"/>
      <c r="B21" s="137"/>
      <c r="C21" s="140"/>
      <c r="D21" s="135"/>
      <c r="E21" s="136"/>
      <c r="F21" s="136"/>
      <c r="G21" s="81"/>
    </row>
    <row r="22" spans="1:8" ht="12.75">
      <c r="A22" s="137"/>
      <c r="B22" s="137"/>
      <c r="C22" s="139"/>
      <c r="D22" s="135"/>
      <c r="E22" s="136"/>
      <c r="F22" s="136"/>
      <c r="G22" s="81"/>
      <c r="H22" t="str">
        <f>IF(E21=SUM(F22:F27),"DR=CR","DRnoCR")</f>
        <v>DR=CR</v>
      </c>
    </row>
    <row r="23" spans="1:7" ht="12.75">
      <c r="A23" s="137"/>
      <c r="B23" s="137"/>
      <c r="C23" s="139"/>
      <c r="D23" s="135"/>
      <c r="E23" s="136"/>
      <c r="F23" s="136"/>
      <c r="G23" s="81"/>
    </row>
    <row r="24" spans="1:7" ht="12.75">
      <c r="A24" s="137"/>
      <c r="B24" s="137"/>
      <c r="C24" s="139"/>
      <c r="D24" s="135"/>
      <c r="E24" s="136"/>
      <c r="F24" s="136"/>
      <c r="G24" s="81"/>
    </row>
    <row r="25" spans="1:7" ht="12.75">
      <c r="A25" s="137"/>
      <c r="B25" s="137"/>
      <c r="C25" s="139"/>
      <c r="D25" s="135"/>
      <c r="E25" s="136"/>
      <c r="F25" s="136"/>
      <c r="G25" s="81"/>
    </row>
    <row r="26" spans="1:7" ht="12.75">
      <c r="A26" s="137"/>
      <c r="B26" s="137"/>
      <c r="C26" s="139"/>
      <c r="D26" s="135"/>
      <c r="E26" s="136"/>
      <c r="F26" s="136"/>
      <c r="G26" s="81"/>
    </row>
    <row r="27" spans="1:7" ht="12.75">
      <c r="A27" s="137"/>
      <c r="B27" s="137"/>
      <c r="C27" s="139"/>
      <c r="D27" s="135"/>
      <c r="E27" s="136"/>
      <c r="F27" s="136"/>
      <c r="G27" s="81"/>
    </row>
    <row r="28" spans="1:7" ht="12.75">
      <c r="A28" s="137"/>
      <c r="B28" s="137"/>
      <c r="C28" s="141"/>
      <c r="D28" s="135"/>
      <c r="E28" s="136"/>
      <c r="F28" s="136"/>
      <c r="G28" s="81"/>
    </row>
    <row r="29" spans="1:8" ht="12.75">
      <c r="A29" s="137"/>
      <c r="B29" s="137"/>
      <c r="C29" s="140"/>
      <c r="D29" s="135"/>
      <c r="E29" s="136"/>
      <c r="F29" s="136"/>
      <c r="G29" s="81"/>
      <c r="H29" t="str">
        <f>IF(E28=F29,"DR=CR","DRnoCR")</f>
        <v>DR=CR</v>
      </c>
    </row>
    <row r="30" spans="1:7" ht="12.75">
      <c r="A30" s="137"/>
      <c r="B30" s="137"/>
      <c r="C30" s="139"/>
      <c r="D30" s="135"/>
      <c r="E30" s="136"/>
      <c r="F30" s="136"/>
      <c r="G30" s="81"/>
    </row>
    <row r="31" spans="1:7" ht="12.75">
      <c r="A31" s="82"/>
      <c r="B31" s="82"/>
      <c r="C31" s="78"/>
      <c r="D31" s="78"/>
      <c r="E31" s="80"/>
      <c r="F31" s="80"/>
      <c r="G31" s="81"/>
    </row>
    <row r="32" spans="1:8" ht="12.75">
      <c r="A32" s="82"/>
      <c r="B32" s="82"/>
      <c r="C32" s="86"/>
      <c r="D32" s="78"/>
      <c r="E32" s="80"/>
      <c r="F32" s="80"/>
      <c r="G32" s="81"/>
      <c r="H32" t="str">
        <f>IF(E31=F32,"DR=CR","DRnoCR")</f>
        <v>DR=CR</v>
      </c>
    </row>
    <row r="33" spans="1:7" ht="12.75">
      <c r="A33" s="82"/>
      <c r="B33" s="82"/>
      <c r="C33" s="84"/>
      <c r="D33" s="78"/>
      <c r="E33" s="80"/>
      <c r="F33" s="80"/>
      <c r="G33" s="81"/>
    </row>
    <row r="34" spans="1:7" ht="12.75">
      <c r="A34" s="82"/>
      <c r="B34" s="82"/>
      <c r="C34" s="78"/>
      <c r="D34" s="78"/>
      <c r="E34" s="80"/>
      <c r="F34" s="80"/>
      <c r="G34" s="81"/>
    </row>
    <row r="35" spans="1:7" ht="12.75">
      <c r="A35" s="82"/>
      <c r="B35" s="82"/>
      <c r="C35" s="78"/>
      <c r="D35" s="78"/>
      <c r="E35" s="80"/>
      <c r="F35" s="80"/>
      <c r="G35" s="81"/>
    </row>
    <row r="36" spans="1:7" ht="12.75">
      <c r="A36" s="82"/>
      <c r="B36" s="82"/>
      <c r="C36" s="85"/>
      <c r="D36" s="78"/>
      <c r="E36" s="80"/>
      <c r="F36" s="80"/>
      <c r="G36" s="81"/>
    </row>
    <row r="37" spans="1:7" ht="12.75">
      <c r="A37" s="82"/>
      <c r="B37" s="82"/>
      <c r="C37" s="84"/>
      <c r="D37" s="78"/>
      <c r="E37" s="80"/>
      <c r="F37" s="80"/>
      <c r="G37" s="81"/>
    </row>
    <row r="38" spans="1:7" ht="12.75">
      <c r="A38" s="82"/>
      <c r="B38" s="82"/>
      <c r="C38" s="78"/>
      <c r="D38" s="78"/>
      <c r="E38" s="80"/>
      <c r="F38" s="80"/>
      <c r="G38" s="81"/>
    </row>
    <row r="39" spans="1:7" ht="12.75">
      <c r="A39" s="82"/>
      <c r="B39" s="82"/>
      <c r="C39" s="78"/>
      <c r="D39" s="78"/>
      <c r="E39" s="80"/>
      <c r="F39" s="80"/>
      <c r="G39" s="81"/>
    </row>
    <row r="40" spans="1:7" ht="12.75">
      <c r="A40" s="82"/>
      <c r="B40" s="82"/>
      <c r="C40" s="85"/>
      <c r="D40" s="78"/>
      <c r="E40" s="80"/>
      <c r="F40" s="80"/>
      <c r="G40" s="81"/>
    </row>
    <row r="41" spans="1:7" ht="12.75">
      <c r="A41" s="82"/>
      <c r="B41" s="82"/>
      <c r="C41" s="84"/>
      <c r="D41" s="78"/>
      <c r="E41" s="80"/>
      <c r="F41" s="80"/>
      <c r="G41" s="81"/>
    </row>
    <row r="42" spans="1:7" ht="12.75">
      <c r="A42" s="82"/>
      <c r="B42" s="82"/>
      <c r="C42" s="78"/>
      <c r="D42" s="78"/>
      <c r="E42" s="80"/>
      <c r="F42" s="80"/>
      <c r="G42" s="81"/>
    </row>
    <row r="43" spans="1:7" ht="12.75">
      <c r="A43" s="82"/>
      <c r="B43" s="82"/>
      <c r="C43" s="78"/>
      <c r="D43" s="78"/>
      <c r="E43" s="80"/>
      <c r="F43" s="80"/>
      <c r="G43" s="81"/>
    </row>
    <row r="44" spans="1:7" ht="12.75">
      <c r="A44" s="82"/>
      <c r="B44" s="82"/>
      <c r="C44" s="85"/>
      <c r="D44" s="78"/>
      <c r="E44" s="80"/>
      <c r="F44" s="80"/>
      <c r="G44" s="81"/>
    </row>
    <row r="45" spans="1:7" ht="12.75">
      <c r="A45" s="82"/>
      <c r="B45" s="82"/>
      <c r="C45" s="84"/>
      <c r="D45" s="78"/>
      <c r="E45" s="80"/>
      <c r="F45" s="80"/>
      <c r="G45" s="81"/>
    </row>
    <row r="46" spans="1:7" ht="12.75">
      <c r="A46" s="82"/>
      <c r="B46" s="82"/>
      <c r="C46" s="78"/>
      <c r="D46" s="78"/>
      <c r="E46" s="80"/>
      <c r="F46" s="80"/>
      <c r="G46" s="81"/>
    </row>
    <row r="47" spans="1:7" ht="12.75">
      <c r="A47" s="82"/>
      <c r="B47" s="82"/>
      <c r="C47" s="78"/>
      <c r="D47" s="78"/>
      <c r="E47" s="80"/>
      <c r="F47" s="80"/>
      <c r="G47" s="81"/>
    </row>
    <row r="48" spans="1:7" ht="12.75">
      <c r="A48" s="82"/>
      <c r="B48" s="82"/>
      <c r="C48" s="85"/>
      <c r="D48" s="78"/>
      <c r="E48" s="80"/>
      <c r="F48" s="80"/>
      <c r="G48" s="81"/>
    </row>
    <row r="49" spans="1:7" ht="12.75">
      <c r="A49" s="82"/>
      <c r="B49" s="82"/>
      <c r="C49" s="84"/>
      <c r="D49" s="78"/>
      <c r="E49" s="80"/>
      <c r="F49" s="80"/>
      <c r="G49" s="81"/>
    </row>
    <row r="50" spans="1:7" ht="12.75">
      <c r="A50" s="82"/>
      <c r="B50" s="82"/>
      <c r="C50" s="78"/>
      <c r="D50" s="78"/>
      <c r="E50" s="80"/>
      <c r="F50" s="80"/>
      <c r="G50" s="81"/>
    </row>
    <row r="51" spans="1:7" ht="12.75">
      <c r="A51" s="82"/>
      <c r="B51" s="82"/>
      <c r="C51" s="78"/>
      <c r="D51" s="78"/>
      <c r="E51" s="80"/>
      <c r="F51" s="80"/>
      <c r="G51" s="81"/>
    </row>
    <row r="52" spans="1:7" ht="12.75">
      <c r="A52" s="82"/>
      <c r="B52" s="82"/>
      <c r="C52" s="85"/>
      <c r="D52" s="78"/>
      <c r="E52" s="80"/>
      <c r="F52" s="80"/>
      <c r="G52" s="81"/>
    </row>
    <row r="53" spans="1:7" ht="12.75">
      <c r="A53" s="82"/>
      <c r="B53" s="82"/>
      <c r="C53" s="84"/>
      <c r="D53" s="78"/>
      <c r="E53" s="80"/>
      <c r="F53" s="80"/>
      <c r="G53" s="81"/>
    </row>
    <row r="54" spans="1:7" ht="12.75">
      <c r="A54" s="82"/>
      <c r="B54" s="82"/>
      <c r="C54" s="78"/>
      <c r="D54" s="78"/>
      <c r="E54" s="80"/>
      <c r="F54" s="80"/>
      <c r="G54" s="81"/>
    </row>
    <row r="55" spans="1:7" ht="12.75">
      <c r="A55" s="82"/>
      <c r="B55" s="82"/>
      <c r="C55" s="78"/>
      <c r="D55" s="78"/>
      <c r="E55" s="80"/>
      <c r="F55" s="80"/>
      <c r="G55" s="81"/>
    </row>
    <row r="56" spans="1:7" ht="12.75">
      <c r="A56" s="82"/>
      <c r="B56" s="82"/>
      <c r="C56" s="85"/>
      <c r="D56" s="78"/>
      <c r="E56" s="80"/>
      <c r="F56" s="80"/>
      <c r="G56" s="81"/>
    </row>
    <row r="57" spans="1:7" ht="12.75">
      <c r="A57" s="82"/>
      <c r="B57" s="82"/>
      <c r="C57" s="85"/>
      <c r="D57" s="78"/>
      <c r="E57" s="80"/>
      <c r="F57" s="80"/>
      <c r="G57" s="81"/>
    </row>
    <row r="58" spans="1:7" ht="12.75">
      <c r="A58" s="82"/>
      <c r="B58" s="82"/>
      <c r="C58" s="84"/>
      <c r="D58" s="78"/>
      <c r="E58" s="80"/>
      <c r="F58" s="80"/>
      <c r="G58" s="81"/>
    </row>
    <row r="59" spans="1:7" ht="12.75">
      <c r="A59" s="82"/>
      <c r="B59" s="82"/>
      <c r="C59" s="78"/>
      <c r="D59" s="78"/>
      <c r="E59" s="80"/>
      <c r="F59" s="80"/>
      <c r="G59" s="81"/>
    </row>
    <row r="60" spans="1:7" ht="12.75">
      <c r="A60" s="82"/>
      <c r="B60" s="82"/>
      <c r="C60" s="78"/>
      <c r="D60" s="78"/>
      <c r="E60" s="80"/>
      <c r="F60" s="80"/>
      <c r="G60" s="81"/>
    </row>
    <row r="61" spans="1:7" ht="12.75">
      <c r="A61" s="82"/>
      <c r="B61" s="82"/>
      <c r="C61" s="85"/>
      <c r="D61" s="78"/>
      <c r="E61" s="80"/>
      <c r="F61" s="80"/>
      <c r="G61" s="81"/>
    </row>
    <row r="62" spans="1:7" ht="12.75">
      <c r="A62" s="82"/>
      <c r="B62" s="82"/>
      <c r="C62" s="84"/>
      <c r="D62" s="78"/>
      <c r="E62" s="80"/>
      <c r="F62" s="80"/>
      <c r="G62" s="81"/>
    </row>
    <row r="63" spans="1:7" ht="12.75">
      <c r="A63" s="82"/>
      <c r="B63" s="82"/>
      <c r="C63" s="78"/>
      <c r="D63" s="78"/>
      <c r="E63" s="80"/>
      <c r="F63" s="80"/>
      <c r="G63" s="81"/>
    </row>
    <row r="64" spans="1:7" ht="12.75">
      <c r="A64" s="82"/>
      <c r="B64" s="82"/>
      <c r="C64" s="78"/>
      <c r="D64" s="78"/>
      <c r="E64" s="80"/>
      <c r="F64" s="80"/>
      <c r="G64" s="81"/>
    </row>
    <row r="65" spans="1:7" ht="12.75">
      <c r="A65" s="82"/>
      <c r="B65" s="82"/>
      <c r="C65" s="85"/>
      <c r="D65" s="78"/>
      <c r="E65" s="80"/>
      <c r="F65" s="80"/>
      <c r="G65" s="81"/>
    </row>
    <row r="66" spans="1:7" ht="12.75">
      <c r="A66" s="82"/>
      <c r="B66" s="82"/>
      <c r="C66" s="84"/>
      <c r="D66" s="78"/>
      <c r="E66" s="80"/>
      <c r="F66" s="80"/>
      <c r="G66" s="81"/>
    </row>
    <row r="67" spans="1:7" ht="12.75">
      <c r="A67" s="82"/>
      <c r="B67" s="82"/>
      <c r="C67" s="78"/>
      <c r="D67" s="78"/>
      <c r="E67" s="80"/>
      <c r="F67" s="80"/>
      <c r="G67" s="81"/>
    </row>
    <row r="68" spans="1:7" ht="12.75">
      <c r="A68" s="82"/>
      <c r="B68" s="82"/>
      <c r="C68" s="78"/>
      <c r="D68" s="78"/>
      <c r="E68" s="80"/>
      <c r="F68" s="80"/>
      <c r="G68" s="81"/>
    </row>
    <row r="69" spans="1:7" ht="12.75">
      <c r="A69" s="82"/>
      <c r="B69" s="82"/>
      <c r="C69" s="85"/>
      <c r="D69" s="78"/>
      <c r="E69" s="80"/>
      <c r="F69" s="80"/>
      <c r="G69" s="81"/>
    </row>
    <row r="70" spans="1:7" ht="12.75">
      <c r="A70" s="82"/>
      <c r="B70" s="82"/>
      <c r="C70" s="84"/>
      <c r="D70" s="78"/>
      <c r="E70" s="80"/>
      <c r="F70" s="80"/>
      <c r="G70" s="81"/>
    </row>
    <row r="71" spans="1:7" ht="12.75">
      <c r="A71" s="82"/>
      <c r="B71" s="82"/>
      <c r="C71" s="78"/>
      <c r="D71" s="78"/>
      <c r="E71" s="80"/>
      <c r="F71" s="80"/>
      <c r="G71" s="81"/>
    </row>
    <row r="72" spans="1:7" ht="12.75">
      <c r="A72" s="82"/>
      <c r="B72" s="82"/>
      <c r="C72" s="78"/>
      <c r="D72" s="78"/>
      <c r="E72" s="80"/>
      <c r="F72" s="80"/>
      <c r="G72" s="81"/>
    </row>
    <row r="73" spans="1:7" ht="12.75">
      <c r="A73" s="82"/>
      <c r="B73" s="82"/>
      <c r="C73" s="78"/>
      <c r="D73" s="78"/>
      <c r="E73" s="80"/>
      <c r="F73" s="80"/>
      <c r="G73" s="81"/>
    </row>
    <row r="74" spans="1:7" ht="12.75">
      <c r="A74" s="82"/>
      <c r="B74" s="82"/>
      <c r="C74" s="78"/>
      <c r="D74" s="78"/>
      <c r="E74" s="80"/>
      <c r="F74" s="80"/>
      <c r="G74" s="81"/>
    </row>
    <row r="75" spans="1:7" ht="12.75">
      <c r="A75" s="82"/>
      <c r="B75" s="82"/>
      <c r="C75" s="78"/>
      <c r="D75" s="78"/>
      <c r="E75" s="80"/>
      <c r="F75" s="80"/>
      <c r="G75" s="81"/>
    </row>
    <row r="76" spans="1:7" ht="12.75">
      <c r="A76" s="82"/>
      <c r="B76" s="82"/>
      <c r="C76" s="78"/>
      <c r="D76" s="78"/>
      <c r="E76" s="80"/>
      <c r="F76" s="80"/>
      <c r="G76" s="81"/>
    </row>
    <row r="77" spans="1:7" ht="12.75">
      <c r="A77" s="82"/>
      <c r="B77" s="82"/>
      <c r="C77" s="78"/>
      <c r="D77" s="78"/>
      <c r="E77" s="80"/>
      <c r="F77" s="80"/>
      <c r="G77" s="81"/>
    </row>
    <row r="78" spans="1:7" ht="12.75">
      <c r="A78" s="82"/>
      <c r="B78" s="82"/>
      <c r="C78" s="78"/>
      <c r="D78" s="78"/>
      <c r="E78" s="80"/>
      <c r="F78" s="80"/>
      <c r="G78" s="81"/>
    </row>
    <row r="79" spans="1:7" ht="12.75">
      <c r="A79" s="82"/>
      <c r="B79" s="82"/>
      <c r="C79" s="78"/>
      <c r="D79" s="78"/>
      <c r="E79" s="80"/>
      <c r="F79" s="80"/>
      <c r="G79" s="81"/>
    </row>
    <row r="80" spans="1:7" ht="12.75">
      <c r="A80" s="82"/>
      <c r="B80" s="82"/>
      <c r="C80" s="78"/>
      <c r="D80" s="78"/>
      <c r="E80" s="80"/>
      <c r="F80" s="80"/>
      <c r="G80" s="81"/>
    </row>
    <row r="81" spans="1:7" ht="12.75">
      <c r="A81" s="82"/>
      <c r="B81" s="82"/>
      <c r="C81" s="78"/>
      <c r="D81" s="78"/>
      <c r="E81" s="80"/>
      <c r="F81" s="80"/>
      <c r="G81" s="81"/>
    </row>
    <row r="82" spans="1:7" ht="12.75">
      <c r="A82" s="82"/>
      <c r="B82" s="82"/>
      <c r="C82" s="78"/>
      <c r="D82" s="78"/>
      <c r="E82" s="80"/>
      <c r="F82" s="80"/>
      <c r="G82" s="81"/>
    </row>
    <row r="83" spans="1:7" ht="12.75">
      <c r="A83" s="82"/>
      <c r="B83" s="82"/>
      <c r="C83" s="78"/>
      <c r="D83" s="78"/>
      <c r="E83" s="80"/>
      <c r="F83" s="80"/>
      <c r="G83" s="81"/>
    </row>
    <row r="84" spans="1:7" ht="12.75">
      <c r="A84" s="82"/>
      <c r="B84" s="82"/>
      <c r="C84" s="78"/>
      <c r="D84" s="78"/>
      <c r="E84" s="80"/>
      <c r="F84" s="80"/>
      <c r="G84" s="81"/>
    </row>
    <row r="85" spans="1:7" ht="12.75">
      <c r="A85" s="82"/>
      <c r="B85" s="82"/>
      <c r="C85" s="78"/>
      <c r="D85" s="78"/>
      <c r="E85" s="80"/>
      <c r="F85" s="80"/>
      <c r="G85" s="81"/>
    </row>
    <row r="86" spans="1:7" ht="12.75">
      <c r="A86" s="82"/>
      <c r="B86" s="82"/>
      <c r="C86" s="78"/>
      <c r="D86" s="78"/>
      <c r="E86" s="80"/>
      <c r="F86" s="80"/>
      <c r="G86" s="81"/>
    </row>
    <row r="87" spans="1:7" ht="12.75">
      <c r="A87" s="82"/>
      <c r="B87" s="82"/>
      <c r="C87" s="78"/>
      <c r="D87" s="78"/>
      <c r="E87" s="80"/>
      <c r="F87" s="80"/>
      <c r="G87" s="81"/>
    </row>
    <row r="88" spans="1:7" ht="12.75">
      <c r="A88" s="82"/>
      <c r="B88" s="82"/>
      <c r="C88" s="78"/>
      <c r="D88" s="78"/>
      <c r="E88" s="80"/>
      <c r="F88" s="80"/>
      <c r="G88" s="81"/>
    </row>
    <row r="89" spans="1:7" ht="12.75">
      <c r="A89" s="82"/>
      <c r="B89" s="82"/>
      <c r="C89" s="78"/>
      <c r="D89" s="78"/>
      <c r="E89" s="80"/>
      <c r="F89" s="80"/>
      <c r="G89" s="81"/>
    </row>
    <row r="90" spans="1:7" ht="12.75">
      <c r="A90" s="82"/>
      <c r="B90" s="82"/>
      <c r="C90" s="78"/>
      <c r="D90" s="78"/>
      <c r="E90" s="80"/>
      <c r="F90" s="80"/>
      <c r="G90" s="81"/>
    </row>
    <row r="91" spans="1:7" ht="12.75">
      <c r="A91" s="82"/>
      <c r="B91" s="82"/>
      <c r="C91" s="78"/>
      <c r="D91" s="78"/>
      <c r="E91" s="80"/>
      <c r="F91" s="80"/>
      <c r="G91" s="81"/>
    </row>
    <row r="92" spans="1:7" ht="12.75">
      <c r="A92" s="82"/>
      <c r="B92" s="82"/>
      <c r="C92" s="78"/>
      <c r="D92" s="78"/>
      <c r="E92" s="80"/>
      <c r="F92" s="80"/>
      <c r="G92" s="81"/>
    </row>
    <row r="93" spans="1:7" ht="12.75">
      <c r="A93" s="82"/>
      <c r="B93" s="82"/>
      <c r="C93" s="78"/>
      <c r="D93" s="78"/>
      <c r="E93" s="80"/>
      <c r="F93" s="80"/>
      <c r="G93" s="81"/>
    </row>
    <row r="94" spans="1:7" ht="12.75">
      <c r="A94" s="82"/>
      <c r="B94" s="82"/>
      <c r="C94" s="78"/>
      <c r="D94" s="78"/>
      <c r="E94" s="80"/>
      <c r="F94" s="80"/>
      <c r="G94" s="81"/>
    </row>
    <row r="95" spans="1:7" ht="12.75">
      <c r="A95" s="82"/>
      <c r="B95" s="82"/>
      <c r="C95" s="78"/>
      <c r="D95" s="78"/>
      <c r="E95" s="80"/>
      <c r="F95" s="80"/>
      <c r="G95" s="81"/>
    </row>
    <row r="96" spans="1:7" ht="12.75">
      <c r="A96" s="82"/>
      <c r="B96" s="82"/>
      <c r="C96" s="78"/>
      <c r="D96" s="78"/>
      <c r="E96" s="80"/>
      <c r="F96" s="80"/>
      <c r="G96" s="81"/>
    </row>
    <row r="97" spans="1:7" ht="12.75">
      <c r="A97" s="82"/>
      <c r="B97" s="82"/>
      <c r="C97" s="78"/>
      <c r="D97" s="78"/>
      <c r="E97" s="80"/>
      <c r="F97" s="80"/>
      <c r="G97" s="81"/>
    </row>
    <row r="98" spans="1:7" ht="12.75">
      <c r="A98" s="82"/>
      <c r="B98" s="82"/>
      <c r="C98" s="78"/>
      <c r="D98" s="78"/>
      <c r="E98" s="80"/>
      <c r="F98" s="80"/>
      <c r="G98" s="81"/>
    </row>
    <row r="99" spans="1:7" ht="12.75">
      <c r="A99" s="82"/>
      <c r="B99" s="82"/>
      <c r="C99" s="78"/>
      <c r="D99" s="78"/>
      <c r="E99" s="80"/>
      <c r="F99" s="80"/>
      <c r="G99" s="81"/>
    </row>
    <row r="100" spans="1:7" ht="12.75">
      <c r="A100" s="82"/>
      <c r="B100" s="82"/>
      <c r="C100" s="78"/>
      <c r="D100" s="78"/>
      <c r="E100" s="80"/>
      <c r="F100" s="80"/>
      <c r="G100" s="81"/>
    </row>
    <row r="101" spans="1:7" ht="13.5" thickBot="1">
      <c r="A101" s="87"/>
      <c r="B101" s="87"/>
      <c r="C101" s="88"/>
      <c r="D101" s="88"/>
      <c r="E101" s="89"/>
      <c r="F101" s="89"/>
      <c r="G101" s="81"/>
    </row>
    <row r="102" spans="1:7" ht="13.5" thickTop="1">
      <c r="A102" s="253"/>
      <c r="B102" s="253"/>
      <c r="C102" s="253"/>
      <c r="D102" s="253"/>
      <c r="E102" s="90">
        <f>SUM(E3:E101)</f>
        <v>651</v>
      </c>
      <c r="F102" s="90">
        <f>SUM(F3:F101)</f>
        <v>651</v>
      </c>
      <c r="G102" s="90"/>
    </row>
  </sheetData>
  <mergeCells count="4">
    <mergeCell ref="A102:D102"/>
    <mergeCell ref="A1:D1"/>
    <mergeCell ref="A2:B2"/>
    <mergeCell ref="E1:F1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&amp;LAccounting Is Fun!&amp;CPage &amp;P of &amp;N&amp;RAccounting Is Fun!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J35"/>
  <sheetViews>
    <sheetView showGridLines="0" workbookViewId="0" topLeftCell="A1">
      <selection activeCell="A7" sqref="A7:G8"/>
    </sheetView>
  </sheetViews>
  <sheetFormatPr defaultColWidth="9.140625" defaultRowHeight="12.75"/>
  <cols>
    <col min="1" max="1" width="8.421875" style="91" customWidth="1"/>
    <col min="2" max="2" width="5.421875" style="91" customWidth="1"/>
    <col min="3" max="3" width="7.00390625" style="0" customWidth="1"/>
    <col min="4" max="4" width="8.57421875" style="0" bestFit="1" customWidth="1"/>
    <col min="5" max="8" width="12.8515625" style="0" customWidth="1"/>
  </cols>
  <sheetData>
    <row r="1" spans="1:8" ht="15.75" customHeight="1">
      <c r="A1" s="259" t="s">
        <v>58</v>
      </c>
      <c r="B1" s="259"/>
      <c r="C1" s="259"/>
      <c r="D1" s="259"/>
      <c r="E1" s="259"/>
      <c r="F1" s="259"/>
      <c r="G1" s="259"/>
      <c r="H1" s="259"/>
    </row>
    <row r="2" spans="1:2" ht="15.75" customHeight="1" thickBot="1">
      <c r="A2"/>
      <c r="B2"/>
    </row>
    <row r="3" spans="1:8" ht="13.5" thickTop="1">
      <c r="A3" s="93" t="s">
        <v>59</v>
      </c>
      <c r="B3" s="94" t="s">
        <v>102</v>
      </c>
      <c r="C3" s="95"/>
      <c r="D3" s="95"/>
      <c r="E3" s="95"/>
      <c r="F3" s="96"/>
      <c r="G3" s="96" t="s">
        <v>60</v>
      </c>
      <c r="H3" s="97">
        <f>AssumptionsClassProblem!A5</f>
        <v>117</v>
      </c>
    </row>
    <row r="4" spans="1:8" ht="13.5" thickBot="1">
      <c r="A4" s="98"/>
      <c r="B4" s="99"/>
      <c r="C4" s="100"/>
      <c r="D4" s="32"/>
      <c r="E4" s="32"/>
      <c r="F4" s="32"/>
      <c r="G4" s="32"/>
      <c r="H4" s="101"/>
    </row>
    <row r="5" spans="1:8" ht="12.75" customHeight="1" thickTop="1">
      <c r="A5" s="260" t="s">
        <v>52</v>
      </c>
      <c r="B5" s="257"/>
      <c r="C5" s="257" t="s">
        <v>61</v>
      </c>
      <c r="D5" s="265" t="s">
        <v>54</v>
      </c>
      <c r="E5" s="263" t="s">
        <v>55</v>
      </c>
      <c r="F5" s="263" t="s">
        <v>56</v>
      </c>
      <c r="G5" s="262" t="s">
        <v>62</v>
      </c>
      <c r="H5" s="262"/>
    </row>
    <row r="6" spans="1:8" ht="13.5" thickBot="1">
      <c r="A6" s="261"/>
      <c r="B6" s="258"/>
      <c r="C6" s="258"/>
      <c r="D6" s="266"/>
      <c r="E6" s="264"/>
      <c r="F6" s="264"/>
      <c r="G6" s="88" t="s">
        <v>55</v>
      </c>
      <c r="H6" s="88" t="s">
        <v>56</v>
      </c>
    </row>
    <row r="7" spans="1:8" ht="13.5" thickTop="1">
      <c r="A7" s="144">
        <f>'General Journal Adjust. (2)'!A4</f>
        <v>38533</v>
      </c>
      <c r="B7" s="146"/>
      <c r="C7" s="183"/>
      <c r="D7" s="184"/>
      <c r="E7" s="185"/>
      <c r="F7" s="185"/>
      <c r="G7" s="185"/>
      <c r="H7" s="185"/>
    </row>
    <row r="8" spans="1:8" ht="12.75">
      <c r="A8" s="145">
        <f>'General Journal Adjust. (2)'!A5</f>
        <v>38533</v>
      </c>
      <c r="B8" s="147">
        <v>1</v>
      </c>
      <c r="C8" s="186" t="s">
        <v>100</v>
      </c>
      <c r="D8" s="184" t="s">
        <v>101</v>
      </c>
      <c r="E8" s="185"/>
      <c r="F8" s="185"/>
      <c r="G8" s="185">
        <v>1400</v>
      </c>
      <c r="H8" s="185"/>
    </row>
    <row r="9" spans="1:8" ht="12.75">
      <c r="A9" s="187"/>
      <c r="B9" s="188">
        <v>30</v>
      </c>
      <c r="C9" s="189" t="s">
        <v>69</v>
      </c>
      <c r="D9" s="148" t="str">
        <f>'General Journal Adjust. (2)'!E1</f>
        <v>Page 43</v>
      </c>
      <c r="E9" s="149"/>
      <c r="F9" s="149">
        <f>'General Journal Adjust. (2)'!F6</f>
        <v>200</v>
      </c>
      <c r="G9" s="149">
        <f>G8-F9</f>
        <v>1200</v>
      </c>
      <c r="H9" s="149"/>
    </row>
    <row r="10" spans="1:8" ht="12.75">
      <c r="A10" s="187"/>
      <c r="B10" s="188"/>
      <c r="C10" s="189"/>
      <c r="D10" s="148"/>
      <c r="E10" s="149"/>
      <c r="F10" s="149"/>
      <c r="G10" s="190"/>
      <c r="H10" s="190"/>
    </row>
    <row r="11" spans="1:8" ht="12.75">
      <c r="A11" s="187"/>
      <c r="B11" s="188"/>
      <c r="C11" s="189"/>
      <c r="D11" s="191"/>
      <c r="E11" s="149"/>
      <c r="F11" s="149"/>
      <c r="G11" s="149"/>
      <c r="H11" s="149"/>
    </row>
    <row r="12" spans="1:10" ht="12.75">
      <c r="A12" s="187"/>
      <c r="B12" s="188"/>
      <c r="C12" s="189"/>
      <c r="D12" s="191"/>
      <c r="E12" s="149"/>
      <c r="F12" s="149"/>
      <c r="G12" s="149"/>
      <c r="H12" s="149"/>
      <c r="J12" s="209"/>
    </row>
    <row r="13" spans="1:10" ht="12.75">
      <c r="A13" s="187"/>
      <c r="B13" s="188"/>
      <c r="C13" s="189"/>
      <c r="D13" s="191"/>
      <c r="E13" s="149"/>
      <c r="F13" s="149"/>
      <c r="G13" s="149"/>
      <c r="H13" s="149"/>
      <c r="J13" t="s">
        <v>104</v>
      </c>
    </row>
    <row r="14" spans="1:8" ht="12.75">
      <c r="A14" s="187"/>
      <c r="B14" s="188"/>
      <c r="C14" s="189"/>
      <c r="D14" s="191"/>
      <c r="E14" s="149"/>
      <c r="F14" s="149"/>
      <c r="G14" s="149"/>
      <c r="H14" s="149"/>
    </row>
    <row r="15" spans="1:8" ht="12.75">
      <c r="A15" s="187"/>
      <c r="B15" s="188"/>
      <c r="C15" s="189"/>
      <c r="D15" s="191"/>
      <c r="E15" s="149"/>
      <c r="F15" s="149"/>
      <c r="G15" s="149"/>
      <c r="H15" s="149"/>
    </row>
    <row r="16" spans="1:8" ht="12.75">
      <c r="A16" s="187"/>
      <c r="B16" s="188"/>
      <c r="C16" s="189"/>
      <c r="D16" s="191"/>
      <c r="E16" s="149"/>
      <c r="F16" s="149"/>
      <c r="G16" s="149"/>
      <c r="H16" s="149"/>
    </row>
    <row r="17" spans="1:8" ht="12.75">
      <c r="A17" s="187"/>
      <c r="B17" s="188"/>
      <c r="C17" s="189"/>
      <c r="D17" s="191"/>
      <c r="E17" s="149"/>
      <c r="F17" s="149"/>
      <c r="G17" s="149"/>
      <c r="H17" s="149"/>
    </row>
    <row r="18" spans="1:8" ht="13.5" thickBot="1">
      <c r="A18" s="192"/>
      <c r="B18" s="193"/>
      <c r="C18" s="194"/>
      <c r="D18" s="195"/>
      <c r="E18" s="196"/>
      <c r="F18" s="196"/>
      <c r="G18" s="196"/>
      <c r="H18" s="196"/>
    </row>
    <row r="19" spans="1:8" ht="15.75" customHeight="1" thickBot="1" thickTop="1">
      <c r="A19" s="197"/>
      <c r="B19" s="197"/>
      <c r="C19" s="197"/>
      <c r="D19" s="197"/>
      <c r="E19" s="197"/>
      <c r="F19" s="197"/>
      <c r="G19" s="197"/>
      <c r="H19" s="197"/>
    </row>
    <row r="20" spans="1:8" ht="13.5" thickTop="1">
      <c r="A20" s="198" t="s">
        <v>59</v>
      </c>
      <c r="B20" s="199" t="s">
        <v>103</v>
      </c>
      <c r="C20" s="200"/>
      <c r="D20" s="200"/>
      <c r="E20" s="200"/>
      <c r="F20" s="201"/>
      <c r="G20" s="201" t="s">
        <v>60</v>
      </c>
      <c r="H20" s="202">
        <f>AssumptionsClassProblem!A17</f>
        <v>517</v>
      </c>
    </row>
    <row r="21" spans="1:8" ht="13.5" thickBot="1">
      <c r="A21" s="203"/>
      <c r="B21" s="204"/>
      <c r="C21" s="205"/>
      <c r="D21" s="206"/>
      <c r="E21" s="206"/>
      <c r="F21" s="206"/>
      <c r="G21" s="206"/>
      <c r="H21" s="207"/>
    </row>
    <row r="22" spans="1:8" ht="12.75" customHeight="1" thickTop="1">
      <c r="A22" s="274" t="s">
        <v>52</v>
      </c>
      <c r="B22" s="275"/>
      <c r="C22" s="275" t="s">
        <v>61</v>
      </c>
      <c r="D22" s="278" t="s">
        <v>54</v>
      </c>
      <c r="E22" s="271" t="s">
        <v>55</v>
      </c>
      <c r="F22" s="271" t="s">
        <v>56</v>
      </c>
      <c r="G22" s="273" t="s">
        <v>62</v>
      </c>
      <c r="H22" s="273"/>
    </row>
    <row r="23" spans="1:8" ht="13.5" thickBot="1">
      <c r="A23" s="276"/>
      <c r="B23" s="277"/>
      <c r="C23" s="277"/>
      <c r="D23" s="279"/>
      <c r="E23" s="272"/>
      <c r="F23" s="272"/>
      <c r="G23" s="208" t="s">
        <v>55</v>
      </c>
      <c r="H23" s="208" t="s">
        <v>56</v>
      </c>
    </row>
    <row r="24" spans="1:8" ht="13.5" thickTop="1">
      <c r="A24" s="144">
        <f>A7</f>
        <v>38533</v>
      </c>
      <c r="B24" s="146"/>
      <c r="C24" s="183"/>
      <c r="D24" s="184"/>
      <c r="E24" s="185"/>
      <c r="F24" s="185"/>
      <c r="G24" s="185"/>
      <c r="H24" s="185"/>
    </row>
    <row r="25" spans="1:8" ht="12.75">
      <c r="A25" s="145">
        <f>A8</f>
        <v>38533</v>
      </c>
      <c r="B25" s="147">
        <v>30</v>
      </c>
      <c r="C25" s="189" t="s">
        <v>69</v>
      </c>
      <c r="D25" s="148" t="str">
        <f>'General Journal Adjust. (2)'!E1</f>
        <v>Page 43</v>
      </c>
      <c r="E25" s="149">
        <f>'General Journal Adjust. (2)'!E5</f>
        <v>200</v>
      </c>
      <c r="F25" s="149"/>
      <c r="G25" s="149">
        <f>E25</f>
        <v>200</v>
      </c>
      <c r="H25" s="149"/>
    </row>
    <row r="26" spans="1:8" ht="12.75">
      <c r="A26" s="187"/>
      <c r="B26" s="188"/>
      <c r="C26" s="189"/>
      <c r="D26" s="148"/>
      <c r="E26" s="149"/>
      <c r="F26" s="149"/>
      <c r="G26" s="190"/>
      <c r="H26" s="190"/>
    </row>
    <row r="27" spans="1:8" ht="12.75">
      <c r="A27" s="187"/>
      <c r="B27" s="188"/>
      <c r="C27" s="189"/>
      <c r="D27" s="191"/>
      <c r="E27" s="149"/>
      <c r="F27" s="149"/>
      <c r="G27" s="149"/>
      <c r="H27" s="149"/>
    </row>
    <row r="28" spans="1:8" ht="12.75">
      <c r="A28" s="187"/>
      <c r="B28" s="188"/>
      <c r="C28" s="189"/>
      <c r="D28" s="191"/>
      <c r="E28" s="149"/>
      <c r="F28" s="149"/>
      <c r="G28" s="149"/>
      <c r="H28" s="149"/>
    </row>
    <row r="29" spans="1:8" ht="12.75">
      <c r="A29" s="187"/>
      <c r="B29" s="188"/>
      <c r="C29" s="189"/>
      <c r="D29" s="191"/>
      <c r="E29" s="149"/>
      <c r="F29" s="149"/>
      <c r="G29" s="149"/>
      <c r="H29" s="149"/>
    </row>
    <row r="30" spans="1:8" ht="12.75">
      <c r="A30" s="114"/>
      <c r="B30" s="151"/>
      <c r="C30" s="3"/>
      <c r="D30" s="152"/>
      <c r="E30" s="150"/>
      <c r="F30" s="150"/>
      <c r="G30" s="150"/>
      <c r="H30" s="150"/>
    </row>
    <row r="31" spans="1:8" ht="12.75">
      <c r="A31" s="114"/>
      <c r="B31" s="151"/>
      <c r="C31" s="3"/>
      <c r="D31" s="152"/>
      <c r="E31" s="150"/>
      <c r="F31" s="150"/>
      <c r="G31" s="150"/>
      <c r="H31" s="150"/>
    </row>
    <row r="32" spans="1:8" ht="12.75">
      <c r="A32" s="114"/>
      <c r="B32" s="151"/>
      <c r="C32" s="3"/>
      <c r="D32" s="152"/>
      <c r="E32" s="150"/>
      <c r="F32" s="150"/>
      <c r="G32" s="150"/>
      <c r="H32" s="150"/>
    </row>
    <row r="33" spans="1:8" ht="12.75">
      <c r="A33" s="114"/>
      <c r="B33" s="151"/>
      <c r="C33" s="3"/>
      <c r="D33" s="152"/>
      <c r="E33" s="150"/>
      <c r="F33" s="150"/>
      <c r="G33" s="150"/>
      <c r="H33" s="150"/>
    </row>
    <row r="34" spans="1:8" ht="12.75">
      <c r="A34" s="114"/>
      <c r="B34" s="151"/>
      <c r="C34" s="3"/>
      <c r="D34" s="152"/>
      <c r="E34" s="150"/>
      <c r="F34" s="150"/>
      <c r="G34" s="150"/>
      <c r="H34" s="150"/>
    </row>
    <row r="35" spans="1:8" ht="13.5" thickBot="1">
      <c r="A35" s="117"/>
      <c r="B35" s="153"/>
      <c r="C35" s="102"/>
      <c r="D35" s="154"/>
      <c r="E35" s="155"/>
      <c r="F35" s="155"/>
      <c r="G35" s="155"/>
      <c r="H35" s="155"/>
    </row>
    <row r="36" ht="13.5" thickTop="1"/>
  </sheetData>
  <mergeCells count="13">
    <mergeCell ref="F22:F23"/>
    <mergeCell ref="G22:H22"/>
    <mergeCell ref="A22:B23"/>
    <mergeCell ref="C22:C23"/>
    <mergeCell ref="D22:D23"/>
    <mergeCell ref="E22:E23"/>
    <mergeCell ref="C5:C6"/>
    <mergeCell ref="A1:H1"/>
    <mergeCell ref="A5:B6"/>
    <mergeCell ref="G5:H5"/>
    <mergeCell ref="F5:F6"/>
    <mergeCell ref="E5:E6"/>
    <mergeCell ref="D5:D6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&amp;LAccounting Is Fun!&amp;CPage &amp;P of &amp;N&amp;RAccounting Is Fun!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R57"/>
  <sheetViews>
    <sheetView showGridLines="0" zoomScale="160" zoomScaleNormal="160" workbookViewId="0" topLeftCell="R48">
      <selection activeCell="F37" sqref="F37:F38"/>
    </sheetView>
  </sheetViews>
  <sheetFormatPr defaultColWidth="9.140625" defaultRowHeight="12.75"/>
  <cols>
    <col min="1" max="1" width="9.28125" style="0" bestFit="1" customWidth="1"/>
    <col min="2" max="2" width="41.28125" style="0" bestFit="1" customWidth="1"/>
    <col min="3" max="4" width="9.28125" style="0" bestFit="1" customWidth="1"/>
    <col min="5" max="5" width="14.421875" style="0" bestFit="1" customWidth="1"/>
    <col min="6" max="6" width="31.57421875" style="0" customWidth="1"/>
    <col min="7" max="7" width="23.8515625" style="0" bestFit="1" customWidth="1"/>
    <col min="8" max="14" width="9.8515625" style="0" customWidth="1"/>
    <col min="15" max="15" width="6.421875" style="0" customWidth="1"/>
    <col min="16" max="16" width="12.140625" style="0" bestFit="1" customWidth="1"/>
    <col min="18" max="18" width="66.421875" style="0" bestFit="1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/>
      <c r="B2" s="2"/>
      <c r="C2" s="3" t="s">
        <v>1</v>
      </c>
      <c r="D2" s="3" t="s">
        <v>2</v>
      </c>
    </row>
    <row r="3" spans="1:4" ht="12.75">
      <c r="A3" s="4">
        <v>111</v>
      </c>
      <c r="B3" s="4" t="s">
        <v>3</v>
      </c>
      <c r="C3" s="5">
        <v>6550</v>
      </c>
      <c r="D3" s="5"/>
    </row>
    <row r="4" spans="1:4" ht="12.75">
      <c r="A4" s="4">
        <v>113</v>
      </c>
      <c r="B4" s="4" t="s">
        <v>4</v>
      </c>
      <c r="C4" s="5">
        <v>650</v>
      </c>
      <c r="D4" s="5"/>
    </row>
    <row r="5" spans="1:4" ht="12.75">
      <c r="A5" s="4">
        <v>117</v>
      </c>
      <c r="B5" s="4" t="str">
        <f>"Prepaid "&amp;F39</f>
        <v>Prepaid Property Insurance</v>
      </c>
      <c r="C5" s="5">
        <f>ROUND(H42-K42*I42,2)</f>
        <v>1400</v>
      </c>
      <c r="D5" s="5"/>
    </row>
    <row r="6" spans="1:4" ht="12.75">
      <c r="A6" s="4">
        <v>118</v>
      </c>
      <c r="B6" s="4" t="str">
        <f>"Prepaid "&amp;F40</f>
        <v>Prepaid Auto Insurance</v>
      </c>
      <c r="C6" s="5">
        <f>ROUND(H43-K43*I43,2)</f>
        <v>525</v>
      </c>
      <c r="D6" s="5"/>
    </row>
    <row r="7" spans="1:4" ht="12.75">
      <c r="A7" s="4">
        <v>124</v>
      </c>
      <c r="B7" s="4" t="s">
        <v>5</v>
      </c>
      <c r="C7" s="5">
        <f>H46</f>
        <v>6048</v>
      </c>
      <c r="D7" s="5"/>
    </row>
    <row r="8" spans="1:4" ht="12.75">
      <c r="A8" s="4">
        <v>125</v>
      </c>
      <c r="B8" s="6" t="str">
        <f>"Accumulated Depreciation, "&amp;B7</f>
        <v>Accumulated Depreciation, Computer Equipment</v>
      </c>
      <c r="C8" s="5"/>
      <c r="D8" s="5">
        <f>ROUND(N46*J46*K46+I46*N46,2)</f>
        <v>3654</v>
      </c>
    </row>
    <row r="9" spans="1:4" ht="12.75">
      <c r="A9" s="4">
        <v>221</v>
      </c>
      <c r="B9" s="4" t="s">
        <v>6</v>
      </c>
      <c r="C9" s="5"/>
      <c r="D9" s="5">
        <v>1000</v>
      </c>
    </row>
    <row r="10" spans="1:4" ht="12.75">
      <c r="A10" s="4">
        <v>222</v>
      </c>
      <c r="B10" s="4" t="s">
        <v>7</v>
      </c>
      <c r="C10" s="7"/>
      <c r="D10" s="7"/>
    </row>
    <row r="11" spans="1:4" ht="12.75">
      <c r="A11" s="4">
        <v>311</v>
      </c>
      <c r="B11" s="4" t="str">
        <f>LEFT($F$22,1)&amp;". "&amp;$F$23&amp;", Capital"</f>
        <v>R. Hensley, Capital</v>
      </c>
      <c r="C11" s="5"/>
      <c r="D11" s="5">
        <v>5964</v>
      </c>
    </row>
    <row r="12" spans="1:4" ht="12.75">
      <c r="A12" s="4">
        <v>312</v>
      </c>
      <c r="B12" s="4" t="str">
        <f>LEFT($F$22,1)&amp;". "&amp;$F$23&amp;", Drawing"</f>
        <v>R. Hensley, Drawing</v>
      </c>
      <c r="C12" s="5">
        <v>1800</v>
      </c>
      <c r="D12" s="5"/>
    </row>
    <row r="13" spans="1:4" ht="12.75">
      <c r="A13" s="4">
        <v>411</v>
      </c>
      <c r="B13" s="4" t="s">
        <v>8</v>
      </c>
      <c r="C13" s="5"/>
      <c r="D13" s="5">
        <v>8130</v>
      </c>
    </row>
    <row r="14" spans="1:4" ht="12.75">
      <c r="A14" s="4">
        <v>511</v>
      </c>
      <c r="B14" s="4" t="s">
        <v>9</v>
      </c>
      <c r="C14" s="5">
        <v>1000</v>
      </c>
      <c r="D14" s="5"/>
    </row>
    <row r="15" spans="1:4" ht="12.75">
      <c r="A15" s="4">
        <v>514</v>
      </c>
      <c r="B15" s="4" t="s">
        <v>10</v>
      </c>
      <c r="C15" s="5">
        <v>675</v>
      </c>
      <c r="D15" s="5"/>
    </row>
    <row r="16" spans="1:4" ht="12.75">
      <c r="A16" s="4">
        <v>515</v>
      </c>
      <c r="B16" s="4" t="s">
        <v>11</v>
      </c>
      <c r="C16" s="5">
        <v>100</v>
      </c>
      <c r="D16" s="5"/>
    </row>
    <row r="17" spans="1:4" ht="12.75">
      <c r="A17" s="4">
        <v>517</v>
      </c>
      <c r="B17" s="4" t="str">
        <f>F39&amp;" Expense"</f>
        <v>Property Insurance Expense</v>
      </c>
      <c r="C17" s="5"/>
      <c r="D17" s="5"/>
    </row>
    <row r="18" spans="1:4" ht="12.75">
      <c r="A18" s="4">
        <v>518</v>
      </c>
      <c r="B18" s="4" t="str">
        <f>F40&amp;" Expense"</f>
        <v>Auto Insurance Expense</v>
      </c>
      <c r="C18" s="5"/>
      <c r="D18" s="5"/>
    </row>
    <row r="19" spans="1:4" ht="13.5" thickBot="1">
      <c r="A19" s="4">
        <v>525</v>
      </c>
      <c r="B19" s="4" t="str">
        <f>"Depreciation Expense, "&amp;B7</f>
        <v>Depreciation Expense, Computer Equipment</v>
      </c>
      <c r="C19" s="5"/>
      <c r="D19" s="5"/>
    </row>
    <row r="20" spans="1:4" ht="13.5" thickBot="1">
      <c r="A20" s="4"/>
      <c r="B20" s="4"/>
      <c r="C20" s="8">
        <f>SUM(C3:C19)</f>
        <v>18748</v>
      </c>
      <c r="D20" s="8">
        <f>SUM(D3:D19)</f>
        <v>18748</v>
      </c>
    </row>
    <row r="21" spans="5:6" ht="13.5" thickTop="1">
      <c r="E21" s="4" t="s">
        <v>12</v>
      </c>
      <c r="F21" s="4" t="str">
        <f>F22&amp;"'s Accounting"</f>
        <v>Rachel's Accounting</v>
      </c>
    </row>
    <row r="22" spans="5:6" ht="12.75">
      <c r="E22" s="4" t="s">
        <v>13</v>
      </c>
      <c r="F22" s="4" t="s">
        <v>87</v>
      </c>
    </row>
    <row r="23" spans="5:6" ht="12.75">
      <c r="E23" s="4" t="s">
        <v>13</v>
      </c>
      <c r="F23" s="4" t="s">
        <v>88</v>
      </c>
    </row>
    <row r="24" spans="5:6" ht="12.75">
      <c r="E24" s="4" t="s">
        <v>14</v>
      </c>
      <c r="F24" s="9">
        <v>38504</v>
      </c>
    </row>
    <row r="25" spans="5:6" ht="12.75">
      <c r="E25" s="4" t="s">
        <v>15</v>
      </c>
      <c r="F25" s="9">
        <f>DATE(YEAR(F24),MONTH(F24)+1,1)-1</f>
        <v>38533</v>
      </c>
    </row>
    <row r="26" spans="5:6" ht="12.75">
      <c r="E26" s="4" t="s">
        <v>16</v>
      </c>
      <c r="F26" s="9" t="s">
        <v>17</v>
      </c>
    </row>
    <row r="27" spans="5:6" ht="12.75">
      <c r="E27" s="4" t="s">
        <v>16</v>
      </c>
      <c r="F27" s="9" t="s">
        <v>18</v>
      </c>
    </row>
    <row r="28" spans="5:6" ht="12.75">
      <c r="E28" s="4" t="s">
        <v>16</v>
      </c>
      <c r="F28" s="9" t="s">
        <v>19</v>
      </c>
    </row>
    <row r="29" spans="5:6" ht="12.75">
      <c r="E29" s="4" t="s">
        <v>16</v>
      </c>
      <c r="F29" s="9" t="s">
        <v>20</v>
      </c>
    </row>
    <row r="30" spans="5:6" ht="12.75">
      <c r="E30" s="4" t="s">
        <v>16</v>
      </c>
      <c r="F30" s="9" t="str">
        <f>"Less: Withdarwals "&amp;F27</f>
        <v>Less: Withdarwals For The Month </v>
      </c>
    </row>
    <row r="31" spans="5:6" ht="12.75">
      <c r="E31" s="4" t="s">
        <v>16</v>
      </c>
      <c r="F31" s="9" t="str">
        <f>"Less: "&amp;B8</f>
        <v>Less: Accumulated Depreciation, Computer Equipment</v>
      </c>
    </row>
    <row r="32" spans="5:6" ht="12.75">
      <c r="E32" s="4" t="s">
        <v>16</v>
      </c>
      <c r="F32" s="9" t="s">
        <v>21</v>
      </c>
    </row>
    <row r="33" spans="5:6" ht="12.75">
      <c r="E33" s="4" t="s">
        <v>16</v>
      </c>
      <c r="F33" s="9" t="s">
        <v>22</v>
      </c>
    </row>
    <row r="34" spans="5:6" ht="12.75">
      <c r="E34" s="4" t="s">
        <v>16</v>
      </c>
      <c r="F34" s="9"/>
    </row>
    <row r="35" spans="5:6" ht="12.75">
      <c r="E35" s="4" t="s">
        <v>23</v>
      </c>
      <c r="F35" s="4" t="str">
        <f>TEXT(F24,"mmmm d, yyyy")</f>
        <v>June 1, 2005</v>
      </c>
    </row>
    <row r="36" spans="5:6" ht="12.75">
      <c r="E36" s="4" t="s">
        <v>24</v>
      </c>
      <c r="F36" s="4" t="str">
        <f>TEXT(F25,"mmmm d, yyyy")</f>
        <v>June 30, 2005</v>
      </c>
    </row>
    <row r="37" spans="5:6" ht="12.75">
      <c r="E37" s="4" t="s">
        <v>23</v>
      </c>
      <c r="F37" s="4" t="str">
        <f>$B$11&amp;", "&amp;TEXT(F35,"mmmm d, yyyy")</f>
        <v>R. Hensley, Capital, June 1, 2005</v>
      </c>
    </row>
    <row r="38" spans="5:6" ht="12.75">
      <c r="E38" s="4" t="s">
        <v>24</v>
      </c>
      <c r="F38" s="4" t="str">
        <f>$B$11&amp;", "&amp;TEXT(F36,"mmmm d, yyyy")</f>
        <v>R. Hensley, Capital, June 30, 2005</v>
      </c>
    </row>
    <row r="39" spans="5:6" ht="12.75">
      <c r="E39" s="4" t="s">
        <v>25</v>
      </c>
      <c r="F39" s="4" t="s">
        <v>26</v>
      </c>
    </row>
    <row r="40" spans="5:6" ht="12.75">
      <c r="E40" s="4" t="s">
        <v>27</v>
      </c>
      <c r="F40" s="4" t="s">
        <v>28</v>
      </c>
    </row>
    <row r="41" spans="7:18" s="123" customFormat="1" ht="25.5">
      <c r="G41" s="124"/>
      <c r="H41" s="124" t="s">
        <v>63</v>
      </c>
      <c r="I41" s="124" t="s">
        <v>64</v>
      </c>
      <c r="J41" s="124"/>
      <c r="K41" s="124" t="s">
        <v>65</v>
      </c>
      <c r="L41" s="125"/>
      <c r="M41" s="125"/>
      <c r="O41"/>
      <c r="P41"/>
      <c r="R41"/>
    </row>
    <row r="42" spans="7:13" ht="12.75">
      <c r="G42" s="4" t="str">
        <f>B5</f>
        <v>Prepaid Property Insurance</v>
      </c>
      <c r="H42" s="5">
        <v>2400</v>
      </c>
      <c r="I42" s="115">
        <f>MONTH($F$24)-1</f>
        <v>5</v>
      </c>
      <c r="J42" s="4">
        <v>12</v>
      </c>
      <c r="K42" s="4">
        <f>ROUND(H42/J42,2)</f>
        <v>200</v>
      </c>
      <c r="L42" s="32"/>
      <c r="M42" s="32"/>
    </row>
    <row r="43" spans="7:13" ht="12.75">
      <c r="G43" s="4" t="str">
        <f>B6</f>
        <v>Prepaid Auto Insurance</v>
      </c>
      <c r="H43" s="5">
        <v>900</v>
      </c>
      <c r="I43" s="115">
        <f>MONTH($F$24)-1</f>
        <v>5</v>
      </c>
      <c r="J43" s="4">
        <v>12</v>
      </c>
      <c r="K43" s="4">
        <f>ROUND(H43/J43,2)</f>
        <v>75</v>
      </c>
      <c r="L43" s="32"/>
      <c r="M43" s="32"/>
    </row>
    <row r="45" spans="8:14" ht="25.5">
      <c r="H45" s="124" t="str">
        <f>B7</f>
        <v>Computer Equipment</v>
      </c>
      <c r="I45" s="124" t="s">
        <v>64</v>
      </c>
      <c r="J45" s="124" t="s">
        <v>66</v>
      </c>
      <c r="K45" s="124"/>
      <c r="L45" s="124" t="s">
        <v>67</v>
      </c>
      <c r="M45" s="124" t="s">
        <v>68</v>
      </c>
      <c r="N45" s="124" t="s">
        <v>65</v>
      </c>
    </row>
    <row r="46" spans="7:14" ht="12.75">
      <c r="G46" s="4" t="str">
        <f>B7</f>
        <v>Computer Equipment</v>
      </c>
      <c r="H46" s="5">
        <v>6048</v>
      </c>
      <c r="I46" s="115">
        <f>MONTH($F$24)-1</f>
        <v>5</v>
      </c>
      <c r="J46" s="4">
        <v>2</v>
      </c>
      <c r="K46" s="4">
        <v>12</v>
      </c>
      <c r="L46" s="4">
        <v>4</v>
      </c>
      <c r="M46" s="4">
        <v>0</v>
      </c>
      <c r="N46" s="4">
        <f>ROUND((H46-M46)/L46/K46,2)</f>
        <v>126</v>
      </c>
    </row>
    <row r="47" spans="15:16" ht="12.75">
      <c r="O47" s="4" t="s">
        <v>30</v>
      </c>
      <c r="P47" s="4">
        <f>K42</f>
        <v>200</v>
      </c>
    </row>
    <row r="48" spans="15:16" ht="12.75">
      <c r="O48" s="4" t="s">
        <v>31</v>
      </c>
      <c r="P48" s="4">
        <f>K43</f>
        <v>75</v>
      </c>
    </row>
    <row r="49" spans="15:16" ht="12.75">
      <c r="O49" s="4" t="s">
        <v>32</v>
      </c>
      <c r="P49" s="4">
        <f>N46</f>
        <v>126</v>
      </c>
    </row>
    <row r="50" spans="15:16" ht="12.75">
      <c r="O50" s="4" t="s">
        <v>33</v>
      </c>
      <c r="P50" s="4">
        <v>250</v>
      </c>
    </row>
    <row r="51" spans="15:18" ht="12.75">
      <c r="O51" s="123"/>
      <c r="P51" s="123"/>
      <c r="R51" s="123"/>
    </row>
    <row r="53" ht="12.75">
      <c r="R53" s="10" t="s">
        <v>29</v>
      </c>
    </row>
    <row r="54" ht="15.75">
      <c r="R54" s="11" t="str">
        <f>O47&amp;" Expired or used up "&amp;F39&amp;", "&amp;DOLLAR(P47,2)</f>
        <v>a) Expired or used up Property Insurance, $200.00</v>
      </c>
    </row>
    <row r="55" ht="15.75">
      <c r="R55" s="11" t="str">
        <f>O48&amp;" Expired or used up "&amp;F40&amp;", "&amp;DOLLAR(P48,2)</f>
        <v>b) Expired or used up Auto Insurance, $75.00</v>
      </c>
    </row>
    <row r="56" ht="15.75">
      <c r="R56" s="12" t="str">
        <f>O49&amp;" Depreciation expense on "&amp;B7&amp;", "&amp;DOLLAR(P49,2)</f>
        <v>c) Depreciation expense on Computer Equipment, $126.00</v>
      </c>
    </row>
    <row r="57" ht="15.75">
      <c r="R57" s="12" t="str">
        <f>O50&amp;" Salary accrued since the last payday, "&amp;DOLLAR(P50,2)</f>
        <v>d) Salary accrued since the last payday, $250.00</v>
      </c>
    </row>
  </sheetData>
  <printOptions horizontalCentered="1"/>
  <pageMargins left="0.75" right="0.75" top="1" bottom="1" header="0.5" footer="0.5"/>
  <pageSetup horizontalDpi="600" verticalDpi="600" orientation="landscape" scale="175" r:id="rId1"/>
  <headerFooter alignWithMargins="0">
    <oddHeader>&amp;CAdjustments
</oddHeader>
    <oddFooter>&amp;CAccounting Is Fun!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G28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42.421875" style="0" bestFit="1" customWidth="1"/>
    <col min="2" max="3" width="9.8515625" style="35" customWidth="1"/>
    <col min="4" max="4" width="2.8515625" style="35" customWidth="1"/>
    <col min="5" max="5" width="9.8515625" style="35" customWidth="1"/>
    <col min="6" max="6" width="2.8515625" style="35" customWidth="1"/>
    <col min="7" max="13" width="9.8515625" style="35" customWidth="1"/>
    <col min="14" max="14" width="3.8515625" style="0" customWidth="1"/>
    <col min="15" max="16" width="13.7109375" style="0" customWidth="1"/>
    <col min="19" max="20" width="20.28125" style="0" customWidth="1"/>
    <col min="22" max="23" width="13.7109375" style="0" customWidth="1"/>
    <col min="25" max="25" width="21.7109375" style="0" customWidth="1"/>
    <col min="33" max="33" width="62.8515625" style="0" customWidth="1"/>
  </cols>
  <sheetData>
    <row r="1" spans="1:33" ht="12.75">
      <c r="A1" s="13" t="str">
        <f>AssumptionsClassProblem!F21</f>
        <v>Rachel's Accounting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AF1" s="242" t="s">
        <v>99</v>
      </c>
      <c r="AG1" s="242"/>
    </row>
    <row r="2" spans="1:33" ht="12.75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AF2" s="4">
        <v>1</v>
      </c>
      <c r="AG2" s="4" t="s">
        <v>90</v>
      </c>
    </row>
    <row r="3" spans="1:33" ht="13.5" thickBot="1">
      <c r="A3" s="13" t="str">
        <f>AssumptionsClassProblem!F26&amp;" "&amp;AssumptionsClassProblem!F36</f>
        <v>For The Month Ended June 30, 2005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AF3" s="4">
        <v>2</v>
      </c>
      <c r="AG3" s="4" t="s">
        <v>91</v>
      </c>
    </row>
    <row r="4" spans="1:33" ht="32.25" customHeight="1" thickBot="1" thickTop="1">
      <c r="A4" s="243" t="s">
        <v>35</v>
      </c>
      <c r="B4" s="251" t="s">
        <v>36</v>
      </c>
      <c r="C4" s="251"/>
      <c r="D4" s="248" t="s">
        <v>29</v>
      </c>
      <c r="E4" s="249"/>
      <c r="F4" s="249"/>
      <c r="G4" s="250"/>
      <c r="H4" s="251" t="s">
        <v>37</v>
      </c>
      <c r="I4" s="251"/>
      <c r="J4" s="251" t="s">
        <v>85</v>
      </c>
      <c r="K4" s="251"/>
      <c r="L4" s="251" t="s">
        <v>86</v>
      </c>
      <c r="M4" s="251"/>
      <c r="O4" s="252" t="s">
        <v>5</v>
      </c>
      <c r="P4" s="252"/>
      <c r="Q4" s="33"/>
      <c r="R4" s="156" t="s">
        <v>70</v>
      </c>
      <c r="S4" s="229" t="str">
        <f>"Accumulated Depreciation "&amp;O4</f>
        <v>Accumulated Depreciation Computer Equipment</v>
      </c>
      <c r="T4" s="229"/>
      <c r="V4" s="229" t="str">
        <f>"Depreciation Expense, "&amp;O4</f>
        <v>Depreciation Expense, Computer Equipment</v>
      </c>
      <c r="W4" s="229"/>
      <c r="AF4" s="4">
        <v>3</v>
      </c>
      <c r="AG4" s="4" t="s">
        <v>92</v>
      </c>
    </row>
    <row r="5" spans="1:33" ht="13.5" thickTop="1">
      <c r="A5" s="244"/>
      <c r="B5" s="14" t="s">
        <v>1</v>
      </c>
      <c r="C5" s="14" t="s">
        <v>2</v>
      </c>
      <c r="D5" s="246" t="s">
        <v>1</v>
      </c>
      <c r="E5" s="247"/>
      <c r="F5" s="245" t="s">
        <v>2</v>
      </c>
      <c r="G5" s="244"/>
      <c r="H5" s="14" t="s">
        <v>1</v>
      </c>
      <c r="I5" s="14" t="s">
        <v>2</v>
      </c>
      <c r="J5" s="14" t="s">
        <v>1</v>
      </c>
      <c r="K5" s="14" t="s">
        <v>2</v>
      </c>
      <c r="L5" s="14" t="s">
        <v>1</v>
      </c>
      <c r="M5" s="14" t="s">
        <v>2</v>
      </c>
      <c r="O5" s="157" t="s">
        <v>1</v>
      </c>
      <c r="P5" s="158" t="s">
        <v>2</v>
      </c>
      <c r="Q5" s="32"/>
      <c r="S5" s="157" t="s">
        <v>1</v>
      </c>
      <c r="T5" s="158" t="s">
        <v>2</v>
      </c>
      <c r="V5" s="157" t="s">
        <v>1</v>
      </c>
      <c r="W5" s="158" t="s">
        <v>2</v>
      </c>
      <c r="AF5" s="4">
        <v>4</v>
      </c>
      <c r="AG5" s="4" t="s">
        <v>93</v>
      </c>
    </row>
    <row r="6" spans="1:33" ht="21.75" customHeight="1">
      <c r="A6" s="15" t="str">
        <f>AssumptionsClassProblem!B3</f>
        <v>Cash</v>
      </c>
      <c r="B6" s="16">
        <f>IF(AssumptionsClassProblem!C3="","",AssumptionsClassProblem!C3)</f>
        <v>6550</v>
      </c>
      <c r="C6" s="16">
        <f>IF(AssumptionsClassProblem!D3="","",AssumptionsClassProblem!D3)</f>
      </c>
      <c r="D6" s="17"/>
      <c r="E6" s="16"/>
      <c r="F6" s="17"/>
      <c r="G6" s="16"/>
      <c r="H6" s="16"/>
      <c r="I6" s="16"/>
      <c r="J6" s="16"/>
      <c r="K6" s="16"/>
      <c r="L6" s="16"/>
      <c r="M6" s="16"/>
      <c r="O6" s="159" t="s">
        <v>71</v>
      </c>
      <c r="P6" s="160" t="s">
        <v>72</v>
      </c>
      <c r="Q6" s="32"/>
      <c r="S6" s="159"/>
      <c r="T6" s="160"/>
      <c r="V6" s="159" t="s">
        <v>71</v>
      </c>
      <c r="W6" s="160" t="s">
        <v>72</v>
      </c>
      <c r="AF6" s="4">
        <v>5</v>
      </c>
      <c r="AG6" s="4" t="s">
        <v>94</v>
      </c>
    </row>
    <row r="7" spans="1:33" ht="21.75" customHeight="1">
      <c r="A7" s="15" t="str">
        <f>AssumptionsClassProblem!B4</f>
        <v>Accounts Receivable</v>
      </c>
      <c r="B7" s="18">
        <f>IF(AssumptionsClassProblem!C4="","",AssumptionsClassProblem!C4)</f>
        <v>650</v>
      </c>
      <c r="C7" s="18">
        <f>IF(AssumptionsClassProblem!D4="","",AssumptionsClassProblem!D4)</f>
      </c>
      <c r="D7" s="19"/>
      <c r="E7" s="18"/>
      <c r="F7" s="19"/>
      <c r="G7" s="18"/>
      <c r="H7" s="18"/>
      <c r="I7" s="18"/>
      <c r="J7" s="18"/>
      <c r="K7" s="18"/>
      <c r="L7" s="18"/>
      <c r="M7" s="18"/>
      <c r="P7" s="158"/>
      <c r="Q7" s="32"/>
      <c r="T7" s="158"/>
      <c r="W7" s="158"/>
      <c r="AF7" s="4">
        <v>6</v>
      </c>
      <c r="AG7" s="4" t="s">
        <v>95</v>
      </c>
    </row>
    <row r="8" spans="1:33" ht="21.75" customHeight="1">
      <c r="A8" s="15" t="str">
        <f>AssumptionsClassProblem!B5</f>
        <v>Prepaid Property Insurance</v>
      </c>
      <c r="B8" s="18">
        <f>IF(AssumptionsClassProblem!C5="","",AssumptionsClassProblem!C5)</f>
        <v>1400</v>
      </c>
      <c r="C8" s="18">
        <f>IF(AssumptionsClassProblem!D5="","",AssumptionsClassProblem!D5)</f>
      </c>
      <c r="D8" s="19"/>
      <c r="E8" s="18"/>
      <c r="F8" s="19"/>
      <c r="G8" s="18"/>
      <c r="H8" s="18"/>
      <c r="I8" s="18"/>
      <c r="J8" s="18"/>
      <c r="K8" s="18"/>
      <c r="L8" s="18"/>
      <c r="M8" s="18"/>
      <c r="AF8" s="4">
        <v>7</v>
      </c>
      <c r="AG8" s="4" t="s">
        <v>96</v>
      </c>
    </row>
    <row r="9" spans="1:33" ht="21.75" customHeight="1">
      <c r="A9" s="15" t="str">
        <f>AssumptionsClassProblem!B6</f>
        <v>Prepaid Auto Insurance</v>
      </c>
      <c r="B9" s="18">
        <f>IF(AssumptionsClassProblem!C6="","",AssumptionsClassProblem!C6)</f>
        <v>525</v>
      </c>
      <c r="C9" s="18">
        <f>IF(AssumptionsClassProblem!D6="","",AssumptionsClassProblem!D6)</f>
      </c>
      <c r="D9" s="19"/>
      <c r="E9" s="18"/>
      <c r="F9" s="19"/>
      <c r="G9" s="18"/>
      <c r="H9" s="18"/>
      <c r="I9" s="18"/>
      <c r="J9" s="18"/>
      <c r="K9" s="18"/>
      <c r="L9" s="18"/>
      <c r="M9" s="18"/>
      <c r="AF9" s="4">
        <v>8</v>
      </c>
      <c r="AG9" s="4" t="s">
        <v>97</v>
      </c>
    </row>
    <row r="10" spans="1:33" ht="21.75" customHeight="1">
      <c r="A10" s="15" t="str">
        <f>AssumptionsClassProblem!B7</f>
        <v>Computer Equipment</v>
      </c>
      <c r="B10" s="18">
        <f>IF(AssumptionsClassProblem!C7="","",AssumptionsClassProblem!C7)</f>
        <v>6048</v>
      </c>
      <c r="C10" s="18">
        <f>IF(AssumptionsClassProblem!D7="","",AssumptionsClassProblem!D7)</f>
      </c>
      <c r="D10" s="19"/>
      <c r="E10" s="18"/>
      <c r="F10" s="19"/>
      <c r="G10" s="18"/>
      <c r="H10" s="18"/>
      <c r="I10" s="18"/>
      <c r="J10" s="18"/>
      <c r="K10" s="18"/>
      <c r="L10" s="18"/>
      <c r="M10" s="18"/>
      <c r="AF10" s="4">
        <v>9</v>
      </c>
      <c r="AG10" s="4" t="s">
        <v>98</v>
      </c>
    </row>
    <row r="11" spans="1:25" ht="21.75" customHeight="1" thickBot="1">
      <c r="A11" s="15" t="str">
        <f>AssumptionsClassProblem!B8</f>
        <v>Accumulated Depreciation, Computer Equipment</v>
      </c>
      <c r="B11" s="18">
        <f>IF(AssumptionsClassProblem!C8="","",AssumptionsClassProblem!C8)</f>
      </c>
      <c r="C11" s="18">
        <f>IF(AssumptionsClassProblem!D8="","",AssumptionsClassProblem!D8)</f>
        <v>3654</v>
      </c>
      <c r="D11" s="19"/>
      <c r="E11" s="18"/>
      <c r="F11" s="19"/>
      <c r="G11" s="18"/>
      <c r="H11" s="18"/>
      <c r="I11" s="18"/>
      <c r="J11" s="18"/>
      <c r="K11" s="18"/>
      <c r="L11" s="18"/>
      <c r="M11" s="18"/>
      <c r="S11" s="235" t="s">
        <v>73</v>
      </c>
      <c r="T11" s="235"/>
      <c r="V11" s="227" t="str">
        <f>O4&amp;" Historical Cost"</f>
        <v>Computer Equipment Historical Cost</v>
      </c>
      <c r="W11" s="228"/>
      <c r="X11" t="s">
        <v>74</v>
      </c>
      <c r="Y11" s="161"/>
    </row>
    <row r="12" spans="1:20" ht="21.75" customHeight="1" thickTop="1">
      <c r="A12" s="15" t="str">
        <f>AssumptionsClassProblem!B9</f>
        <v>Accounts Payable</v>
      </c>
      <c r="B12" s="18">
        <f>IF(AssumptionsClassProblem!C9="","",AssumptionsClassProblem!C9)</f>
      </c>
      <c r="C12" s="18">
        <f>IF(AssumptionsClassProblem!D9="","",AssumptionsClassProblem!D9)</f>
        <v>1000</v>
      </c>
      <c r="D12" s="19"/>
      <c r="E12" s="18"/>
      <c r="F12" s="19"/>
      <c r="G12" s="18"/>
      <c r="H12" s="18"/>
      <c r="I12" s="18"/>
      <c r="J12" s="18"/>
      <c r="K12" s="18"/>
      <c r="L12" s="18"/>
      <c r="M12" s="18"/>
      <c r="R12" t="s">
        <v>75</v>
      </c>
      <c r="S12" s="221"/>
      <c r="T12" s="222"/>
    </row>
    <row r="13" spans="1:25" ht="21.75" customHeight="1">
      <c r="A13" s="15" t="str">
        <f>AssumptionsClassProblem!B11</f>
        <v>R. Hensley, Capital</v>
      </c>
      <c r="B13" s="18">
        <f>IF(AssumptionsClassProblem!C11="","",AssumptionsClassProblem!C11)</f>
      </c>
      <c r="C13" s="18">
        <f>IF(AssumptionsClassProblem!D11="","",AssumptionsClassProblem!D11)</f>
        <v>5964</v>
      </c>
      <c r="D13" s="19"/>
      <c r="E13" s="18"/>
      <c r="F13" s="19"/>
      <c r="G13" s="18"/>
      <c r="H13" s="18"/>
      <c r="I13" s="18"/>
      <c r="J13" s="18"/>
      <c r="K13" s="18"/>
      <c r="L13" s="18"/>
      <c r="M13" s="18"/>
      <c r="R13" t="s">
        <v>76</v>
      </c>
      <c r="S13" s="219"/>
      <c r="T13" s="220"/>
      <c r="V13" s="227" t="s">
        <v>77</v>
      </c>
      <c r="W13" s="228"/>
      <c r="X13" t="s">
        <v>74</v>
      </c>
      <c r="Y13" s="162"/>
    </row>
    <row r="14" spans="1:13" ht="21.75" customHeight="1">
      <c r="A14" s="15" t="str">
        <f>AssumptionsClassProblem!B12</f>
        <v>R. Hensley, Drawing</v>
      </c>
      <c r="B14" s="18">
        <f>IF(AssumptionsClassProblem!C12="","",AssumptionsClassProblem!C12)</f>
        <v>1800</v>
      </c>
      <c r="C14" s="18">
        <f>IF(AssumptionsClassProblem!D12="","",AssumptionsClassProblem!D12)</f>
      </c>
      <c r="D14" s="19"/>
      <c r="E14" s="18"/>
      <c r="F14" s="19"/>
      <c r="G14" s="18"/>
      <c r="H14" s="18"/>
      <c r="I14" s="18"/>
      <c r="J14" s="18"/>
      <c r="K14" s="18"/>
      <c r="L14" s="18"/>
      <c r="M14" s="18"/>
    </row>
    <row r="15" spans="1:25" ht="21.75" customHeight="1">
      <c r="A15" s="15" t="str">
        <f>AssumptionsClassProblem!B13</f>
        <v>Professional Fees</v>
      </c>
      <c r="B15" s="18">
        <f>IF(AssumptionsClassProblem!C13="","",AssumptionsClassProblem!C13)</f>
      </c>
      <c r="C15" s="18">
        <f>IF(AssumptionsClassProblem!D13="","",AssumptionsClassProblem!D13)</f>
        <v>8130</v>
      </c>
      <c r="D15" s="19"/>
      <c r="E15" s="18"/>
      <c r="F15" s="19"/>
      <c r="G15" s="18"/>
      <c r="H15" s="18"/>
      <c r="I15" s="18"/>
      <c r="J15" s="18"/>
      <c r="K15" s="18"/>
      <c r="L15" s="18"/>
      <c r="M15" s="18"/>
      <c r="V15" s="227" t="s">
        <v>78</v>
      </c>
      <c r="W15" s="228"/>
      <c r="X15" t="s">
        <v>74</v>
      </c>
      <c r="Y15" s="161"/>
    </row>
    <row r="16" spans="1:20" ht="21.75" customHeight="1" thickBot="1">
      <c r="A16" s="15" t="str">
        <f>AssumptionsClassProblem!B14</f>
        <v>Salary Expense</v>
      </c>
      <c r="B16" s="18">
        <f>IF(AssumptionsClassProblem!C14="","",AssumptionsClassProblem!C14)</f>
        <v>1000</v>
      </c>
      <c r="C16" s="18">
        <f>IF(AssumptionsClassProblem!D14="","",AssumptionsClassProblem!D14)</f>
      </c>
      <c r="D16" s="19"/>
      <c r="E16" s="18"/>
      <c r="F16" s="19"/>
      <c r="G16" s="18"/>
      <c r="H16" s="18"/>
      <c r="I16" s="18"/>
      <c r="J16" s="18"/>
      <c r="K16" s="18"/>
      <c r="L16" s="18"/>
      <c r="M16" s="18"/>
      <c r="S16" s="229" t="s">
        <v>79</v>
      </c>
      <c r="T16" s="229"/>
    </row>
    <row r="17" spans="1:26" ht="21.75" customHeight="1" thickBot="1" thickTop="1">
      <c r="A17" s="15" t="str">
        <f>AssumptionsClassProblem!B15</f>
        <v>Advertising Expense</v>
      </c>
      <c r="B17" s="18">
        <f>IF(AssumptionsClassProblem!C15="","",AssumptionsClassProblem!C15)</f>
        <v>675</v>
      </c>
      <c r="C17" s="18">
        <f>IF(AssumptionsClassProblem!D15="","",AssumptionsClassProblem!D15)</f>
      </c>
      <c r="D17" s="19"/>
      <c r="E17" s="18"/>
      <c r="F17" s="19"/>
      <c r="G17" s="18"/>
      <c r="H17" s="18"/>
      <c r="I17" s="18"/>
      <c r="J17" s="18"/>
      <c r="K17" s="18"/>
      <c r="L17" s="18"/>
      <c r="M17" s="18"/>
      <c r="S17" s="230"/>
      <c r="T17" s="231"/>
      <c r="V17" s="213" t="s">
        <v>80</v>
      </c>
      <c r="W17" s="239"/>
      <c r="X17" s="238" t="s">
        <v>74</v>
      </c>
      <c r="Y17" s="163" t="s">
        <v>81</v>
      </c>
      <c r="Z17" s="212" t="s">
        <v>74</v>
      </c>
    </row>
    <row r="18" spans="1:26" ht="21.75" customHeight="1" thickBot="1">
      <c r="A18" s="15" t="str">
        <f>AssumptionsClassProblem!B16</f>
        <v>Utilities Expense</v>
      </c>
      <c r="B18" s="20">
        <f>IF(AssumptionsClassProblem!C16="","",AssumptionsClassProblem!C16)</f>
        <v>100</v>
      </c>
      <c r="C18" s="20">
        <f>IF(AssumptionsClassProblem!D16="","",AssumptionsClassProblem!D16)</f>
      </c>
      <c r="D18" s="19"/>
      <c r="E18" s="18"/>
      <c r="F18" s="19"/>
      <c r="G18" s="18"/>
      <c r="H18" s="18"/>
      <c r="I18" s="18"/>
      <c r="J18" s="18"/>
      <c r="K18" s="18"/>
      <c r="L18" s="18"/>
      <c r="M18" s="18"/>
      <c r="S18" s="232"/>
      <c r="T18" s="233"/>
      <c r="V18" s="240"/>
      <c r="W18" s="241"/>
      <c r="X18" s="238"/>
      <c r="Y18" s="165" t="s">
        <v>82</v>
      </c>
      <c r="Z18" s="212"/>
    </row>
    <row r="19" spans="1:27" ht="21.75" customHeight="1" thickBot="1">
      <c r="A19" s="21"/>
      <c r="B19" s="22">
        <f>SUM(B6:B18)</f>
        <v>18748</v>
      </c>
      <c r="C19" s="22">
        <f>SUM(C6:C18)</f>
        <v>18748</v>
      </c>
      <c r="D19" s="19"/>
      <c r="E19" s="18"/>
      <c r="F19" s="19"/>
      <c r="G19" s="18"/>
      <c r="H19" s="18"/>
      <c r="I19" s="18"/>
      <c r="J19" s="18"/>
      <c r="K19" s="18"/>
      <c r="L19" s="18"/>
      <c r="M19" s="18"/>
      <c r="V19" s="213" t="s">
        <v>80</v>
      </c>
      <c r="W19" s="239"/>
      <c r="X19" s="212" t="s">
        <v>74</v>
      </c>
      <c r="Y19" s="163"/>
      <c r="Z19" s="212" t="s">
        <v>74</v>
      </c>
      <c r="AA19" s="234"/>
    </row>
    <row r="20" spans="1:27" ht="21.75" customHeight="1" thickBot="1" thickTop="1">
      <c r="A20" s="21"/>
      <c r="B20" s="16"/>
      <c r="C20" s="16"/>
      <c r="D20" s="23"/>
      <c r="E20" s="24"/>
      <c r="F20" s="19"/>
      <c r="G20" s="18"/>
      <c r="H20" s="18"/>
      <c r="I20" s="18"/>
      <c r="J20" s="18"/>
      <c r="K20" s="18"/>
      <c r="L20" s="18"/>
      <c r="M20" s="18"/>
      <c r="S20" s="235" t="s">
        <v>83</v>
      </c>
      <c r="T20" s="235"/>
      <c r="V20" s="240"/>
      <c r="W20" s="241"/>
      <c r="X20" s="212"/>
      <c r="Y20" s="165"/>
      <c r="Z20" s="212"/>
      <c r="AA20" s="234"/>
    </row>
    <row r="21" spans="1:27" ht="21.75" customHeight="1" thickTop="1">
      <c r="A21" s="21"/>
      <c r="B21" s="16"/>
      <c r="C21" s="16"/>
      <c r="D21" s="23"/>
      <c r="E21" s="24"/>
      <c r="F21" s="19"/>
      <c r="G21" s="18"/>
      <c r="H21" s="18"/>
      <c r="I21" s="18"/>
      <c r="J21" s="18"/>
      <c r="K21" s="18"/>
      <c r="L21" s="18"/>
      <c r="M21" s="18"/>
      <c r="S21" s="236"/>
      <c r="T21" s="237"/>
      <c r="V21" s="167"/>
      <c r="W21" s="167"/>
      <c r="X21" s="164"/>
      <c r="Y21" s="165"/>
      <c r="Z21" s="164"/>
      <c r="AA21" s="166"/>
    </row>
    <row r="22" spans="1:20" ht="21.75" customHeight="1">
      <c r="A22" s="21"/>
      <c r="B22" s="18"/>
      <c r="C22" s="18"/>
      <c r="D22" s="23"/>
      <c r="E22" s="24"/>
      <c r="F22" s="19"/>
      <c r="G22" s="18"/>
      <c r="H22" s="18"/>
      <c r="I22" s="18"/>
      <c r="J22" s="18"/>
      <c r="K22" s="18"/>
      <c r="L22" s="18"/>
      <c r="M22" s="18"/>
      <c r="S22" s="232"/>
      <c r="T22" s="233"/>
    </row>
    <row r="23" spans="1:13" ht="21.75" customHeight="1" thickBot="1">
      <c r="A23" s="21"/>
      <c r="B23" s="18"/>
      <c r="C23" s="18"/>
      <c r="D23" s="25"/>
      <c r="E23" s="26"/>
      <c r="F23" s="27"/>
      <c r="G23" s="20"/>
      <c r="H23" s="20"/>
      <c r="I23" s="20"/>
      <c r="J23" s="20"/>
      <c r="K23" s="20"/>
      <c r="L23" s="20"/>
      <c r="M23" s="20"/>
    </row>
    <row r="24" spans="1:23" ht="21.75" customHeight="1" thickBot="1">
      <c r="A24" s="21"/>
      <c r="B24" s="18"/>
      <c r="C24" s="18"/>
      <c r="D24" s="28"/>
      <c r="E24" s="22"/>
      <c r="F24" s="28"/>
      <c r="G24" s="22"/>
      <c r="H24" s="29"/>
      <c r="I24" s="29"/>
      <c r="J24" s="29"/>
      <c r="K24" s="29"/>
      <c r="L24" s="29"/>
      <c r="M24" s="29"/>
      <c r="S24" s="168"/>
      <c r="T24" s="168"/>
      <c r="V24" s="168"/>
      <c r="W24" s="168"/>
    </row>
    <row r="25" spans="1:23" ht="21.75" customHeight="1" thickBot="1" thickTop="1">
      <c r="A25" s="21"/>
      <c r="B25" s="18"/>
      <c r="C25" s="18"/>
      <c r="D25" s="17"/>
      <c r="E25" s="16"/>
      <c r="F25" s="17"/>
      <c r="G25" s="16"/>
      <c r="H25" s="20"/>
      <c r="I25" s="20"/>
      <c r="J25" s="20"/>
      <c r="K25" s="20"/>
      <c r="L25" s="20"/>
      <c r="M25" s="20"/>
      <c r="S25" s="229" t="s">
        <v>57</v>
      </c>
      <c r="T25" s="229"/>
      <c r="V25" s="235" t="s">
        <v>84</v>
      </c>
      <c r="W25" s="235"/>
    </row>
    <row r="26" spans="1:23" ht="21.75" customHeight="1" thickBot="1" thickTop="1">
      <c r="A26" s="21"/>
      <c r="B26" s="18"/>
      <c r="C26" s="18"/>
      <c r="D26" s="19"/>
      <c r="E26" s="18"/>
      <c r="F26" s="19"/>
      <c r="G26" s="18"/>
      <c r="H26" s="22"/>
      <c r="I26" s="22"/>
      <c r="J26" s="22"/>
      <c r="K26" s="22"/>
      <c r="L26" s="22"/>
      <c r="M26" s="22"/>
      <c r="R26" t="s">
        <v>75</v>
      </c>
      <c r="S26" s="219"/>
      <c r="T26" s="220"/>
      <c r="V26" s="223"/>
      <c r="W26" s="224"/>
    </row>
    <row r="27" spans="1:23" ht="21.75" customHeight="1" thickBot="1" thickTop="1">
      <c r="A27" s="30"/>
      <c r="B27" s="30"/>
      <c r="C27" s="30"/>
      <c r="D27" s="30"/>
      <c r="E27" s="30"/>
      <c r="F27" s="30"/>
      <c r="G27" s="30"/>
      <c r="H27" s="31"/>
      <c r="I27" s="31"/>
      <c r="J27" s="31"/>
      <c r="K27" s="31"/>
      <c r="L27" s="31"/>
      <c r="M27" s="31"/>
      <c r="R27" t="s">
        <v>76</v>
      </c>
      <c r="S27" s="219"/>
      <c r="T27" s="220"/>
      <c r="V27" s="225"/>
      <c r="W27" s="226"/>
    </row>
    <row r="28" spans="1:20" ht="24" customHeight="1" thickTop="1">
      <c r="A28" s="32"/>
      <c r="B28" s="33"/>
      <c r="C28" s="33"/>
      <c r="D28" s="33"/>
      <c r="E28" s="33"/>
      <c r="F28" s="33"/>
      <c r="G28" s="33"/>
      <c r="H28" s="33"/>
      <c r="I28" s="33"/>
      <c r="J28" s="34"/>
      <c r="K28" s="34"/>
      <c r="L28" s="34"/>
      <c r="M28" s="34"/>
      <c r="R28" t="s">
        <v>89</v>
      </c>
      <c r="S28" s="219"/>
      <c r="T28" s="220"/>
    </row>
  </sheetData>
  <mergeCells count="35">
    <mergeCell ref="AF1:AG1"/>
    <mergeCell ref="A4:A5"/>
    <mergeCell ref="F5:G5"/>
    <mergeCell ref="D5:E5"/>
    <mergeCell ref="D4:G4"/>
    <mergeCell ref="L4:M4"/>
    <mergeCell ref="B4:C4"/>
    <mergeCell ref="H4:I4"/>
    <mergeCell ref="J4:K4"/>
    <mergeCell ref="O4:P4"/>
    <mergeCell ref="S4:T4"/>
    <mergeCell ref="V4:W4"/>
    <mergeCell ref="S11:T11"/>
    <mergeCell ref="V11:W11"/>
    <mergeCell ref="X17:X18"/>
    <mergeCell ref="Z17:Z18"/>
    <mergeCell ref="V19:W20"/>
    <mergeCell ref="X19:X20"/>
    <mergeCell ref="Z19:Z20"/>
    <mergeCell ref="V17:W18"/>
    <mergeCell ref="AA19:AA20"/>
    <mergeCell ref="S20:T20"/>
    <mergeCell ref="S25:T25"/>
    <mergeCell ref="V25:W25"/>
    <mergeCell ref="S21:T22"/>
    <mergeCell ref="S28:T28"/>
    <mergeCell ref="S12:T12"/>
    <mergeCell ref="S13:T13"/>
    <mergeCell ref="V26:W27"/>
    <mergeCell ref="S26:T26"/>
    <mergeCell ref="S27:T27"/>
    <mergeCell ref="V13:W13"/>
    <mergeCell ref="V15:W15"/>
    <mergeCell ref="S16:T16"/>
    <mergeCell ref="S17:T18"/>
  </mergeCells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&amp;C&amp;A</oddHeader>
    <oddFooter>&amp;LAccounting Is Fun!&amp;CPage &amp;P of &amp;N&amp;RAccounting Is Fun!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E16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2" max="2" width="42.28125" style="0" bestFit="1" customWidth="1"/>
    <col min="3" max="3" width="12.57421875" style="0" customWidth="1"/>
    <col min="4" max="4" width="10.140625" style="0" bestFit="1" customWidth="1"/>
    <col min="5" max="5" width="2.7109375" style="0" customWidth="1"/>
    <col min="6" max="6" width="2.140625" style="0" customWidth="1"/>
    <col min="9" max="9" width="1.28515625" style="0" customWidth="1"/>
  </cols>
  <sheetData>
    <row r="1" spans="1:5" ht="13.5" thickTop="1">
      <c r="A1" s="36" t="str">
        <f>AssumptionsClassProblem!F21</f>
        <v>Rachel's Accounting</v>
      </c>
      <c r="B1" s="37"/>
      <c r="C1" s="37"/>
      <c r="D1" s="37"/>
      <c r="E1" s="38"/>
    </row>
    <row r="2" spans="1:5" ht="12.75">
      <c r="A2" s="39" t="s">
        <v>38</v>
      </c>
      <c r="B2" s="40"/>
      <c r="C2" s="40"/>
      <c r="D2" s="40"/>
      <c r="E2" s="41"/>
    </row>
    <row r="3" spans="1:5" ht="13.5" thickBot="1">
      <c r="A3" s="42"/>
      <c r="B3" s="43"/>
      <c r="C3" s="43"/>
      <c r="D3" s="43"/>
      <c r="E3" s="44"/>
    </row>
    <row r="4" spans="1:5" ht="13.5" thickTop="1">
      <c r="A4" s="45"/>
      <c r="B4" s="46" t="s">
        <v>40</v>
      </c>
      <c r="C4" s="169"/>
      <c r="D4" s="169"/>
      <c r="E4" s="45"/>
    </row>
    <row r="5" spans="1:5" ht="12.75">
      <c r="A5" s="45"/>
      <c r="B5" s="48" t="str">
        <f>AssumptionsClassProblem!B13</f>
        <v>Professional Fees</v>
      </c>
      <c r="C5" s="71"/>
      <c r="D5" s="174"/>
      <c r="E5" s="45"/>
    </row>
    <row r="6" spans="1:5" ht="12.75">
      <c r="A6" s="45"/>
      <c r="B6" s="50" t="s">
        <v>41</v>
      </c>
      <c r="C6" s="71"/>
      <c r="D6" s="71"/>
      <c r="E6" s="45"/>
    </row>
    <row r="7" spans="1:5" ht="12.75">
      <c r="A7" s="45"/>
      <c r="B7" s="48" t="str">
        <f>AssumptionsClassProblem!B14</f>
        <v>Salary Expense</v>
      </c>
      <c r="C7" s="174"/>
      <c r="D7" s="71"/>
      <c r="E7" s="45"/>
    </row>
    <row r="8" spans="1:5" ht="12.75">
      <c r="A8" s="45"/>
      <c r="B8" s="48" t="str">
        <f>AssumptionsClassProblem!B15</f>
        <v>Advertising Expense</v>
      </c>
      <c r="C8" s="71"/>
      <c r="D8" s="71"/>
      <c r="E8" s="45"/>
    </row>
    <row r="9" spans="1:5" ht="12.75">
      <c r="A9" s="45"/>
      <c r="B9" s="48" t="str">
        <f>AssumptionsClassProblem!B16</f>
        <v>Utilities Expense</v>
      </c>
      <c r="C9" s="71"/>
      <c r="D9" s="71"/>
      <c r="E9" s="45"/>
    </row>
    <row r="10" spans="1:5" ht="12.75">
      <c r="A10" s="45"/>
      <c r="B10" s="48" t="str">
        <f>AssumptionsClassProblem!B17</f>
        <v>Property Insurance Expense</v>
      </c>
      <c r="C10" s="71"/>
      <c r="D10" s="71"/>
      <c r="E10" s="45"/>
    </row>
    <row r="11" spans="1:5" ht="12.75">
      <c r="A11" s="45"/>
      <c r="B11" s="48" t="str">
        <f>AssumptionsClassProblem!B18</f>
        <v>Auto Insurance Expense</v>
      </c>
      <c r="C11" s="71"/>
      <c r="D11" s="71"/>
      <c r="E11" s="45"/>
    </row>
    <row r="12" spans="1:5" ht="13.5" thickBot="1">
      <c r="A12" s="45"/>
      <c r="B12" s="48" t="str">
        <f>AssumptionsClassProblem!B19</f>
        <v>Depreciation Expense, Computer Equipment</v>
      </c>
      <c r="C12" s="75"/>
      <c r="D12" s="71"/>
      <c r="E12" s="45"/>
    </row>
    <row r="13" spans="1:5" ht="13.5" thickBot="1">
      <c r="A13" s="45"/>
      <c r="B13" s="53" t="s">
        <v>42</v>
      </c>
      <c r="C13" s="170"/>
      <c r="D13" s="75"/>
      <c r="E13" s="45"/>
    </row>
    <row r="14" spans="1:5" ht="13.5" thickBot="1">
      <c r="A14" s="45"/>
      <c r="B14" s="50" t="s">
        <v>43</v>
      </c>
      <c r="C14" s="71"/>
      <c r="D14" s="175"/>
      <c r="E14" s="45"/>
    </row>
    <row r="15" spans="1:5" ht="14.25" thickBot="1" thickTop="1">
      <c r="A15" s="57"/>
      <c r="B15" s="58"/>
      <c r="C15" s="172"/>
      <c r="D15" s="173"/>
      <c r="E15" s="57"/>
    </row>
    <row r="16" spans="1:5" ht="13.5" thickTop="1">
      <c r="A16" s="60"/>
      <c r="B16" s="60"/>
      <c r="C16" s="60"/>
      <c r="D16" s="60"/>
      <c r="E16" s="60"/>
    </row>
  </sheetData>
  <printOptions horizontalCentered="1"/>
  <pageMargins left="0.75" right="0.75" top="1" bottom="1" header="0.5" footer="0.5"/>
  <pageSetup horizontalDpi="600" verticalDpi="600" orientation="landscape" scale="145" r:id="rId1"/>
  <headerFooter alignWithMargins="0">
    <oddHeader>&amp;C&amp;A</oddHeader>
    <oddFooter>&amp;LAccounting Is Fun!&amp;CPage &amp;P of &amp;N&amp;RAccounting Is Fun!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34"/>
  <sheetViews>
    <sheetView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2" max="2" width="41.00390625" style="0" customWidth="1"/>
    <col min="3" max="4" width="10.140625" style="0" bestFit="1" customWidth="1"/>
    <col min="5" max="5" width="2.7109375" style="0" customWidth="1"/>
    <col min="6" max="6" width="2.57421875" style="0" customWidth="1"/>
    <col min="8" max="8" width="3.28125" style="0" customWidth="1"/>
    <col min="9" max="9" width="6.7109375" style="0" customWidth="1"/>
  </cols>
  <sheetData>
    <row r="1" spans="1:5" ht="13.5" thickTop="1">
      <c r="A1" s="36" t="str">
        <f>AssumptionsClassProblem!F21</f>
        <v>Rachel's Accounting</v>
      </c>
      <c r="B1" s="37"/>
      <c r="C1" s="37"/>
      <c r="D1" s="37"/>
      <c r="E1" s="38"/>
    </row>
    <row r="2" spans="1:5" ht="12.75">
      <c r="A2" s="39" t="s">
        <v>44</v>
      </c>
      <c r="B2" s="40"/>
      <c r="C2" s="40"/>
      <c r="D2" s="40"/>
      <c r="E2" s="41"/>
    </row>
    <row r="3" spans="1:5" ht="13.5" thickBot="1">
      <c r="A3" s="42"/>
      <c r="B3" s="43"/>
      <c r="C3" s="43"/>
      <c r="D3" s="43"/>
      <c r="E3" s="44"/>
    </row>
    <row r="4" spans="1:5" ht="13.5" thickTop="1">
      <c r="A4" s="45"/>
      <c r="B4" s="46" t="str">
        <f>AssumptionsClassProblem!F37</f>
        <v>R. Hensley, Capital, June 1, 2005</v>
      </c>
      <c r="C4" s="169"/>
      <c r="D4" s="176"/>
      <c r="E4" s="45"/>
    </row>
    <row r="5" spans="1:5" ht="12.75">
      <c r="A5" s="45"/>
      <c r="B5" s="63" t="str">
        <f>'Income Statement'!B14&amp;" "&amp;AssumptionsClassProblem!F27</f>
        <v>Net Income For The Month </v>
      </c>
      <c r="C5" s="174"/>
      <c r="D5" s="71"/>
      <c r="E5" s="45"/>
    </row>
    <row r="6" spans="1:5" ht="13.5" thickBot="1">
      <c r="A6" s="45"/>
      <c r="B6" s="122" t="str">
        <f>AssumptionsClassProblem!F30</f>
        <v>Less: Withdarwals For The Month </v>
      </c>
      <c r="C6" s="75"/>
      <c r="D6" s="71"/>
      <c r="E6" s="45"/>
    </row>
    <row r="7" spans="1:5" ht="13.5" thickBot="1">
      <c r="A7" s="45"/>
      <c r="B7" s="65" t="str">
        <f>AssumptionsClassProblem!F32</f>
        <v>Increase In Capital</v>
      </c>
      <c r="C7" s="170"/>
      <c r="D7" s="75"/>
      <c r="E7" s="45"/>
    </row>
    <row r="8" spans="1:5" ht="13.5" thickBot="1">
      <c r="A8" s="45"/>
      <c r="B8" s="50" t="str">
        <f>AssumptionsClassProblem!F38</f>
        <v>R. Hensley, Capital, June 30, 2005</v>
      </c>
      <c r="C8" s="71"/>
      <c r="D8" s="175"/>
      <c r="E8" s="45"/>
    </row>
    <row r="9" spans="1:5" ht="14.25" thickBot="1" thickTop="1">
      <c r="A9" s="57"/>
      <c r="B9" s="57"/>
      <c r="C9" s="177"/>
      <c r="D9" s="177"/>
      <c r="E9" s="57"/>
    </row>
    <row r="10" ht="13.5" thickTop="1"/>
    <row r="34" ht="12.75">
      <c r="B34" t="s">
        <v>109</v>
      </c>
    </row>
  </sheetData>
  <printOptions horizontalCentered="1"/>
  <pageMargins left="0.75" right="0.75" top="1" bottom="1" header="0.5" footer="0.5"/>
  <pageSetup horizontalDpi="600" verticalDpi="600" orientation="landscape" scale="150" r:id="rId1"/>
  <headerFooter alignWithMargins="0">
    <oddHeader>&amp;C&amp;A</oddHeader>
    <oddFooter>&amp;LAccounting Is Fun!&amp;CPage &amp;P of &amp;N&amp;RAccounting Is Fun!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E3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1.57421875" style="0" customWidth="1"/>
    <col min="3" max="4" width="10.7109375" style="0" bestFit="1" customWidth="1"/>
    <col min="5" max="5" width="2.7109375" style="0" customWidth="1"/>
    <col min="8" max="8" width="3.28125" style="0" customWidth="1"/>
  </cols>
  <sheetData>
    <row r="1" spans="1:5" ht="13.5" thickTop="1">
      <c r="A1" s="36" t="str">
        <f>AssumptionsClassProblem!F21</f>
        <v>Rachel's Accounting</v>
      </c>
      <c r="B1" s="37"/>
      <c r="C1" s="37"/>
      <c r="D1" s="37"/>
      <c r="E1" s="38"/>
    </row>
    <row r="2" spans="1:5" ht="12.75">
      <c r="A2" s="39" t="s">
        <v>39</v>
      </c>
      <c r="B2" s="40"/>
      <c r="C2" s="40"/>
      <c r="D2" s="40"/>
      <c r="E2" s="41"/>
    </row>
    <row r="3" spans="1:5" ht="13.5" thickBot="1">
      <c r="A3" s="42"/>
      <c r="B3" s="43"/>
      <c r="C3" s="43"/>
      <c r="D3" s="43"/>
      <c r="E3" s="44"/>
    </row>
    <row r="4" spans="1:5" ht="13.5" thickTop="1">
      <c r="A4" s="67"/>
      <c r="B4" s="68"/>
      <c r="C4" s="178"/>
      <c r="D4" s="178"/>
      <c r="E4" s="67"/>
    </row>
    <row r="5" spans="1:5" ht="12.75">
      <c r="A5" s="69"/>
      <c r="B5" s="70" t="s">
        <v>45</v>
      </c>
      <c r="C5" s="71"/>
      <c r="D5" s="71"/>
      <c r="E5" s="69"/>
    </row>
    <row r="6" spans="1:5" ht="12.75">
      <c r="A6" s="69"/>
      <c r="B6" s="50" t="str">
        <f>AssumptionsClassProblem!B3</f>
        <v>Cash</v>
      </c>
      <c r="C6" s="71"/>
      <c r="D6" s="174"/>
      <c r="E6" s="69"/>
    </row>
    <row r="7" spans="1:5" ht="12.75">
      <c r="A7" s="69"/>
      <c r="B7" s="50" t="str">
        <f>AssumptionsClassProblem!B4</f>
        <v>Accounts Receivable</v>
      </c>
      <c r="C7" s="71"/>
      <c r="D7" s="71"/>
      <c r="E7" s="69"/>
    </row>
    <row r="8" spans="1:5" ht="12.75">
      <c r="A8" s="69"/>
      <c r="B8" s="50" t="str">
        <f>AssumptionsClassProblem!B5</f>
        <v>Prepaid Property Insurance</v>
      </c>
      <c r="C8" s="71"/>
      <c r="D8" s="71"/>
      <c r="E8" s="69"/>
    </row>
    <row r="9" spans="1:5" ht="12.75">
      <c r="A9" s="69"/>
      <c r="B9" s="50" t="str">
        <f>AssumptionsClassProblem!B6</f>
        <v>Prepaid Auto Insurance</v>
      </c>
      <c r="C9" s="71"/>
      <c r="D9" s="71"/>
      <c r="E9" s="69"/>
    </row>
    <row r="10" spans="1:5" ht="12.75">
      <c r="A10" s="69"/>
      <c r="B10" s="50" t="str">
        <f>AssumptionsClassProblem!B7</f>
        <v>Computer Equipment</v>
      </c>
      <c r="C10" s="174"/>
      <c r="D10" s="71"/>
      <c r="E10" s="69"/>
    </row>
    <row r="11" spans="1:5" ht="13.5" thickBot="1">
      <c r="A11" s="69"/>
      <c r="B11" s="280" t="str">
        <f>AssumptionsClassProblem!F31</f>
        <v>Less: Accumulated Depreciation, Computer Equipment</v>
      </c>
      <c r="C11" s="179"/>
      <c r="D11" s="179"/>
      <c r="E11" s="69"/>
    </row>
    <row r="12" spans="1:5" ht="13.5" thickBot="1">
      <c r="A12" s="69"/>
      <c r="B12" s="73" t="s">
        <v>46</v>
      </c>
      <c r="C12" s="180"/>
      <c r="D12" s="171"/>
      <c r="E12" s="69"/>
    </row>
    <row r="13" spans="1:5" ht="13.5" thickTop="1">
      <c r="A13" s="69"/>
      <c r="B13" s="50"/>
      <c r="C13" s="71"/>
      <c r="D13" s="180"/>
      <c r="E13" s="69"/>
    </row>
    <row r="14" spans="1:5" ht="12.75">
      <c r="A14" s="69"/>
      <c r="B14" s="70" t="s">
        <v>47</v>
      </c>
      <c r="C14" s="71"/>
      <c r="D14" s="71"/>
      <c r="E14" s="69"/>
    </row>
    <row r="15" spans="1:5" ht="12.75">
      <c r="A15" s="69"/>
      <c r="B15" s="50" t="str">
        <f>AssumptionsClassProblem!B9</f>
        <v>Accounts Payable</v>
      </c>
      <c r="C15" s="174"/>
      <c r="D15" s="71"/>
      <c r="E15" s="69"/>
    </row>
    <row r="16" spans="1:5" ht="13.5" thickBot="1">
      <c r="A16" s="69"/>
      <c r="B16" s="50" t="str">
        <f>AssumptionsClassProblem!B10</f>
        <v>Salaries Payable</v>
      </c>
      <c r="C16" s="75"/>
      <c r="D16" s="71"/>
      <c r="E16" s="69"/>
    </row>
    <row r="17" spans="1:5" ht="12.75">
      <c r="A17" s="69"/>
      <c r="B17" s="50" t="s">
        <v>48</v>
      </c>
      <c r="C17" s="170"/>
      <c r="D17" s="174"/>
      <c r="E17" s="69"/>
    </row>
    <row r="18" spans="1:5" ht="12.75">
      <c r="A18" s="69"/>
      <c r="B18" s="70" t="s">
        <v>49</v>
      </c>
      <c r="C18" s="71"/>
      <c r="D18" s="71"/>
      <c r="E18" s="69"/>
    </row>
    <row r="19" spans="1:5" ht="13.5" thickBot="1">
      <c r="A19" s="69"/>
      <c r="B19" s="50" t="str">
        <f>AssumptionsClassProblem!B11</f>
        <v>R. Hensley, Capital</v>
      </c>
      <c r="C19" s="71"/>
      <c r="D19" s="71"/>
      <c r="E19" s="69"/>
    </row>
    <row r="20" spans="1:5" ht="13.5" thickBot="1">
      <c r="A20" s="69"/>
      <c r="B20" s="73" t="str">
        <f>"Total "&amp;B14&amp;" &amp; "&amp;B18</f>
        <v>Total Liabilities &amp; Owners' Equity</v>
      </c>
      <c r="C20" s="71"/>
      <c r="D20" s="175"/>
      <c r="E20" s="69"/>
    </row>
    <row r="21" spans="1:5" ht="13.5" thickTop="1">
      <c r="A21" s="69"/>
      <c r="B21" s="64"/>
      <c r="C21" s="71"/>
      <c r="D21" s="71"/>
      <c r="E21" s="69"/>
    </row>
    <row r="22" spans="1:5" ht="13.5" thickBot="1">
      <c r="A22" s="77"/>
      <c r="B22" s="77"/>
      <c r="C22" s="181"/>
      <c r="D22" s="181"/>
      <c r="E22" s="77"/>
    </row>
    <row r="23" ht="13.5" thickTop="1"/>
    <row r="34" ht="12.75">
      <c r="B34" t="s">
        <v>110</v>
      </c>
    </row>
  </sheetData>
  <printOptions horizontalCentered="1"/>
  <pageMargins left="0.75" right="0.75" top="1" bottom="1" header="0.5" footer="0.5"/>
  <pageSetup horizontalDpi="600" verticalDpi="600" orientation="landscape" scale="130" r:id="rId1"/>
  <headerFooter alignWithMargins="0">
    <oddHeader>&amp;C&amp;A</oddHeader>
    <oddFooter>&amp;LAccounting Is Fun!&amp;CPage &amp;P of &amp;N&amp;RAccounting Is Fun!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102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91" customWidth="1"/>
    <col min="2" max="2" width="4.00390625" style="91" customWidth="1"/>
    <col min="3" max="3" width="48.421875" style="0" bestFit="1" customWidth="1"/>
    <col min="4" max="4" width="6.7109375" style="0" customWidth="1"/>
    <col min="5" max="6" width="12.7109375" style="92" bestFit="1" customWidth="1"/>
    <col min="7" max="7" width="12.7109375" style="92" customWidth="1"/>
    <col min="8" max="8" width="10.7109375" style="0" customWidth="1"/>
  </cols>
  <sheetData>
    <row r="1" spans="1:7" ht="15.75" customHeight="1" thickTop="1">
      <c r="A1" s="254" t="s">
        <v>50</v>
      </c>
      <c r="B1" s="254"/>
      <c r="C1" s="254"/>
      <c r="D1" s="255"/>
      <c r="E1" s="210" t="s">
        <v>51</v>
      </c>
      <c r="F1" s="211"/>
      <c r="G1"/>
    </row>
    <row r="2" spans="1:7" ht="25.5">
      <c r="A2" s="256" t="s">
        <v>52</v>
      </c>
      <c r="B2" s="256"/>
      <c r="C2" s="78" t="s">
        <v>53</v>
      </c>
      <c r="D2" s="79" t="s">
        <v>54</v>
      </c>
      <c r="E2" s="80" t="s">
        <v>55</v>
      </c>
      <c r="F2" s="80" t="s">
        <v>56</v>
      </c>
      <c r="G2" s="81"/>
    </row>
    <row r="3" spans="1:7" ht="12.75">
      <c r="A3" s="127"/>
      <c r="B3" s="127"/>
      <c r="C3" s="134" t="s">
        <v>57</v>
      </c>
      <c r="D3" s="135"/>
      <c r="E3" s="136"/>
      <c r="F3" s="136"/>
      <c r="G3" s="81"/>
    </row>
    <row r="4" spans="1:7" ht="12.75">
      <c r="A4" s="137"/>
      <c r="B4" s="137"/>
      <c r="C4" s="135"/>
      <c r="D4" s="135"/>
      <c r="E4" s="136"/>
      <c r="F4" s="136"/>
      <c r="G4" s="81"/>
    </row>
    <row r="5" spans="1:7" ht="12.75">
      <c r="A5" s="137"/>
      <c r="B5" s="137"/>
      <c r="C5" s="140"/>
      <c r="D5" s="135"/>
      <c r="E5" s="136"/>
      <c r="F5" s="136"/>
      <c r="G5" s="81"/>
    </row>
    <row r="6" spans="1:8" ht="12.75">
      <c r="A6" s="137"/>
      <c r="B6" s="137"/>
      <c r="C6" s="140"/>
      <c r="D6" s="135"/>
      <c r="E6" s="136"/>
      <c r="F6" s="136"/>
      <c r="G6" s="81"/>
      <c r="H6" t="str">
        <f>IF(E5=F6,"DR=CR","DRnoCR")</f>
        <v>DR=CR</v>
      </c>
    </row>
    <row r="7" spans="1:7" ht="12.75">
      <c r="A7" s="137"/>
      <c r="B7" s="137"/>
      <c r="C7" s="135"/>
      <c r="D7" s="135"/>
      <c r="E7" s="136"/>
      <c r="F7" s="136"/>
      <c r="G7" s="81"/>
    </row>
    <row r="8" spans="1:7" ht="12.75">
      <c r="A8" s="137"/>
      <c r="B8" s="137"/>
      <c r="C8" s="135"/>
      <c r="D8" s="135"/>
      <c r="E8" s="136"/>
      <c r="F8" s="136"/>
      <c r="G8" s="81"/>
    </row>
    <row r="9" spans="1:8" ht="12.75">
      <c r="A9" s="137"/>
      <c r="B9" s="137"/>
      <c r="C9" s="140"/>
      <c r="D9" s="135"/>
      <c r="E9" s="136"/>
      <c r="F9" s="136"/>
      <c r="G9" s="81"/>
      <c r="H9" t="str">
        <f>IF(E8=F9,"DR=CR","DRnoCR")</f>
        <v>DR=CR</v>
      </c>
    </row>
    <row r="10" spans="1:7" ht="12.75">
      <c r="A10" s="137"/>
      <c r="B10" s="137"/>
      <c r="C10" s="140"/>
      <c r="D10" s="135"/>
      <c r="E10" s="136"/>
      <c r="F10" s="136"/>
      <c r="G10" s="81"/>
    </row>
    <row r="11" spans="1:7" ht="12.75">
      <c r="A11" s="137"/>
      <c r="B11" s="137"/>
      <c r="C11" s="135"/>
      <c r="D11" s="135"/>
      <c r="E11" s="136"/>
      <c r="F11" s="136"/>
      <c r="G11" s="81"/>
    </row>
    <row r="12" spans="1:8" ht="12.75">
      <c r="A12" s="137"/>
      <c r="B12" s="137"/>
      <c r="C12" s="140"/>
      <c r="D12" s="135"/>
      <c r="E12" s="136"/>
      <c r="F12" s="136"/>
      <c r="G12" s="81"/>
      <c r="H12" t="str">
        <f>IF(E11=F12,"DR=CR","DRnoCR")</f>
        <v>DR=CR</v>
      </c>
    </row>
    <row r="13" spans="1:7" ht="12.75">
      <c r="A13" s="137"/>
      <c r="B13" s="137"/>
      <c r="C13" s="140"/>
      <c r="D13" s="135"/>
      <c r="E13" s="136"/>
      <c r="F13" s="136"/>
      <c r="G13" s="81"/>
    </row>
    <row r="14" spans="1:7" ht="12.75">
      <c r="A14" s="137"/>
      <c r="B14" s="137"/>
      <c r="C14" s="182"/>
      <c r="D14" s="135"/>
      <c r="E14" s="136"/>
      <c r="F14" s="136"/>
      <c r="G14" s="81"/>
    </row>
    <row r="15" spans="1:8" ht="12.75">
      <c r="A15" s="137"/>
      <c r="B15" s="137"/>
      <c r="C15" s="140"/>
      <c r="D15" s="135"/>
      <c r="E15" s="136"/>
      <c r="F15" s="136"/>
      <c r="G15" s="81"/>
      <c r="H15" t="str">
        <f>IF(E14=F15,"DR=CR","DRnoCR")</f>
        <v>DR=CR</v>
      </c>
    </row>
    <row r="16" spans="1:7" ht="12.75">
      <c r="A16" s="137"/>
      <c r="B16" s="137"/>
      <c r="C16" s="135"/>
      <c r="D16" s="135"/>
      <c r="E16" s="136"/>
      <c r="F16" s="136"/>
      <c r="G16" s="81"/>
    </row>
    <row r="17" spans="1:7" ht="12.75">
      <c r="A17" s="137"/>
      <c r="B17" s="137"/>
      <c r="C17" s="134"/>
      <c r="D17" s="135"/>
      <c r="E17" s="136"/>
      <c r="F17" s="136"/>
      <c r="G17" s="81"/>
    </row>
    <row r="18" spans="1:7" ht="12.75">
      <c r="A18" s="137"/>
      <c r="B18" s="137"/>
      <c r="C18" s="138"/>
      <c r="D18" s="135"/>
      <c r="E18" s="136"/>
      <c r="F18" s="136"/>
      <c r="G18" s="81"/>
    </row>
    <row r="19" spans="1:8" ht="12.75">
      <c r="A19" s="137"/>
      <c r="B19" s="137"/>
      <c r="C19" s="140"/>
      <c r="D19" s="135"/>
      <c r="E19" s="136"/>
      <c r="F19" s="136"/>
      <c r="G19" s="81"/>
      <c r="H19" t="str">
        <f>IF(E18=F19,"DR=CR","DRnoCR")</f>
        <v>DR=CR</v>
      </c>
    </row>
    <row r="20" spans="1:7" ht="12.75">
      <c r="A20" s="137"/>
      <c r="B20" s="137"/>
      <c r="C20" s="135"/>
      <c r="D20" s="135"/>
      <c r="E20" s="136"/>
      <c r="F20" s="136"/>
      <c r="G20" s="81"/>
    </row>
    <row r="21" spans="1:7" ht="12.75">
      <c r="A21" s="137"/>
      <c r="B21" s="137"/>
      <c r="C21" s="140"/>
      <c r="D21" s="135"/>
      <c r="E21" s="136"/>
      <c r="F21" s="136"/>
      <c r="G21" s="81"/>
    </row>
    <row r="22" spans="1:8" ht="12.75">
      <c r="A22" s="137"/>
      <c r="B22" s="137"/>
      <c r="C22" s="140"/>
      <c r="D22" s="135"/>
      <c r="E22" s="136"/>
      <c r="F22" s="136"/>
      <c r="G22" s="81"/>
      <c r="H22" t="str">
        <f>IF(E21=SUM(F22:F27),"DR=CR","DRnoCR")</f>
        <v>DR=CR</v>
      </c>
    </row>
    <row r="23" spans="1:7" ht="12.75">
      <c r="A23" s="137"/>
      <c r="B23" s="137"/>
      <c r="C23" s="140"/>
      <c r="D23" s="135"/>
      <c r="E23" s="136"/>
      <c r="F23" s="136"/>
      <c r="G23" s="81"/>
    </row>
    <row r="24" spans="1:7" ht="12.75">
      <c r="A24" s="137"/>
      <c r="B24" s="137"/>
      <c r="C24" s="139"/>
      <c r="D24" s="135"/>
      <c r="E24" s="136"/>
      <c r="F24" s="136"/>
      <c r="G24" s="81"/>
    </row>
    <row r="25" spans="1:7" ht="12.75">
      <c r="A25" s="137"/>
      <c r="B25" s="137"/>
      <c r="C25" s="139"/>
      <c r="D25" s="135"/>
      <c r="E25" s="136"/>
      <c r="F25" s="136"/>
      <c r="G25" s="81"/>
    </row>
    <row r="26" spans="1:7" ht="12.75">
      <c r="A26" s="137"/>
      <c r="B26" s="137"/>
      <c r="C26" s="139"/>
      <c r="D26" s="135"/>
      <c r="E26" s="136"/>
      <c r="F26" s="136"/>
      <c r="G26" s="81"/>
    </row>
    <row r="27" spans="1:7" ht="12.75">
      <c r="A27" s="137"/>
      <c r="B27" s="137"/>
      <c r="C27" s="139"/>
      <c r="D27" s="135"/>
      <c r="E27" s="136"/>
      <c r="F27" s="136"/>
      <c r="G27" s="81"/>
    </row>
    <row r="28" spans="1:7" ht="12.75">
      <c r="A28" s="137"/>
      <c r="B28" s="137"/>
      <c r="C28" s="141"/>
      <c r="D28" s="135"/>
      <c r="E28" s="136"/>
      <c r="F28" s="136"/>
      <c r="G28" s="81"/>
    </row>
    <row r="29" spans="1:8" ht="12.75">
      <c r="A29" s="137"/>
      <c r="B29" s="137"/>
      <c r="C29" s="140"/>
      <c r="D29" s="135"/>
      <c r="E29" s="136"/>
      <c r="F29" s="136"/>
      <c r="G29" s="81"/>
      <c r="H29" t="str">
        <f>IF(E28=F29,"DR=CR","DRnoCR")</f>
        <v>DR=CR</v>
      </c>
    </row>
    <row r="30" spans="1:7" ht="12.75">
      <c r="A30" s="137"/>
      <c r="B30" s="137"/>
      <c r="C30" s="139"/>
      <c r="D30" s="135"/>
      <c r="E30" s="136"/>
      <c r="F30" s="136"/>
      <c r="G30" s="81"/>
    </row>
    <row r="31" spans="1:7" ht="12.75">
      <c r="A31" s="137"/>
      <c r="B31" s="137"/>
      <c r="C31" s="135"/>
      <c r="D31" s="135"/>
      <c r="E31" s="136"/>
      <c r="F31" s="136"/>
      <c r="G31" s="81"/>
    </row>
    <row r="32" spans="1:8" ht="12.75">
      <c r="A32" s="137"/>
      <c r="B32" s="137"/>
      <c r="C32" s="140"/>
      <c r="D32" s="135"/>
      <c r="E32" s="136"/>
      <c r="F32" s="136"/>
      <c r="G32" s="81"/>
      <c r="H32" t="str">
        <f>IF(E31=F32,"DR=CR","DRnoCR")</f>
        <v>DR=CR</v>
      </c>
    </row>
    <row r="33" spans="1:7" ht="12.75">
      <c r="A33" s="137"/>
      <c r="B33" s="137"/>
      <c r="C33" s="139"/>
      <c r="D33" s="135"/>
      <c r="E33" s="136"/>
      <c r="F33" s="136"/>
      <c r="G33" s="81"/>
    </row>
    <row r="34" spans="1:7" ht="12.75">
      <c r="A34" s="137"/>
      <c r="B34" s="137"/>
      <c r="C34" s="135"/>
      <c r="D34" s="135"/>
      <c r="E34" s="136"/>
      <c r="F34" s="136"/>
      <c r="G34" s="81"/>
    </row>
    <row r="35" spans="1:7" ht="12.75">
      <c r="A35" s="137"/>
      <c r="B35" s="137"/>
      <c r="C35" s="135"/>
      <c r="D35" s="135"/>
      <c r="E35" s="136"/>
      <c r="F35" s="136"/>
      <c r="G35" s="81"/>
    </row>
    <row r="36" spans="1:7" ht="12.75">
      <c r="A36" s="137"/>
      <c r="B36" s="137"/>
      <c r="C36" s="141"/>
      <c r="D36" s="135"/>
      <c r="E36" s="136"/>
      <c r="F36" s="136"/>
      <c r="G36" s="81"/>
    </row>
    <row r="37" spans="1:7" ht="12.75">
      <c r="A37" s="137"/>
      <c r="B37" s="137"/>
      <c r="C37" s="139"/>
      <c r="D37" s="135"/>
      <c r="E37" s="136"/>
      <c r="F37" s="136"/>
      <c r="G37" s="81"/>
    </row>
    <row r="38" spans="1:7" ht="12.75">
      <c r="A38" s="137"/>
      <c r="B38" s="137"/>
      <c r="C38" s="135"/>
      <c r="D38" s="135"/>
      <c r="E38" s="136"/>
      <c r="F38" s="136"/>
      <c r="G38" s="81"/>
    </row>
    <row r="39" spans="1:7" ht="12.75">
      <c r="A39" s="137"/>
      <c r="B39" s="137"/>
      <c r="C39" s="135"/>
      <c r="D39" s="135"/>
      <c r="E39" s="136"/>
      <c r="F39" s="136"/>
      <c r="G39" s="81"/>
    </row>
    <row r="40" spans="1:7" ht="12.75">
      <c r="A40" s="137"/>
      <c r="B40" s="137"/>
      <c r="C40" s="141"/>
      <c r="D40" s="135"/>
      <c r="E40" s="136"/>
      <c r="F40" s="136"/>
      <c r="G40" s="81"/>
    </row>
    <row r="41" spans="1:7" ht="12.75">
      <c r="A41" s="137"/>
      <c r="B41" s="137"/>
      <c r="C41" s="139"/>
      <c r="D41" s="135"/>
      <c r="E41" s="136"/>
      <c r="F41" s="136"/>
      <c r="G41" s="81"/>
    </row>
    <row r="42" spans="1:7" ht="12.75">
      <c r="A42" s="137"/>
      <c r="B42" s="137"/>
      <c r="C42" s="135"/>
      <c r="D42" s="135"/>
      <c r="E42" s="136"/>
      <c r="F42" s="136"/>
      <c r="G42" s="81"/>
    </row>
    <row r="43" spans="1:7" ht="12.75">
      <c r="A43" s="137"/>
      <c r="B43" s="137"/>
      <c r="C43" s="135"/>
      <c r="D43" s="135"/>
      <c r="E43" s="136"/>
      <c r="F43" s="136"/>
      <c r="G43" s="81"/>
    </row>
    <row r="44" spans="1:7" ht="12.75">
      <c r="A44" s="137"/>
      <c r="B44" s="137"/>
      <c r="C44" s="141"/>
      <c r="D44" s="135"/>
      <c r="E44" s="136"/>
      <c r="F44" s="136"/>
      <c r="G44" s="81"/>
    </row>
    <row r="45" spans="1:7" ht="12.75">
      <c r="A45" s="137"/>
      <c r="B45" s="137"/>
      <c r="C45" s="139"/>
      <c r="D45" s="135"/>
      <c r="E45" s="136"/>
      <c r="F45" s="136"/>
      <c r="G45" s="81"/>
    </row>
    <row r="46" spans="1:7" ht="12.75">
      <c r="A46" s="137"/>
      <c r="B46" s="137"/>
      <c r="C46" s="135"/>
      <c r="D46" s="135"/>
      <c r="E46" s="136"/>
      <c r="F46" s="136"/>
      <c r="G46" s="81"/>
    </row>
    <row r="47" spans="1:7" ht="12.75">
      <c r="A47" s="137"/>
      <c r="B47" s="137"/>
      <c r="C47" s="135"/>
      <c r="D47" s="135"/>
      <c r="E47" s="136"/>
      <c r="F47" s="136"/>
      <c r="G47" s="81"/>
    </row>
    <row r="48" spans="1:7" ht="12.75">
      <c r="A48" s="137"/>
      <c r="B48" s="137"/>
      <c r="C48" s="141"/>
      <c r="D48" s="135"/>
      <c r="E48" s="136"/>
      <c r="F48" s="136"/>
      <c r="G48" s="81"/>
    </row>
    <row r="49" spans="1:7" ht="12.75">
      <c r="A49" s="82"/>
      <c r="B49" s="82"/>
      <c r="C49" s="84"/>
      <c r="D49" s="78"/>
      <c r="E49" s="80"/>
      <c r="F49" s="80"/>
      <c r="G49" s="81"/>
    </row>
    <row r="50" spans="1:7" ht="12.75">
      <c r="A50" s="82"/>
      <c r="B50" s="82"/>
      <c r="C50" s="78"/>
      <c r="D50" s="78"/>
      <c r="E50" s="80"/>
      <c r="F50" s="80"/>
      <c r="G50" s="81"/>
    </row>
    <row r="51" spans="1:7" ht="12.75">
      <c r="A51" s="82"/>
      <c r="B51" s="82"/>
      <c r="C51" s="78"/>
      <c r="D51" s="78"/>
      <c r="E51" s="80"/>
      <c r="F51" s="80"/>
      <c r="G51" s="81"/>
    </row>
    <row r="52" spans="1:7" ht="12.75">
      <c r="A52" s="82"/>
      <c r="B52" s="82"/>
      <c r="C52" s="85"/>
      <c r="D52" s="78"/>
      <c r="E52" s="80"/>
      <c r="F52" s="80"/>
      <c r="G52" s="81"/>
    </row>
    <row r="53" spans="1:7" ht="12.75">
      <c r="A53" s="82"/>
      <c r="B53" s="82"/>
      <c r="C53" s="84"/>
      <c r="D53" s="78"/>
      <c r="E53" s="80"/>
      <c r="F53" s="80"/>
      <c r="G53" s="81"/>
    </row>
    <row r="54" spans="1:7" ht="12.75">
      <c r="A54" s="82"/>
      <c r="B54" s="82"/>
      <c r="C54" s="78"/>
      <c r="D54" s="78"/>
      <c r="E54" s="80"/>
      <c r="F54" s="80"/>
      <c r="G54" s="81"/>
    </row>
    <row r="55" spans="1:7" ht="12.75">
      <c r="A55" s="82"/>
      <c r="B55" s="82"/>
      <c r="C55" s="78"/>
      <c r="D55" s="78"/>
      <c r="E55" s="80"/>
      <c r="F55" s="80"/>
      <c r="G55" s="81"/>
    </row>
    <row r="56" spans="1:7" ht="12.75">
      <c r="A56" s="82"/>
      <c r="B56" s="82"/>
      <c r="C56" s="85"/>
      <c r="D56" s="78"/>
      <c r="E56" s="80"/>
      <c r="F56" s="80"/>
      <c r="G56" s="81"/>
    </row>
    <row r="57" spans="1:7" ht="12.75">
      <c r="A57" s="82"/>
      <c r="B57" s="82"/>
      <c r="C57" s="85"/>
      <c r="D57" s="78"/>
      <c r="E57" s="80"/>
      <c r="F57" s="80"/>
      <c r="G57" s="81"/>
    </row>
    <row r="58" spans="1:7" ht="12.75">
      <c r="A58" s="82"/>
      <c r="B58" s="82"/>
      <c r="C58" s="84"/>
      <c r="D58" s="78"/>
      <c r="E58" s="80"/>
      <c r="F58" s="80"/>
      <c r="G58" s="81"/>
    </row>
    <row r="59" spans="1:7" ht="12.75">
      <c r="A59" s="82"/>
      <c r="B59" s="82"/>
      <c r="C59" s="78"/>
      <c r="D59" s="78"/>
      <c r="E59" s="80"/>
      <c r="F59" s="80"/>
      <c r="G59" s="81"/>
    </row>
    <row r="60" spans="1:7" ht="12.75">
      <c r="A60" s="82"/>
      <c r="B60" s="82"/>
      <c r="C60" s="78"/>
      <c r="D60" s="78"/>
      <c r="E60" s="80"/>
      <c r="F60" s="80"/>
      <c r="G60" s="81"/>
    </row>
    <row r="61" spans="1:7" ht="12.75">
      <c r="A61" s="82"/>
      <c r="B61" s="82"/>
      <c r="C61" s="85"/>
      <c r="D61" s="78"/>
      <c r="E61" s="80"/>
      <c r="F61" s="80"/>
      <c r="G61" s="81"/>
    </row>
    <row r="62" spans="1:7" ht="12.75">
      <c r="A62" s="82"/>
      <c r="B62" s="82"/>
      <c r="C62" s="84"/>
      <c r="D62" s="78"/>
      <c r="E62" s="80"/>
      <c r="F62" s="80"/>
      <c r="G62" s="81"/>
    </row>
    <row r="63" spans="1:7" ht="12.75">
      <c r="A63" s="82"/>
      <c r="B63" s="82"/>
      <c r="C63" s="78"/>
      <c r="D63" s="78"/>
      <c r="E63" s="80"/>
      <c r="F63" s="80"/>
      <c r="G63" s="81"/>
    </row>
    <row r="64" spans="1:7" ht="12.75">
      <c r="A64" s="82"/>
      <c r="B64" s="82"/>
      <c r="C64" s="78"/>
      <c r="D64" s="78"/>
      <c r="E64" s="80"/>
      <c r="F64" s="80"/>
      <c r="G64" s="81"/>
    </row>
    <row r="65" spans="1:7" ht="12.75">
      <c r="A65" s="82"/>
      <c r="B65" s="82"/>
      <c r="C65" s="85"/>
      <c r="D65" s="78"/>
      <c r="E65" s="80"/>
      <c r="F65" s="80"/>
      <c r="G65" s="81"/>
    </row>
    <row r="66" spans="1:7" ht="12.75">
      <c r="A66" s="82"/>
      <c r="B66" s="82"/>
      <c r="C66" s="84"/>
      <c r="D66" s="78"/>
      <c r="E66" s="80"/>
      <c r="F66" s="80"/>
      <c r="G66" s="81"/>
    </row>
    <row r="67" spans="1:7" ht="12.75">
      <c r="A67" s="82"/>
      <c r="B67" s="82"/>
      <c r="C67" s="78"/>
      <c r="D67" s="78"/>
      <c r="E67" s="80"/>
      <c r="F67" s="80"/>
      <c r="G67" s="81"/>
    </row>
    <row r="68" spans="1:7" ht="12.75">
      <c r="A68" s="82"/>
      <c r="B68" s="82"/>
      <c r="C68" s="78"/>
      <c r="D68" s="78"/>
      <c r="E68" s="80"/>
      <c r="F68" s="80"/>
      <c r="G68" s="81"/>
    </row>
    <row r="69" spans="1:7" ht="12.75">
      <c r="A69" s="82"/>
      <c r="B69" s="82"/>
      <c r="C69" s="85"/>
      <c r="D69" s="78"/>
      <c r="E69" s="80"/>
      <c r="F69" s="80"/>
      <c r="G69" s="81"/>
    </row>
    <row r="70" spans="1:7" ht="12.75">
      <c r="A70" s="82"/>
      <c r="B70" s="82"/>
      <c r="C70" s="84"/>
      <c r="D70" s="78"/>
      <c r="E70" s="80"/>
      <c r="F70" s="80"/>
      <c r="G70" s="81"/>
    </row>
    <row r="71" spans="1:7" ht="12.75">
      <c r="A71" s="82"/>
      <c r="B71" s="82"/>
      <c r="C71" s="78"/>
      <c r="D71" s="78"/>
      <c r="E71" s="80"/>
      <c r="F71" s="80"/>
      <c r="G71" s="81"/>
    </row>
    <row r="72" spans="1:7" ht="12.75">
      <c r="A72" s="82"/>
      <c r="B72" s="82"/>
      <c r="C72" s="78"/>
      <c r="D72" s="78"/>
      <c r="E72" s="80"/>
      <c r="F72" s="80"/>
      <c r="G72" s="81"/>
    </row>
    <row r="73" spans="1:7" ht="12.75">
      <c r="A73" s="82"/>
      <c r="B73" s="82"/>
      <c r="C73" s="78"/>
      <c r="D73" s="78"/>
      <c r="E73" s="80"/>
      <c r="F73" s="80"/>
      <c r="G73" s="81"/>
    </row>
    <row r="74" spans="1:7" ht="12.75">
      <c r="A74" s="82"/>
      <c r="B74" s="82"/>
      <c r="C74" s="78"/>
      <c r="D74" s="78"/>
      <c r="E74" s="80"/>
      <c r="F74" s="80"/>
      <c r="G74" s="81"/>
    </row>
    <row r="75" spans="1:7" ht="12.75">
      <c r="A75" s="82"/>
      <c r="B75" s="82"/>
      <c r="C75" s="78"/>
      <c r="D75" s="78"/>
      <c r="E75" s="80"/>
      <c r="F75" s="80"/>
      <c r="G75" s="81"/>
    </row>
    <row r="76" spans="1:7" ht="12.75">
      <c r="A76" s="82"/>
      <c r="B76" s="82"/>
      <c r="C76" s="78"/>
      <c r="D76" s="78"/>
      <c r="E76" s="80"/>
      <c r="F76" s="80"/>
      <c r="G76" s="81"/>
    </row>
    <row r="77" spans="1:7" ht="12.75">
      <c r="A77" s="82"/>
      <c r="B77" s="82"/>
      <c r="C77" s="78"/>
      <c r="D77" s="78"/>
      <c r="E77" s="80"/>
      <c r="F77" s="80"/>
      <c r="G77" s="81"/>
    </row>
    <row r="78" spans="1:7" ht="12.75">
      <c r="A78" s="82"/>
      <c r="B78" s="82"/>
      <c r="C78" s="78"/>
      <c r="D78" s="78"/>
      <c r="E78" s="80"/>
      <c r="F78" s="80"/>
      <c r="G78" s="81"/>
    </row>
    <row r="79" spans="1:7" ht="12.75">
      <c r="A79" s="82"/>
      <c r="B79" s="82"/>
      <c r="C79" s="78"/>
      <c r="D79" s="78"/>
      <c r="E79" s="80"/>
      <c r="F79" s="80"/>
      <c r="G79" s="81"/>
    </row>
    <row r="80" spans="1:7" ht="12.75">
      <c r="A80" s="82"/>
      <c r="B80" s="82"/>
      <c r="C80" s="78"/>
      <c r="D80" s="78"/>
      <c r="E80" s="80"/>
      <c r="F80" s="80"/>
      <c r="G80" s="81"/>
    </row>
    <row r="81" spans="1:7" ht="12.75">
      <c r="A81" s="82"/>
      <c r="B81" s="82"/>
      <c r="C81" s="78"/>
      <c r="D81" s="78"/>
      <c r="E81" s="80"/>
      <c r="F81" s="80"/>
      <c r="G81" s="81"/>
    </row>
    <row r="82" spans="1:7" ht="12.75">
      <c r="A82" s="82"/>
      <c r="B82" s="82"/>
      <c r="C82" s="78"/>
      <c r="D82" s="78"/>
      <c r="E82" s="80"/>
      <c r="F82" s="80"/>
      <c r="G82" s="81"/>
    </row>
    <row r="83" spans="1:7" ht="12.75">
      <c r="A83" s="82"/>
      <c r="B83" s="82"/>
      <c r="C83" s="78"/>
      <c r="D83" s="78"/>
      <c r="E83" s="80"/>
      <c r="F83" s="80"/>
      <c r="G83" s="81"/>
    </row>
    <row r="84" spans="1:7" ht="12.75">
      <c r="A84" s="82"/>
      <c r="B84" s="82"/>
      <c r="C84" s="78"/>
      <c r="D84" s="78"/>
      <c r="E84" s="80"/>
      <c r="F84" s="80"/>
      <c r="G84" s="81"/>
    </row>
    <row r="85" spans="1:7" ht="12.75">
      <c r="A85" s="82"/>
      <c r="B85" s="82"/>
      <c r="C85" s="78"/>
      <c r="D85" s="78"/>
      <c r="E85" s="80"/>
      <c r="F85" s="80"/>
      <c r="G85" s="81"/>
    </row>
    <row r="86" spans="1:7" ht="12.75">
      <c r="A86" s="82"/>
      <c r="B86" s="82"/>
      <c r="C86" s="78"/>
      <c r="D86" s="78"/>
      <c r="E86" s="80"/>
      <c r="F86" s="80"/>
      <c r="G86" s="81"/>
    </row>
    <row r="87" spans="1:7" ht="12.75">
      <c r="A87" s="82"/>
      <c r="B87" s="82"/>
      <c r="C87" s="78"/>
      <c r="D87" s="78"/>
      <c r="E87" s="80"/>
      <c r="F87" s="80"/>
      <c r="G87" s="81"/>
    </row>
    <row r="88" spans="1:7" ht="12.75">
      <c r="A88" s="82"/>
      <c r="B88" s="82"/>
      <c r="C88" s="78"/>
      <c r="D88" s="78"/>
      <c r="E88" s="80"/>
      <c r="F88" s="80"/>
      <c r="G88" s="81"/>
    </row>
    <row r="89" spans="1:7" ht="12.75">
      <c r="A89" s="82"/>
      <c r="B89" s="82"/>
      <c r="C89" s="78"/>
      <c r="D89" s="78"/>
      <c r="E89" s="80"/>
      <c r="F89" s="80"/>
      <c r="G89" s="81"/>
    </row>
    <row r="90" spans="1:7" ht="12.75">
      <c r="A90" s="82"/>
      <c r="B90" s="82"/>
      <c r="C90" s="78"/>
      <c r="D90" s="78"/>
      <c r="E90" s="80"/>
      <c r="F90" s="80"/>
      <c r="G90" s="81"/>
    </row>
    <row r="91" spans="1:7" ht="12.75">
      <c r="A91" s="82"/>
      <c r="B91" s="82"/>
      <c r="C91" s="78"/>
      <c r="D91" s="78"/>
      <c r="E91" s="80"/>
      <c r="F91" s="80"/>
      <c r="G91" s="81"/>
    </row>
    <row r="92" spans="1:7" ht="12.75">
      <c r="A92" s="82"/>
      <c r="B92" s="82"/>
      <c r="C92" s="78"/>
      <c r="D92" s="78"/>
      <c r="E92" s="80"/>
      <c r="F92" s="80"/>
      <c r="G92" s="81"/>
    </row>
    <row r="93" spans="1:7" ht="12.75">
      <c r="A93" s="82"/>
      <c r="B93" s="82"/>
      <c r="C93" s="78"/>
      <c r="D93" s="78"/>
      <c r="E93" s="80"/>
      <c r="F93" s="80"/>
      <c r="G93" s="81"/>
    </row>
    <row r="94" spans="1:7" ht="12.75">
      <c r="A94" s="82"/>
      <c r="B94" s="82"/>
      <c r="C94" s="78"/>
      <c r="D94" s="78"/>
      <c r="E94" s="80"/>
      <c r="F94" s="80"/>
      <c r="G94" s="81"/>
    </row>
    <row r="95" spans="1:7" ht="12.75">
      <c r="A95" s="82"/>
      <c r="B95" s="82"/>
      <c r="C95" s="78"/>
      <c r="D95" s="78"/>
      <c r="E95" s="80"/>
      <c r="F95" s="80"/>
      <c r="G95" s="81"/>
    </row>
    <row r="96" spans="1:7" ht="12.75">
      <c r="A96" s="82"/>
      <c r="B96" s="82"/>
      <c r="C96" s="78"/>
      <c r="D96" s="78"/>
      <c r="E96" s="80"/>
      <c r="F96" s="80"/>
      <c r="G96" s="81"/>
    </row>
    <row r="97" spans="1:7" ht="12.75">
      <c r="A97" s="82"/>
      <c r="B97" s="82"/>
      <c r="C97" s="78"/>
      <c r="D97" s="78"/>
      <c r="E97" s="80"/>
      <c r="F97" s="80"/>
      <c r="G97" s="81"/>
    </row>
    <row r="98" spans="1:7" ht="12.75">
      <c r="A98" s="82"/>
      <c r="B98" s="82"/>
      <c r="C98" s="78"/>
      <c r="D98" s="78"/>
      <c r="E98" s="80"/>
      <c r="F98" s="80"/>
      <c r="G98" s="81"/>
    </row>
    <row r="99" spans="1:7" ht="12.75">
      <c r="A99" s="82"/>
      <c r="B99" s="82"/>
      <c r="C99" s="78"/>
      <c r="D99" s="78"/>
      <c r="E99" s="80"/>
      <c r="F99" s="80"/>
      <c r="G99" s="81"/>
    </row>
    <row r="100" spans="1:7" ht="12.75">
      <c r="A100" s="82"/>
      <c r="B100" s="82"/>
      <c r="C100" s="78"/>
      <c r="D100" s="78"/>
      <c r="E100" s="80"/>
      <c r="F100" s="80"/>
      <c r="G100" s="81"/>
    </row>
    <row r="101" spans="1:7" ht="13.5" thickBot="1">
      <c r="A101" s="87"/>
      <c r="B101" s="87"/>
      <c r="C101" s="88"/>
      <c r="D101" s="88"/>
      <c r="E101" s="89"/>
      <c r="F101" s="89"/>
      <c r="G101" s="81"/>
    </row>
    <row r="102" spans="1:7" ht="13.5" thickTop="1">
      <c r="A102" s="253"/>
      <c r="B102" s="253"/>
      <c r="C102" s="253"/>
      <c r="D102" s="253"/>
      <c r="E102" s="90">
        <f>SUM(E3:E101)</f>
        <v>0</v>
      </c>
      <c r="F102" s="90">
        <f>SUM(F3:F101)</f>
        <v>0</v>
      </c>
      <c r="G102" s="90"/>
    </row>
  </sheetData>
  <mergeCells count="3">
    <mergeCell ref="A102:D102"/>
    <mergeCell ref="A1:D1"/>
    <mergeCell ref="A2:B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&amp;LAccounting Is Fun!&amp;CPage &amp;P of &amp;N&amp;RAccounting Is Fun!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63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8.421875" style="91" customWidth="1"/>
    <col min="2" max="2" width="5.421875" style="91" customWidth="1"/>
    <col min="3" max="3" width="7.00390625" style="0" customWidth="1"/>
    <col min="4" max="4" width="8.57421875" style="0" bestFit="1" customWidth="1"/>
    <col min="5" max="8" width="12.8515625" style="0" customWidth="1"/>
  </cols>
  <sheetData>
    <row r="1" spans="1:8" ht="15.75" customHeight="1">
      <c r="A1" s="259" t="s">
        <v>58</v>
      </c>
      <c r="B1" s="259"/>
      <c r="C1" s="259"/>
      <c r="D1" s="259"/>
      <c r="E1" s="259"/>
      <c r="F1" s="259"/>
      <c r="G1" s="259"/>
      <c r="H1" s="259"/>
    </row>
    <row r="2" spans="1:2" ht="15.75" customHeight="1" thickBot="1">
      <c r="A2"/>
      <c r="B2"/>
    </row>
    <row r="3" spans="1:8" ht="13.5" thickTop="1">
      <c r="A3" s="93" t="s">
        <v>59</v>
      </c>
      <c r="B3" s="94" t="str">
        <f>IF(H3="","",VLOOKUP(H3,AccountNames,2,FALSE))</f>
        <v>Prepaid Property Insurance</v>
      </c>
      <c r="C3" s="95"/>
      <c r="D3" s="95"/>
      <c r="E3" s="95"/>
      <c r="F3" s="96"/>
      <c r="G3" s="96" t="s">
        <v>60</v>
      </c>
      <c r="H3" s="97">
        <f>AssumptionsClassProblem!A5</f>
        <v>117</v>
      </c>
    </row>
    <row r="4" spans="1:8" ht="13.5" thickBot="1">
      <c r="A4" s="98"/>
      <c r="B4" s="99"/>
      <c r="C4" s="100"/>
      <c r="D4" s="32"/>
      <c r="E4" s="32"/>
      <c r="F4" s="32"/>
      <c r="G4" s="32"/>
      <c r="H4" s="101"/>
    </row>
    <row r="5" spans="1:8" ht="12.75" customHeight="1" thickTop="1">
      <c r="A5" s="260" t="s">
        <v>52</v>
      </c>
      <c r="B5" s="257"/>
      <c r="C5" s="257" t="s">
        <v>61</v>
      </c>
      <c r="D5" s="265" t="s">
        <v>54</v>
      </c>
      <c r="E5" s="263" t="s">
        <v>55</v>
      </c>
      <c r="F5" s="263" t="s">
        <v>56</v>
      </c>
      <c r="G5" s="262" t="s">
        <v>62</v>
      </c>
      <c r="H5" s="262"/>
    </row>
    <row r="6" spans="1:8" ht="13.5" thickBot="1">
      <c r="A6" s="261"/>
      <c r="B6" s="258"/>
      <c r="C6" s="258"/>
      <c r="D6" s="266"/>
      <c r="E6" s="264"/>
      <c r="F6" s="264"/>
      <c r="G6" s="88" t="s">
        <v>55</v>
      </c>
      <c r="H6" s="88" t="s">
        <v>56</v>
      </c>
    </row>
    <row r="7" spans="1:8" ht="13.5" thickTop="1">
      <c r="A7" s="144">
        <f>'General Journal Adjust. (2)'!A4</f>
        <v>38533</v>
      </c>
      <c r="B7" s="146"/>
      <c r="C7" s="183"/>
      <c r="D7" s="184"/>
      <c r="E7" s="185"/>
      <c r="F7" s="185"/>
      <c r="G7" s="185"/>
      <c r="H7" s="185"/>
    </row>
    <row r="8" spans="1:8" ht="12.75">
      <c r="A8" s="145">
        <f>'General Journal Adjust. (2)'!A5</f>
        <v>38533</v>
      </c>
      <c r="B8" s="147">
        <v>1</v>
      </c>
      <c r="C8" s="186" t="s">
        <v>105</v>
      </c>
      <c r="D8" s="184" t="s">
        <v>101</v>
      </c>
      <c r="E8" s="185"/>
      <c r="F8" s="185"/>
      <c r="G8" s="185">
        <v>1400</v>
      </c>
      <c r="H8" s="214"/>
    </row>
    <row r="9" spans="1:8" ht="12.75">
      <c r="A9" s="114"/>
      <c r="B9" s="109"/>
      <c r="C9" s="110"/>
      <c r="D9" s="111"/>
      <c r="E9" s="112"/>
      <c r="F9" s="112"/>
      <c r="G9" s="215"/>
      <c r="H9" s="215"/>
    </row>
    <row r="10" spans="1:8" ht="12.75">
      <c r="A10" s="114"/>
      <c r="B10" s="115"/>
      <c r="C10" s="4"/>
      <c r="D10" s="116"/>
      <c r="E10" s="113"/>
      <c r="F10" s="113"/>
      <c r="G10" s="216"/>
      <c r="H10" s="216"/>
    </row>
    <row r="11" spans="1:8" ht="12.75">
      <c r="A11" s="114"/>
      <c r="B11" s="115"/>
      <c r="C11" s="4"/>
      <c r="D11" s="116"/>
      <c r="E11" s="113"/>
      <c r="F11" s="113"/>
      <c r="G11" s="216"/>
      <c r="H11" s="216"/>
    </row>
    <row r="12" spans="1:8" ht="12.75">
      <c r="A12" s="114"/>
      <c r="B12" s="115"/>
      <c r="C12" s="4"/>
      <c r="D12" s="116"/>
      <c r="E12" s="113"/>
      <c r="F12" s="113"/>
      <c r="G12" s="216"/>
      <c r="H12" s="216"/>
    </row>
    <row r="13" spans="1:8" ht="12.75">
      <c r="A13" s="114"/>
      <c r="B13" s="115"/>
      <c r="C13" s="4"/>
      <c r="D13" s="116"/>
      <c r="E13" s="113"/>
      <c r="F13" s="113"/>
      <c r="G13" s="216"/>
      <c r="H13" s="216"/>
    </row>
    <row r="14" spans="1:8" ht="12.75">
      <c r="A14" s="114"/>
      <c r="B14" s="115"/>
      <c r="C14" s="4"/>
      <c r="D14" s="116"/>
      <c r="E14" s="113"/>
      <c r="F14" s="113"/>
      <c r="G14" s="216"/>
      <c r="H14" s="216"/>
    </row>
    <row r="15" spans="1:8" ht="12.75">
      <c r="A15" s="114"/>
      <c r="B15" s="115"/>
      <c r="C15" s="4"/>
      <c r="D15" s="116"/>
      <c r="E15" s="113"/>
      <c r="F15" s="113"/>
      <c r="G15" s="216"/>
      <c r="H15" s="216"/>
    </row>
    <row r="16" spans="1:8" ht="12.75">
      <c r="A16" s="114"/>
      <c r="B16" s="115"/>
      <c r="C16" s="4"/>
      <c r="D16" s="116"/>
      <c r="E16" s="113"/>
      <c r="F16" s="113"/>
      <c r="G16" s="216"/>
      <c r="H16" s="216"/>
    </row>
    <row r="17" spans="1:8" ht="12.75">
      <c r="A17" s="114"/>
      <c r="B17" s="115"/>
      <c r="C17" s="4"/>
      <c r="D17" s="116"/>
      <c r="E17" s="113"/>
      <c r="F17" s="113"/>
      <c r="G17" s="216"/>
      <c r="H17" s="216"/>
    </row>
    <row r="18" spans="1:8" ht="13.5" thickBot="1">
      <c r="A18" s="117"/>
      <c r="B18" s="118"/>
      <c r="C18" s="119"/>
      <c r="D18" s="120"/>
      <c r="E18" s="121"/>
      <c r="F18" s="121"/>
      <c r="G18" s="217"/>
      <c r="H18" s="217"/>
    </row>
    <row r="19" spans="1:2" ht="15.75" customHeight="1" thickBot="1" thickTop="1">
      <c r="A19"/>
      <c r="B19"/>
    </row>
    <row r="20" spans="1:8" ht="13.5" thickTop="1">
      <c r="A20" s="93" t="s">
        <v>59</v>
      </c>
      <c r="B20" s="94" t="str">
        <f>IF(H20="","",VLOOKUP(H20,AccountNames,2,FALSE))</f>
        <v>Property Insurance Expense</v>
      </c>
      <c r="C20" s="95"/>
      <c r="D20" s="95"/>
      <c r="E20" s="95"/>
      <c r="F20" s="96"/>
      <c r="G20" s="96" t="s">
        <v>60</v>
      </c>
      <c r="H20" s="97">
        <f>AssumptionsClassProblem!A17</f>
        <v>517</v>
      </c>
    </row>
    <row r="21" spans="1:8" ht="13.5" thickBot="1">
      <c r="A21" s="98"/>
      <c r="B21" s="99"/>
      <c r="C21" s="100"/>
      <c r="D21" s="32"/>
      <c r="E21" s="32"/>
      <c r="F21" s="32"/>
      <c r="G21" s="32"/>
      <c r="H21" s="101"/>
    </row>
    <row r="22" spans="1:8" ht="12.75" customHeight="1" thickTop="1">
      <c r="A22" s="260" t="s">
        <v>52</v>
      </c>
      <c r="B22" s="257"/>
      <c r="C22" s="257" t="s">
        <v>61</v>
      </c>
      <c r="D22" s="265" t="s">
        <v>54</v>
      </c>
      <c r="E22" s="263" t="s">
        <v>55</v>
      </c>
      <c r="F22" s="263" t="s">
        <v>56</v>
      </c>
      <c r="G22" s="262" t="s">
        <v>62</v>
      </c>
      <c r="H22" s="262"/>
    </row>
    <row r="23" spans="1:8" ht="13.5" thickBot="1">
      <c r="A23" s="261"/>
      <c r="B23" s="258"/>
      <c r="C23" s="258"/>
      <c r="D23" s="266"/>
      <c r="E23" s="264"/>
      <c r="F23" s="264"/>
      <c r="G23" s="88" t="s">
        <v>55</v>
      </c>
      <c r="H23" s="88" t="s">
        <v>56</v>
      </c>
    </row>
    <row r="24" spans="1:8" ht="13.5" thickTop="1">
      <c r="A24" s="103"/>
      <c r="B24" s="104"/>
      <c r="C24" s="105"/>
      <c r="D24" s="106"/>
      <c r="E24" s="107"/>
      <c r="F24" s="107"/>
      <c r="G24" s="107"/>
      <c r="H24" s="218"/>
    </row>
    <row r="25" spans="1:8" ht="12.75">
      <c r="A25" s="108"/>
      <c r="B25" s="109"/>
      <c r="C25" s="110"/>
      <c r="D25" s="111"/>
      <c r="E25" s="112"/>
      <c r="F25" s="112"/>
      <c r="G25" s="112"/>
      <c r="H25" s="216"/>
    </row>
    <row r="26" spans="1:8" ht="12.75">
      <c r="A26" s="114"/>
      <c r="B26" s="109"/>
      <c r="C26" s="110"/>
      <c r="D26" s="111"/>
      <c r="E26" s="112"/>
      <c r="F26" s="112"/>
      <c r="G26" s="215"/>
      <c r="H26" s="215"/>
    </row>
    <row r="27" spans="1:8" ht="12.75">
      <c r="A27" s="114"/>
      <c r="B27" s="115"/>
      <c r="C27" s="4"/>
      <c r="D27" s="116"/>
      <c r="E27" s="113"/>
      <c r="F27" s="113"/>
      <c r="G27" s="216"/>
      <c r="H27" s="216"/>
    </row>
    <row r="28" spans="1:8" ht="12.75">
      <c r="A28" s="114"/>
      <c r="B28" s="115"/>
      <c r="C28" s="4"/>
      <c r="D28" s="116"/>
      <c r="E28" s="113"/>
      <c r="F28" s="113"/>
      <c r="G28" s="216"/>
      <c r="H28" s="216"/>
    </row>
    <row r="29" spans="1:8" ht="12.75">
      <c r="A29" s="114"/>
      <c r="B29" s="115"/>
      <c r="C29" s="4"/>
      <c r="D29" s="116"/>
      <c r="E29" s="113"/>
      <c r="F29" s="113"/>
      <c r="G29" s="216"/>
      <c r="H29" s="216"/>
    </row>
    <row r="30" spans="1:8" ht="12.75">
      <c r="A30" s="114"/>
      <c r="B30" s="115"/>
      <c r="C30" s="4"/>
      <c r="D30" s="116"/>
      <c r="E30" s="113"/>
      <c r="F30" s="113"/>
      <c r="G30" s="216"/>
      <c r="H30" s="216"/>
    </row>
    <row r="31" spans="1:8" ht="12.75">
      <c r="A31" s="114"/>
      <c r="B31" s="115"/>
      <c r="C31" s="4"/>
      <c r="D31" s="116"/>
      <c r="E31" s="113"/>
      <c r="F31" s="113"/>
      <c r="G31" s="216"/>
      <c r="H31" s="216"/>
    </row>
    <row r="32" spans="1:8" ht="12.75">
      <c r="A32" s="114"/>
      <c r="B32" s="115"/>
      <c r="C32" s="4"/>
      <c r="D32" s="116"/>
      <c r="E32" s="113"/>
      <c r="F32" s="113"/>
      <c r="G32" s="216"/>
      <c r="H32" s="216"/>
    </row>
    <row r="33" spans="1:8" ht="12.75">
      <c r="A33" s="114"/>
      <c r="B33" s="115"/>
      <c r="C33" s="4"/>
      <c r="D33" s="116"/>
      <c r="E33" s="113"/>
      <c r="F33" s="113"/>
      <c r="G33" s="216"/>
      <c r="H33" s="216"/>
    </row>
    <row r="34" spans="1:8" ht="12.75">
      <c r="A34" s="114"/>
      <c r="B34" s="115"/>
      <c r="C34" s="4"/>
      <c r="D34" s="116"/>
      <c r="E34" s="113"/>
      <c r="F34" s="113"/>
      <c r="G34" s="216"/>
      <c r="H34" s="216"/>
    </row>
    <row r="35" spans="1:8" ht="13.5" thickBot="1">
      <c r="A35" s="117"/>
      <c r="B35" s="118"/>
      <c r="C35" s="119"/>
      <c r="D35" s="120"/>
      <c r="E35" s="121"/>
      <c r="F35" s="121"/>
      <c r="G35" s="217"/>
      <c r="H35" s="217"/>
    </row>
    <row r="36" ht="13.5" thickTop="1"/>
    <row r="60" ht="12.75">
      <c r="A60" s="91" t="s">
        <v>105</v>
      </c>
    </row>
    <row r="61" ht="12.75">
      <c r="A61" s="91" t="s">
        <v>106</v>
      </c>
    </row>
    <row r="62" ht="12.75">
      <c r="A62" s="91" t="s">
        <v>107</v>
      </c>
    </row>
    <row r="63" ht="12.75">
      <c r="A63" s="91" t="s">
        <v>108</v>
      </c>
    </row>
  </sheetData>
  <mergeCells count="13">
    <mergeCell ref="F22:F23"/>
    <mergeCell ref="G22:H22"/>
    <mergeCell ref="A22:B23"/>
    <mergeCell ref="C22:C23"/>
    <mergeCell ref="D22:D23"/>
    <mergeCell ref="E22:E23"/>
    <mergeCell ref="C5:C6"/>
    <mergeCell ref="A1:H1"/>
    <mergeCell ref="A5:B6"/>
    <mergeCell ref="G5:H5"/>
    <mergeCell ref="F5:F6"/>
    <mergeCell ref="E5:E6"/>
    <mergeCell ref="D5:D6"/>
  </mergeCells>
  <dataValidations count="1">
    <dataValidation type="list" allowBlank="1" showInputMessage="1" showErrorMessage="1" sqref="C24:C35 C7:C18">
      <formula1>Item</formula1>
    </dataValidation>
  </dataValidation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&amp;LAccounting Is Fun!&amp;CPage &amp;P of &amp;N&amp;RAccounting Is Fun!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cp:lastPrinted>2006-10-13T14:11:27Z</cp:lastPrinted>
  <dcterms:created xsi:type="dcterms:W3CDTF">2005-07-05T21:56:58Z</dcterms:created>
  <dcterms:modified xsi:type="dcterms:W3CDTF">2006-10-13T23:08:34Z</dcterms:modified>
  <cp:category/>
  <cp:version/>
  <cp:contentType/>
  <cp:contentStatus/>
</cp:coreProperties>
</file>